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12" i="1"/>
  <c r="B22" i="1" l="1"/>
  <c r="C22" i="1" s="1"/>
  <c r="D22" i="1" s="1"/>
  <c r="F3" i="1"/>
  <c r="E22" i="1" l="1"/>
  <c r="F22" i="1" s="1"/>
  <c r="G22" i="1" s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G6" i="1"/>
  <c r="K5" i="1"/>
  <c r="E4" i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B3" i="1" l="1"/>
  <c r="C3" i="1" s="1"/>
  <c r="D3" i="1" s="1"/>
  <c r="E3" i="1" s="1"/>
  <c r="G3" i="1" s="1"/>
  <c r="B9" i="1" l="1"/>
  <c r="B11" i="1" s="1"/>
  <c r="B12" i="1" s="1"/>
  <c r="L5" i="1" l="1"/>
  <c r="M5" i="1" s="1"/>
  <c r="N5" i="1" s="1"/>
  <c r="O5" i="1" s="1"/>
  <c r="P5" i="1" s="1"/>
  <c r="Q5" i="1" s="1"/>
  <c r="R5" i="1" s="1"/>
  <c r="S5" i="1" s="1"/>
  <c r="T5" i="1" s="1"/>
  <c r="F4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B17" i="1"/>
  <c r="B20" i="1" s="1"/>
  <c r="B23" i="1" s="1"/>
  <c r="G4" i="1" l="1"/>
  <c r="H4" i="1" s="1"/>
  <c r="C14" i="1"/>
  <c r="D14" i="1" s="1"/>
  <c r="I4" i="1" l="1"/>
  <c r="H9" i="1"/>
  <c r="J4" i="1"/>
  <c r="C15" i="1"/>
  <c r="C1" i="1"/>
  <c r="D1" i="1" s="1"/>
  <c r="E1" i="1" s="1"/>
  <c r="F1" i="1" s="1"/>
  <c r="G1" i="1" s="1"/>
  <c r="H1" i="1" s="1"/>
  <c r="I1" i="1" s="1"/>
  <c r="J1" i="1" l="1"/>
  <c r="K1" i="1" s="1"/>
  <c r="L1" i="1" s="1"/>
  <c r="M1" i="1" s="1"/>
  <c r="N1" i="1" s="1"/>
  <c r="O1" i="1" s="1"/>
  <c r="P1" i="1" s="1"/>
  <c r="Q1" i="1" s="1"/>
  <c r="C9" i="1"/>
  <c r="C11" i="1" s="1"/>
  <c r="C12" i="1" s="1"/>
  <c r="K4" i="1"/>
  <c r="E14" i="1"/>
  <c r="D15" i="1"/>
  <c r="D17" i="1" s="1"/>
  <c r="C17" i="1"/>
  <c r="D9" i="1" l="1"/>
  <c r="D11" i="1" s="1"/>
  <c r="D12" i="1" s="1"/>
  <c r="L4" i="1"/>
  <c r="C20" i="1"/>
  <c r="C23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4" i="1"/>
  <c r="D23" i="1" l="1"/>
  <c r="E9" i="1"/>
  <c r="E11" i="1" s="1"/>
  <c r="M4" i="1"/>
  <c r="D20" i="1"/>
  <c r="E17" i="1"/>
  <c r="I3" i="1"/>
  <c r="G14" i="1"/>
  <c r="F17" i="1"/>
  <c r="E23" i="1" l="1"/>
  <c r="I9" i="1"/>
  <c r="F9" i="1"/>
  <c r="F11" i="1" s="1"/>
  <c r="F12" i="1" s="1"/>
  <c r="N4" i="1"/>
  <c r="G9" i="1"/>
  <c r="G11" i="1" s="1"/>
  <c r="G12" i="1" s="1"/>
  <c r="J3" i="1"/>
  <c r="H14" i="1"/>
  <c r="G17" i="1"/>
  <c r="F20" i="1" l="1"/>
  <c r="F23" i="1" s="1"/>
  <c r="G20" i="1"/>
  <c r="J9" i="1"/>
  <c r="O4" i="1"/>
  <c r="K3" i="1"/>
  <c r="I14" i="1"/>
  <c r="J14" i="1" s="1"/>
  <c r="H17" i="1"/>
  <c r="G23" i="1" l="1"/>
  <c r="K9" i="1"/>
  <c r="P4" i="1"/>
  <c r="L3" i="1"/>
  <c r="I17" i="1"/>
  <c r="I19" i="1" s="1"/>
  <c r="I11" i="1" s="1"/>
  <c r="I20" i="1" l="1"/>
  <c r="I12" i="1"/>
  <c r="L9" i="1"/>
  <c r="Q4" i="1"/>
  <c r="M3" i="1"/>
  <c r="K14" i="1"/>
  <c r="J17" i="1"/>
  <c r="J19" i="1" s="1"/>
  <c r="J11" i="1" s="1"/>
  <c r="J20" i="1" l="1"/>
  <c r="J12" i="1"/>
  <c r="M9" i="1"/>
  <c r="R4" i="1"/>
  <c r="N3" i="1"/>
  <c r="L14" i="1"/>
  <c r="K17" i="1"/>
  <c r="K19" i="1" s="1"/>
  <c r="K11" i="1" s="1"/>
  <c r="K20" i="1" l="1"/>
  <c r="K12" i="1"/>
  <c r="N9" i="1"/>
  <c r="S4" i="1"/>
  <c r="O3" i="1"/>
  <c r="M14" i="1"/>
  <c r="L17" i="1"/>
  <c r="L19" i="1" s="1"/>
  <c r="L11" i="1" s="1"/>
  <c r="O9" i="1" l="1"/>
  <c r="T4" i="1"/>
  <c r="P3" i="1"/>
  <c r="N14" i="1"/>
  <c r="M17" i="1"/>
  <c r="M19" i="1" s="1"/>
  <c r="M11" i="1" s="1"/>
  <c r="P9" i="1" l="1"/>
  <c r="Q3" i="1"/>
  <c r="O14" i="1"/>
  <c r="N17" i="1"/>
  <c r="N19" i="1" s="1"/>
  <c r="N11" i="1" s="1"/>
  <c r="Q9" i="1" l="1"/>
  <c r="R3" i="1"/>
  <c r="O17" i="1"/>
  <c r="O19" i="1" s="1"/>
  <c r="O11" i="1" s="1"/>
  <c r="P14" i="1"/>
  <c r="R9" i="1" l="1"/>
  <c r="S3" i="1"/>
  <c r="Q14" i="1"/>
  <c r="P17" i="1"/>
  <c r="P19" i="1" s="1"/>
  <c r="P11" i="1" s="1"/>
  <c r="T3" i="1" l="1"/>
  <c r="S9" i="1"/>
  <c r="R14" i="1"/>
  <c r="Q17" i="1"/>
  <c r="Q19" i="1" s="1"/>
  <c r="Q11" i="1" s="1"/>
  <c r="T9" i="1" l="1"/>
  <c r="S14" i="1"/>
  <c r="R17" i="1"/>
  <c r="R19" i="1" s="1"/>
  <c r="R11" i="1" s="1"/>
  <c r="S17" i="1" l="1"/>
  <c r="S19" i="1" s="1"/>
  <c r="S11" i="1" s="1"/>
  <c r="T14" i="1"/>
  <c r="T17" i="1" s="1"/>
  <c r="T19" i="1" s="1"/>
  <c r="T11" i="1" s="1"/>
  <c r="H19" i="1" l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H11" i="1" l="1"/>
  <c r="H23" i="1" l="1"/>
  <c r="I23" i="1" s="1"/>
  <c r="J23" i="1" s="1"/>
  <c r="K23" i="1" s="1"/>
  <c r="H12" i="1"/>
  <c r="H20" i="1" s="1"/>
  <c r="L12" i="1"/>
  <c r="L20" i="1" s="1"/>
  <c r="L23" i="1" s="1"/>
  <c r="M12" i="1" l="1"/>
  <c r="M20" i="1" s="1"/>
  <c r="M23" i="1" s="1"/>
  <c r="N12" i="1" l="1"/>
  <c r="N20" i="1" s="1"/>
  <c r="N23" i="1" s="1"/>
  <c r="O12" i="1" l="1"/>
  <c r="O20" i="1" s="1"/>
  <c r="O23" i="1" s="1"/>
  <c r="P12" i="1" l="1"/>
  <c r="P20" i="1" s="1"/>
  <c r="P23" i="1" s="1"/>
  <c r="Q12" i="1" l="1"/>
  <c r="Q20" i="1" s="1"/>
  <c r="Q23" i="1" s="1"/>
  <c r="R12" i="1" l="1"/>
  <c r="R20" i="1" s="1"/>
  <c r="R23" i="1" s="1"/>
  <c r="S12" i="1" l="1"/>
  <c r="S20" i="1" s="1"/>
  <c r="S23" i="1" s="1"/>
  <c r="T12" i="1" l="1"/>
  <c r="T20" i="1" s="1"/>
  <c r="T23" i="1" s="1"/>
</calcChain>
</file>

<file path=xl/sharedStrings.xml><?xml version="1.0" encoding="utf-8"?>
<sst xmlns="http://schemas.openxmlformats.org/spreadsheetml/2006/main" count="30" uniqueCount="30">
  <si>
    <t>Year</t>
  </si>
  <si>
    <t>Expenses</t>
  </si>
  <si>
    <t>Med Exp</t>
  </si>
  <si>
    <t>Gross Exp</t>
  </si>
  <si>
    <t>Age</t>
  </si>
  <si>
    <t>Navy Ret</t>
  </si>
  <si>
    <t>SS</t>
  </si>
  <si>
    <t>Gross Income</t>
  </si>
  <si>
    <t>Improving</t>
  </si>
  <si>
    <t>Income &amp; SS Taxes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</si>
  <si>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</si>
  <si>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</si>
  <si>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</si>
  <si>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</si>
  <si>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</si>
  <si>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After age 60</t>
  </si>
  <si>
    <t>Prior to age 60 the year's savings and spending come out of non-IRA account</t>
  </si>
  <si>
    <t>The year's savings goes into the non-IRA account</t>
  </si>
  <si>
    <t>The year's spending comes out of the IRA account</t>
  </si>
  <si>
    <t>Large expense in 2013 of $8,000</t>
  </si>
  <si>
    <t>Lump sum income in 2014 of $9,000</t>
  </si>
  <si>
    <t>Large expense</t>
  </si>
  <si>
    <t>Gross Income + IRA Spend</t>
  </si>
  <si>
    <t>Exception is that Income tax comes out of non-IRA account</t>
  </si>
  <si>
    <t>IRA_Spend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</si>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</sst>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="85" zoomScaleNormal="85" workbookViewId="0">
      <pane xSplit="2595" ySplit="735" topLeftCell="B4" activePane="bottomLeft"/>
      <selection activeCell="A19" sqref="A19"/>
      <selection pane="topRight" activeCell="B1" sqref="B1"/>
      <selection pane="bottomLeft" activeCell="A22" sqref="A22"/>
      <selection pane="bottomRight" activeCell="E20" sqref="E20"/>
    </sheetView>
  </sheetViews>
  <sheetFormatPr defaultRowHeight="15" x14ac:dyDescent="0.25"/>
  <cols>
    <col min="1" max="1" width="25.28515625" customWidth="1"/>
    <col min="2" max="2" width="8.7109375" customWidth="1"/>
    <col min="9" max="9" width="9.7109375" customWidth="1"/>
    <col min="10" max="11" width="8" customWidth="1"/>
    <col min="12" max="12" width="8.28515625" customWidth="1"/>
  </cols>
  <sheetData>
    <row r="1" spans="1:20" s="1" customFormat="1" x14ac:dyDescent="0.25">
      <c r="A1" s="1" t="s">
        <v>0</v>
      </c>
      <c r="B1" s="1">
        <v>2011</v>
      </c>
      <c r="C1" s="1">
        <f>B1+1</f>
        <v>2012</v>
      </c>
      <c r="D1" s="1">
        <f t="shared" ref="D1:Q1" si="0">C1+1</f>
        <v>2013</v>
      </c>
      <c r="E1" s="1">
        <f t="shared" si="0"/>
        <v>2014</v>
      </c>
      <c r="F1" s="1">
        <f t="shared" si="0"/>
        <v>2015</v>
      </c>
      <c r="G1" s="1">
        <f t="shared" si="0"/>
        <v>2016</v>
      </c>
      <c r="H1" s="1">
        <f t="shared" si="0"/>
        <v>2017</v>
      </c>
      <c r="I1" s="1">
        <f t="shared" si="0"/>
        <v>2018</v>
      </c>
      <c r="J1" s="1">
        <f>I1+1</f>
        <v>2019</v>
      </c>
      <c r="K1" s="1">
        <f t="shared" si="0"/>
        <v>2020</v>
      </c>
      <c r="L1" s="1">
        <f t="shared" si="0"/>
        <v>2021</v>
      </c>
      <c r="M1" s="1">
        <f t="shared" si="0"/>
        <v>2022</v>
      </c>
      <c r="N1" s="1">
        <f t="shared" si="0"/>
        <v>2023</v>
      </c>
      <c r="O1" s="1">
        <f t="shared" si="0"/>
        <v>2024</v>
      </c>
      <c r="P1" s="1">
        <f t="shared" si="0"/>
        <v>2025</v>
      </c>
      <c r="Q1" s="1">
        <f t="shared" si="0"/>
        <v>2026</v>
      </c>
      <c r="R1" s="1">
        <v>2027</v>
      </c>
      <c r="S1" s="1">
        <v>2028</v>
      </c>
      <c r="T1" s="1">
        <v>2029</v>
      </c>
    </row>
    <row r="2" spans="1:20" s="1" customFormat="1" x14ac:dyDescent="0.25">
      <c r="A2" s="1" t="s">
        <v>4</v>
      </c>
      <c r="B2" s="1">
        <v>57</v>
      </c>
      <c r="C2" s="1">
        <f>(B2+1)</f>
        <v>58</v>
      </c>
      <c r="D2" s="1">
        <f t="shared" ref="D2:S2" si="1">(C2+1)</f>
        <v>59</v>
      </c>
      <c r="E2" s="1">
        <f t="shared" si="1"/>
        <v>60</v>
      </c>
      <c r="F2" s="1">
        <f t="shared" si="1"/>
        <v>61</v>
      </c>
      <c r="G2" s="1">
        <f t="shared" si="1"/>
        <v>62</v>
      </c>
      <c r="H2" s="1">
        <f t="shared" si="1"/>
        <v>63</v>
      </c>
      <c r="I2" s="1">
        <f t="shared" si="1"/>
        <v>64</v>
      </c>
      <c r="J2" s="1">
        <f t="shared" si="1"/>
        <v>65</v>
      </c>
      <c r="K2" s="1">
        <f t="shared" si="1"/>
        <v>66</v>
      </c>
      <c r="L2" s="1">
        <f t="shared" si="1"/>
        <v>67</v>
      </c>
      <c r="M2" s="1">
        <f t="shared" si="1"/>
        <v>68</v>
      </c>
      <c r="N2" s="1">
        <f t="shared" si="1"/>
        <v>69</v>
      </c>
      <c r="O2" s="1">
        <f t="shared" si="1"/>
        <v>70</v>
      </c>
      <c r="P2" s="1">
        <f t="shared" si="1"/>
        <v>71</v>
      </c>
      <c r="Q2" s="1">
        <f t="shared" si="1"/>
        <v>72</v>
      </c>
      <c r="R2" s="1">
        <f t="shared" si="1"/>
        <v>73</v>
      </c>
      <c r="S2" s="1">
        <f t="shared" si="1"/>
        <v>74</v>
      </c>
      <c r="T2" s="1">
        <v>75</v>
      </c>
    </row>
    <row r="3" spans="1:20" x14ac:dyDescent="0.25">
      <c r="A3" s="1" t="s">
        <v>8</v>
      </c>
      <c r="B3">
        <f>70*1500</f>
        <v>105000</v>
      </c>
      <c r="C3">
        <f>B3</f>
        <v>105000</v>
      </c>
      <c r="D3">
        <f t="shared" ref="D3:E3" si="2">C3</f>
        <v>105000</v>
      </c>
      <c r="E3">
        <f t="shared" si="2"/>
        <v>105000</v>
      </c>
      <c r="F3">
        <f>70*1000</f>
        <v>70000</v>
      </c>
      <c r="G3">
        <f>F3</f>
        <v>70000</v>
      </c>
      <c r="H3">
        <v>0</v>
      </c>
      <c r="I3">
        <f t="shared" ref="I3:L3" si="3">ROUND(H3*1.03,0)</f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ref="M3" si="4">ROUND(L3*1.03,0)</f>
        <v>0</v>
      </c>
      <c r="N3">
        <f t="shared" ref="N3" si="5">ROUND(M3*1.03,0)</f>
        <v>0</v>
      </c>
      <c r="O3">
        <f t="shared" ref="O3" si="6">ROUND(N3*1.03,0)</f>
        <v>0</v>
      </c>
      <c r="P3">
        <f t="shared" ref="P3" si="7">ROUND(O3*1.03,0)</f>
        <v>0</v>
      </c>
      <c r="Q3">
        <f t="shared" ref="Q3" si="8">ROUND(P3*1.03,0)</f>
        <v>0</v>
      </c>
      <c r="R3">
        <f t="shared" ref="R3" si="9">ROUND(Q3*1.03,0)</f>
        <v>0</v>
      </c>
      <c r="S3">
        <f t="shared" ref="S3:T3" si="10">ROUND(R3*1.03,0)</f>
        <v>0</v>
      </c>
      <c r="T3">
        <f t="shared" si="10"/>
        <v>0</v>
      </c>
    </row>
    <row r="4" spans="1:20" x14ac:dyDescent="0.25">
      <c r="A4" s="1" t="s">
        <v>5</v>
      </c>
      <c r="E4">
        <f>3300*12</f>
        <v>39600</v>
      </c>
      <c r="F4">
        <f>ROUND(E4*1.02,0)</f>
        <v>40392</v>
      </c>
      <c r="G4">
        <f t="shared" ref="G4:T4" si="11">ROUND(F4*1.02,0)</f>
        <v>41200</v>
      </c>
      <c r="H4">
        <f t="shared" si="11"/>
        <v>42024</v>
      </c>
      <c r="I4">
        <f t="shared" si="11"/>
        <v>42864</v>
      </c>
      <c r="J4">
        <f t="shared" si="11"/>
        <v>43721</v>
      </c>
      <c r="K4">
        <f t="shared" si="11"/>
        <v>44595</v>
      </c>
      <c r="L4">
        <f t="shared" si="11"/>
        <v>45487</v>
      </c>
      <c r="M4">
        <f t="shared" si="11"/>
        <v>46397</v>
      </c>
      <c r="N4">
        <f t="shared" si="11"/>
        <v>47325</v>
      </c>
      <c r="O4">
        <f t="shared" si="11"/>
        <v>48272</v>
      </c>
      <c r="P4">
        <f t="shared" si="11"/>
        <v>49237</v>
      </c>
      <c r="Q4">
        <f t="shared" si="11"/>
        <v>50222</v>
      </c>
      <c r="R4">
        <f t="shared" si="11"/>
        <v>51226</v>
      </c>
      <c r="S4">
        <f t="shared" si="11"/>
        <v>52251</v>
      </c>
      <c r="T4">
        <f t="shared" si="11"/>
        <v>53296</v>
      </c>
    </row>
    <row r="5" spans="1:20" x14ac:dyDescent="0.25">
      <c r="A5" s="1" t="s">
        <v>6</v>
      </c>
      <c r="K5">
        <f>2900*12</f>
        <v>34800</v>
      </c>
      <c r="L5">
        <f>ROUND(K5*1.02,0)</f>
        <v>35496</v>
      </c>
      <c r="M5">
        <f t="shared" ref="M5:T5" si="12">ROUND(L5*1.02,0)</f>
        <v>36206</v>
      </c>
      <c r="N5">
        <f t="shared" si="12"/>
        <v>36930</v>
      </c>
      <c r="O5">
        <f t="shared" si="12"/>
        <v>37669</v>
      </c>
      <c r="P5">
        <f t="shared" si="12"/>
        <v>38422</v>
      </c>
      <c r="Q5">
        <f t="shared" si="12"/>
        <v>39190</v>
      </c>
      <c r="R5">
        <f t="shared" si="12"/>
        <v>39974</v>
      </c>
      <c r="S5">
        <f t="shared" si="12"/>
        <v>40773</v>
      </c>
      <c r="T5">
        <f t="shared" si="12"/>
        <v>41588</v>
      </c>
    </row>
    <row r="6" spans="1:20" x14ac:dyDescent="0.25">
      <c r="A6" s="1" t="s">
        <v>13</v>
      </c>
      <c r="G6">
        <f>250*12</f>
        <v>3000</v>
      </c>
      <c r="H6">
        <f>ROUND(G6*1.015,0)</f>
        <v>3045</v>
      </c>
      <c r="I6">
        <f t="shared" ref="I6:S6" si="13">ROUND(H6*1.015,0)</f>
        <v>3091</v>
      </c>
      <c r="J6">
        <f t="shared" si="13"/>
        <v>3137</v>
      </c>
      <c r="K6">
        <f t="shared" si="13"/>
        <v>3184</v>
      </c>
      <c r="L6">
        <f t="shared" si="13"/>
        <v>3232</v>
      </c>
      <c r="M6">
        <f t="shared" si="13"/>
        <v>3280</v>
      </c>
      <c r="N6">
        <f t="shared" si="13"/>
        <v>3329</v>
      </c>
      <c r="O6">
        <f t="shared" si="13"/>
        <v>3379</v>
      </c>
      <c r="P6">
        <f t="shared" si="13"/>
        <v>3430</v>
      </c>
      <c r="Q6">
        <f t="shared" si="13"/>
        <v>3481</v>
      </c>
      <c r="R6">
        <f t="shared" si="13"/>
        <v>3533</v>
      </c>
      <c r="S6">
        <f t="shared" si="13"/>
        <v>3586</v>
      </c>
      <c r="T6">
        <f>ROUND(S6*1.015,0)</f>
        <v>3640</v>
      </c>
    </row>
    <row r="7" spans="1:20" x14ac:dyDescent="0.25">
      <c r="A7" s="1" t="s">
        <v>14</v>
      </c>
      <c r="H7">
        <f>400*12</f>
        <v>4800</v>
      </c>
      <c r="I7">
        <f t="shared" ref="I7:T7" si="14">ROUND(H7*1.01,0)</f>
        <v>4848</v>
      </c>
      <c r="J7">
        <f t="shared" si="14"/>
        <v>4896</v>
      </c>
      <c r="K7">
        <f t="shared" si="14"/>
        <v>4945</v>
      </c>
      <c r="L7">
        <f t="shared" si="14"/>
        <v>4994</v>
      </c>
      <c r="M7">
        <f t="shared" si="14"/>
        <v>5044</v>
      </c>
      <c r="N7">
        <f t="shared" si="14"/>
        <v>5094</v>
      </c>
      <c r="O7">
        <f t="shared" si="14"/>
        <v>5145</v>
      </c>
      <c r="P7">
        <f t="shared" si="14"/>
        <v>5196</v>
      </c>
      <c r="Q7">
        <f t="shared" si="14"/>
        <v>5248</v>
      </c>
      <c r="R7">
        <f t="shared" si="14"/>
        <v>5300</v>
      </c>
      <c r="S7">
        <f t="shared" si="14"/>
        <v>5353</v>
      </c>
      <c r="T7">
        <f t="shared" si="14"/>
        <v>5407</v>
      </c>
    </row>
    <row r="8" spans="1:20" x14ac:dyDescent="0.25">
      <c r="A8" s="1" t="s">
        <v>27</v>
      </c>
      <c r="E8">
        <v>9000</v>
      </c>
    </row>
    <row r="9" spans="1:20" x14ac:dyDescent="0.25">
      <c r="A9" s="1" t="s">
        <v>7</v>
      </c>
      <c r="B9">
        <f>SUM(B3:B7)</f>
        <v>105000</v>
      </c>
      <c r="C9">
        <f t="shared" ref="C9:S9" si="15">SUM(C3:C7)</f>
        <v>105000</v>
      </c>
      <c r="D9">
        <f t="shared" si="15"/>
        <v>105000</v>
      </c>
      <c r="E9">
        <f>SUM(E3:E8)</f>
        <v>153600</v>
      </c>
      <c r="F9">
        <f t="shared" si="15"/>
        <v>110392</v>
      </c>
      <c r="G9">
        <f t="shared" si="15"/>
        <v>114200</v>
      </c>
      <c r="H9">
        <f>SUM(H3:H7)</f>
        <v>49869</v>
      </c>
      <c r="I9">
        <f t="shared" si="15"/>
        <v>50803</v>
      </c>
      <c r="J9">
        <f t="shared" si="15"/>
        <v>51754</v>
      </c>
      <c r="K9">
        <f t="shared" si="15"/>
        <v>87524</v>
      </c>
      <c r="L9">
        <f t="shared" si="15"/>
        <v>89209</v>
      </c>
      <c r="M9">
        <f t="shared" si="15"/>
        <v>90927</v>
      </c>
      <c r="N9">
        <f t="shared" si="15"/>
        <v>92678</v>
      </c>
      <c r="O9">
        <f t="shared" si="15"/>
        <v>94465</v>
      </c>
      <c r="P9">
        <f t="shared" si="15"/>
        <v>96285</v>
      </c>
      <c r="Q9">
        <f t="shared" si="15"/>
        <v>98141</v>
      </c>
      <c r="R9">
        <f t="shared" si="15"/>
        <v>100033</v>
      </c>
      <c r="S9">
        <f t="shared" si="15"/>
        <v>101963</v>
      </c>
      <c r="T9">
        <f>SUM(T3:T7)</f>
        <v>103931</v>
      </c>
    </row>
    <row r="10" spans="1:20" x14ac:dyDescent="0.25">
      <c r="A10" s="1"/>
    </row>
    <row r="11" spans="1:20" x14ac:dyDescent="0.25">
      <c r="A11" s="1" t="s">
        <v>22</v>
      </c>
      <c r="B11">
        <f t="shared" ref="B11:C11" si="16">B9-B19</f>
        <v>105000</v>
      </c>
      <c r="C11">
        <f t="shared" si="16"/>
        <v>105000</v>
      </c>
      <c r="D11">
        <f>D9-D19</f>
        <v>105000</v>
      </c>
      <c r="E11">
        <f t="shared" ref="E11:T11" si="17">E9-E19</f>
        <v>153600</v>
      </c>
      <c r="F11">
        <f t="shared" si="17"/>
        <v>110392</v>
      </c>
      <c r="G11">
        <f t="shared" si="17"/>
        <v>114200</v>
      </c>
      <c r="H11">
        <f t="shared" si="17"/>
        <v>106010</v>
      </c>
      <c r="I11">
        <f t="shared" si="17"/>
        <v>110180</v>
      </c>
      <c r="J11">
        <f t="shared" si="17"/>
        <v>113355</v>
      </c>
      <c r="K11">
        <f t="shared" si="17"/>
        <v>117911</v>
      </c>
      <c r="L11">
        <f t="shared" si="17"/>
        <v>122695</v>
      </c>
      <c r="M11">
        <f t="shared" si="17"/>
        <v>127723</v>
      </c>
      <c r="N11">
        <f t="shared" si="17"/>
        <v>133009</v>
      </c>
      <c r="O11">
        <f t="shared" si="17"/>
        <v>138571</v>
      </c>
      <c r="P11">
        <f t="shared" si="17"/>
        <v>130025</v>
      </c>
      <c r="Q11">
        <f t="shared" si="17"/>
        <v>135758</v>
      </c>
      <c r="R11">
        <f t="shared" si="17"/>
        <v>141809</v>
      </c>
      <c r="S11">
        <f t="shared" si="17"/>
        <v>148201</v>
      </c>
      <c r="T11">
        <f t="shared" si="17"/>
        <v>154955</v>
      </c>
    </row>
    <row r="12" spans="1:20" x14ac:dyDescent="0.25">
      <c r="A12" s="1" t="s">
        <v>9</v>
      </c>
      <c r="B12">
        <f>ROUND((9500 + 0.25*(B11- 88000) + B3 * 0.0765),0)</f>
        <v>21783</v>
      </c>
      <c r="C12">
        <f>ROUND((9500 + 0.25*(C11 - 88000) + C3 * 0.0765),0)</f>
        <v>21783</v>
      </c>
      <c r="D12">
        <f>ROUND((9500 + 0.25*(D11- 88000) + D3 * 0.0765),0)</f>
        <v>21783</v>
      </c>
      <c r="E12">
        <f>ROUND((9500 + 0.25*(E11-E8+$B$25-88000) + E3 * 0.0765),0)</f>
        <v>35433</v>
      </c>
      <c r="F12">
        <f t="shared" ref="F12:T12" si="18">ROUND((9500 + 0.25*(F11+$B$25- 88000) + F3 * 0.0765),0)</f>
        <v>24203</v>
      </c>
      <c r="G12">
        <f t="shared" si="18"/>
        <v>25155</v>
      </c>
      <c r="H12">
        <f t="shared" si="18"/>
        <v>17753</v>
      </c>
      <c r="I12">
        <f t="shared" si="18"/>
        <v>18795</v>
      </c>
      <c r="J12">
        <f t="shared" si="18"/>
        <v>19589</v>
      </c>
      <c r="K12">
        <f t="shared" si="18"/>
        <v>20728</v>
      </c>
      <c r="L12">
        <f t="shared" si="18"/>
        <v>21924</v>
      </c>
      <c r="M12">
        <f t="shared" si="18"/>
        <v>23181</v>
      </c>
      <c r="N12">
        <f t="shared" si="18"/>
        <v>24502</v>
      </c>
      <c r="O12">
        <f t="shared" si="18"/>
        <v>25893</v>
      </c>
      <c r="P12">
        <f t="shared" si="18"/>
        <v>23756</v>
      </c>
      <c r="Q12">
        <f t="shared" si="18"/>
        <v>25190</v>
      </c>
      <c r="R12">
        <f t="shared" si="18"/>
        <v>26702</v>
      </c>
      <c r="S12">
        <f t="shared" si="18"/>
        <v>28300</v>
      </c>
      <c r="T12">
        <f t="shared" si="18"/>
        <v>29989</v>
      </c>
    </row>
    <row r="13" spans="1:20" x14ac:dyDescent="0.25">
      <c r="A13" s="1"/>
    </row>
    <row r="14" spans="1:20" x14ac:dyDescent="0.25">
      <c r="A14" s="1" t="s">
        <v>1</v>
      </c>
      <c r="B14">
        <v>72200</v>
      </c>
      <c r="C14">
        <f>ROUND(B14*1.03,0)</f>
        <v>74366</v>
      </c>
      <c r="D14">
        <f>ROUND(C14*1.03,0)</f>
        <v>76597</v>
      </c>
      <c r="E14">
        <f>ROUND(D14*1.03,0)</f>
        <v>78895</v>
      </c>
      <c r="F14">
        <f t="shared" ref="F14:L14" si="19">ROUND(E14*1.03,0)</f>
        <v>81262</v>
      </c>
      <c r="G14">
        <f t="shared" si="19"/>
        <v>83700</v>
      </c>
      <c r="H14">
        <f t="shared" si="19"/>
        <v>86211</v>
      </c>
      <c r="I14">
        <f t="shared" si="19"/>
        <v>88797</v>
      </c>
      <c r="J14">
        <f>ROUND(I14*1.03,0)-1200</f>
        <v>90261</v>
      </c>
      <c r="K14">
        <f t="shared" si="19"/>
        <v>92969</v>
      </c>
      <c r="L14">
        <f t="shared" si="19"/>
        <v>95758</v>
      </c>
      <c r="M14">
        <f t="shared" ref="M14" si="20">ROUND(L14*1.03,0)</f>
        <v>98631</v>
      </c>
      <c r="N14">
        <f t="shared" ref="N14" si="21">ROUND(M14*1.03,0)</f>
        <v>101590</v>
      </c>
      <c r="O14">
        <f t="shared" ref="O14" si="22">ROUND(N14*1.03,0)</f>
        <v>104638</v>
      </c>
      <c r="P14">
        <f>ROUND(O14*1.03,0)-(1200*12)</f>
        <v>93377</v>
      </c>
      <c r="Q14">
        <f>ROUND(P14*1.03,0)</f>
        <v>96178</v>
      </c>
      <c r="R14">
        <f>ROUND(Q14*1.03,0)</f>
        <v>99063</v>
      </c>
      <c r="S14">
        <f>ROUND(R14*1.03,0)</f>
        <v>102035</v>
      </c>
      <c r="T14">
        <f>ROUND(S14*1.03,0)</f>
        <v>105096</v>
      </c>
    </row>
    <row r="15" spans="1:20" x14ac:dyDescent="0.25">
      <c r="A15" s="1" t="s">
        <v>2</v>
      </c>
      <c r="B15">
        <v>12000</v>
      </c>
      <c r="C15">
        <f>ROUND(B15*1.08,0)</f>
        <v>12960</v>
      </c>
      <c r="D15">
        <f t="shared" ref="D15:L15" si="23">ROUND(C15*1.08,0)</f>
        <v>13997</v>
      </c>
      <c r="E15">
        <f>ROUND(D15*1.08,0) + 600</f>
        <v>15717</v>
      </c>
      <c r="F15">
        <f t="shared" si="23"/>
        <v>16974</v>
      </c>
      <c r="G15">
        <f t="shared" si="23"/>
        <v>18332</v>
      </c>
      <c r="H15">
        <f t="shared" si="23"/>
        <v>19799</v>
      </c>
      <c r="I15">
        <f t="shared" si="23"/>
        <v>21383</v>
      </c>
      <c r="J15">
        <f t="shared" si="23"/>
        <v>23094</v>
      </c>
      <c r="K15">
        <f t="shared" si="23"/>
        <v>24942</v>
      </c>
      <c r="L15">
        <f t="shared" si="23"/>
        <v>26937</v>
      </c>
      <c r="M15">
        <f t="shared" ref="M15" si="24">ROUND(L15*1.08,0)</f>
        <v>29092</v>
      </c>
      <c r="N15">
        <f t="shared" ref="N15" si="25">ROUND(M15*1.08,0)</f>
        <v>31419</v>
      </c>
      <c r="O15">
        <f t="shared" ref="O15" si="26">ROUND(N15*1.08,0)</f>
        <v>33933</v>
      </c>
      <c r="P15">
        <f t="shared" ref="P15" si="27">ROUND(O15*1.08,0)</f>
        <v>36648</v>
      </c>
      <c r="Q15">
        <f t="shared" ref="Q15" si="28">ROUND(P15*1.08,0)</f>
        <v>39580</v>
      </c>
      <c r="R15">
        <f t="shared" ref="R15" si="29">ROUND(Q15*1.08,0)</f>
        <v>42746</v>
      </c>
      <c r="S15">
        <f t="shared" ref="S15:T15" si="30">ROUND(R15*1.08,0)</f>
        <v>46166</v>
      </c>
      <c r="T15">
        <f t="shared" si="30"/>
        <v>49859</v>
      </c>
    </row>
    <row r="16" spans="1:20" x14ac:dyDescent="0.25">
      <c r="A16" s="1" t="s">
        <v>21</v>
      </c>
      <c r="D16">
        <v>8000</v>
      </c>
    </row>
    <row r="17" spans="1:20" x14ac:dyDescent="0.25">
      <c r="A17" s="1" t="s">
        <v>3</v>
      </c>
      <c r="B17">
        <f>(B14+B15)</f>
        <v>84200</v>
      </c>
      <c r="C17">
        <f t="shared" ref="C17:S17" si="31">(C14+C15)</f>
        <v>87326</v>
      </c>
      <c r="D17">
        <f>(D14+D15+D16)</f>
        <v>98594</v>
      </c>
      <c r="E17">
        <f t="shared" si="31"/>
        <v>94612</v>
      </c>
      <c r="F17">
        <f t="shared" si="31"/>
        <v>98236</v>
      </c>
      <c r="G17">
        <f t="shared" si="31"/>
        <v>102032</v>
      </c>
      <c r="H17">
        <f t="shared" si="31"/>
        <v>106010</v>
      </c>
      <c r="I17">
        <f t="shared" si="31"/>
        <v>110180</v>
      </c>
      <c r="J17">
        <f t="shared" si="31"/>
        <v>113355</v>
      </c>
      <c r="K17">
        <f t="shared" si="31"/>
        <v>117911</v>
      </c>
      <c r="L17">
        <f t="shared" si="31"/>
        <v>122695</v>
      </c>
      <c r="M17">
        <f t="shared" si="31"/>
        <v>127723</v>
      </c>
      <c r="N17">
        <f t="shared" si="31"/>
        <v>133009</v>
      </c>
      <c r="O17">
        <f t="shared" si="31"/>
        <v>138571</v>
      </c>
      <c r="P17">
        <f t="shared" si="31"/>
        <v>130025</v>
      </c>
      <c r="Q17">
        <f t="shared" si="31"/>
        <v>135758</v>
      </c>
      <c r="R17">
        <f t="shared" si="31"/>
        <v>141809</v>
      </c>
      <c r="S17">
        <f t="shared" si="31"/>
        <v>148201</v>
      </c>
      <c r="T17">
        <f t="shared" ref="T17" si="32">(T14+T15)</f>
        <v>154955</v>
      </c>
    </row>
    <row r="18" spans="1:20" x14ac:dyDescent="0.25">
      <c r="A18" s="1"/>
    </row>
    <row r="19" spans="1:20" x14ac:dyDescent="0.25">
      <c r="A19" s="1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ref="H19:T19" si="33">H9-H17</f>
        <v>-56141</v>
      </c>
      <c r="I19">
        <f t="shared" si="33"/>
        <v>-59377</v>
      </c>
      <c r="J19">
        <f t="shared" si="33"/>
        <v>-61601</v>
      </c>
      <c r="K19">
        <f t="shared" si="33"/>
        <v>-30387</v>
      </c>
      <c r="L19">
        <f t="shared" si="33"/>
        <v>-33486</v>
      </c>
      <c r="M19">
        <f t="shared" si="33"/>
        <v>-36796</v>
      </c>
      <c r="N19">
        <f t="shared" si="33"/>
        <v>-40331</v>
      </c>
      <c r="O19">
        <f t="shared" si="33"/>
        <v>-44106</v>
      </c>
      <c r="P19">
        <f t="shared" si="33"/>
        <v>-33740</v>
      </c>
      <c r="Q19">
        <f t="shared" si="33"/>
        <v>-37617</v>
      </c>
      <c r="R19">
        <f t="shared" si="33"/>
        <v>-41776</v>
      </c>
      <c r="S19">
        <f t="shared" si="33"/>
        <v>-46238</v>
      </c>
      <c r="T19">
        <f t="shared" si="33"/>
        <v>-51024</v>
      </c>
    </row>
    <row r="20" spans="1:20" x14ac:dyDescent="0.25">
      <c r="A20" s="1" t="s">
        <v>10</v>
      </c>
      <c r="B20">
        <f>B9-B12-B17</f>
        <v>-983</v>
      </c>
      <c r="C20">
        <f>C9-C12-C17</f>
        <v>-4109</v>
      </c>
      <c r="D20">
        <f>D9-D12-D17</f>
        <v>-15377</v>
      </c>
      <c r="E20">
        <f>E9-E12-E17</f>
        <v>23555</v>
      </c>
      <c r="F20">
        <f t="shared" ref="F20:G20" si="34">F9-F12-F17</f>
        <v>-12047</v>
      </c>
      <c r="G20">
        <f t="shared" si="34"/>
        <v>-12987</v>
      </c>
      <c r="H20">
        <f>-H12</f>
        <v>-17753</v>
      </c>
      <c r="I20">
        <f t="shared" ref="I20:T20" si="35">-I12</f>
        <v>-18795</v>
      </c>
      <c r="J20">
        <f t="shared" si="35"/>
        <v>-19589</v>
      </c>
      <c r="K20">
        <f t="shared" si="35"/>
        <v>-20728</v>
      </c>
      <c r="L20">
        <f t="shared" si="35"/>
        <v>-21924</v>
      </c>
      <c r="M20">
        <f t="shared" si="35"/>
        <v>-23181</v>
      </c>
      <c r="N20">
        <f t="shared" si="35"/>
        <v>-24502</v>
      </c>
      <c r="O20">
        <f t="shared" si="35"/>
        <v>-25893</v>
      </c>
      <c r="P20">
        <f t="shared" si="35"/>
        <v>-23756</v>
      </c>
      <c r="Q20">
        <f t="shared" si="35"/>
        <v>-25190</v>
      </c>
      <c r="R20">
        <f t="shared" si="35"/>
        <v>-26702</v>
      </c>
      <c r="S20">
        <f t="shared" si="35"/>
        <v>-28300</v>
      </c>
      <c r="T20">
        <f t="shared" si="35"/>
        <v>-29989</v>
      </c>
    </row>
    <row r="21" spans="1:20" x14ac:dyDescent="0.25">
      <c r="A21" s="1"/>
    </row>
    <row r="22" spans="1:20" x14ac:dyDescent="0.25">
      <c r="A22" s="1" t="s">
        <v>29</v>
      </c>
      <c r="B22">
        <f>ROUND((600000+B19)*1.025,0)</f>
        <v>615000</v>
      </c>
      <c r="C22">
        <f>ROUND((B22+C19)*1.025,0)</f>
        <v>630375</v>
      </c>
      <c r="D22">
        <f>ROUND((C22+D19)*1.025,0)</f>
        <v>646134</v>
      </c>
      <c r="E22">
        <f t="shared" ref="E22:T22" si="36">ROUND((D22-$B$25+E19)*1.025,0)</f>
        <v>646912</v>
      </c>
      <c r="F22">
        <f t="shared" si="36"/>
        <v>647710</v>
      </c>
      <c r="G22">
        <f t="shared" si="36"/>
        <v>648528</v>
      </c>
      <c r="H22">
        <f t="shared" si="36"/>
        <v>591822</v>
      </c>
      <c r="I22">
        <f t="shared" si="36"/>
        <v>530381</v>
      </c>
      <c r="J22">
        <f t="shared" si="36"/>
        <v>465125</v>
      </c>
      <c r="K22">
        <f t="shared" si="36"/>
        <v>430231</v>
      </c>
      <c r="L22">
        <f t="shared" si="36"/>
        <v>391289</v>
      </c>
      <c r="M22">
        <f t="shared" si="36"/>
        <v>347980</v>
      </c>
      <c r="N22">
        <f t="shared" si="36"/>
        <v>299965</v>
      </c>
      <c r="O22">
        <f t="shared" si="36"/>
        <v>246880</v>
      </c>
      <c r="P22">
        <f t="shared" si="36"/>
        <v>203094</v>
      </c>
      <c r="Q22">
        <f t="shared" si="36"/>
        <v>154239</v>
      </c>
      <c r="R22">
        <f t="shared" si="36"/>
        <v>99900</v>
      </c>
      <c r="S22">
        <f t="shared" si="36"/>
        <v>39629</v>
      </c>
      <c r="T22">
        <f t="shared" si="36"/>
        <v>-27055</v>
      </c>
    </row>
    <row r="23" spans="1:20" x14ac:dyDescent="0.25">
      <c r="A23" s="1" t="s">
        <v>28</v>
      </c>
      <c r="B23">
        <f>ROUND((60000+B20)*1.025,0)</f>
        <v>60492</v>
      </c>
      <c r="C23">
        <f>ROUND((B23+C20)*1.025,0)</f>
        <v>57793</v>
      </c>
      <c r="D23">
        <f>ROUND((C23+D20)*1.025,0)</f>
        <v>43476</v>
      </c>
      <c r="E23">
        <f t="shared" ref="E23:T23" si="37">ROUND((D23+E20 + $B$25)*1.025,0)</f>
        <v>84082</v>
      </c>
      <c r="F23">
        <f t="shared" si="37"/>
        <v>89211</v>
      </c>
      <c r="G23">
        <f t="shared" si="37"/>
        <v>93505</v>
      </c>
      <c r="H23">
        <f t="shared" si="37"/>
        <v>93021</v>
      </c>
      <c r="I23">
        <f t="shared" si="37"/>
        <v>91457</v>
      </c>
      <c r="J23">
        <f t="shared" si="37"/>
        <v>89040</v>
      </c>
      <c r="K23">
        <f t="shared" si="37"/>
        <v>85395</v>
      </c>
      <c r="L23">
        <f t="shared" si="37"/>
        <v>80433</v>
      </c>
      <c r="M23">
        <f t="shared" si="37"/>
        <v>74058</v>
      </c>
      <c r="N23">
        <f t="shared" si="37"/>
        <v>66170</v>
      </c>
      <c r="O23">
        <f t="shared" si="37"/>
        <v>56659</v>
      </c>
      <c r="P23">
        <f t="shared" si="37"/>
        <v>49101</v>
      </c>
      <c r="Q23">
        <f t="shared" si="37"/>
        <v>39884</v>
      </c>
      <c r="R23">
        <f t="shared" si="37"/>
        <v>28887</v>
      </c>
      <c r="S23">
        <f t="shared" si="37"/>
        <v>15977</v>
      </c>
      <c r="T23">
        <f t="shared" si="37"/>
        <v>1013</v>
      </c>
    </row>
    <row r="24" spans="1:20" x14ac:dyDescent="0.25">
      <c r="A24" s="1"/>
    </row>
    <row r="25" spans="1:20" x14ac:dyDescent="0.25">
      <c r="A25" s="1" t="s">
        <v>26</v>
      </c>
      <c r="B25">
        <v>15000</v>
      </c>
    </row>
    <row r="26" spans="1:20" x14ac:dyDescent="0.25">
      <c r="A26" s="1"/>
    </row>
    <row r="27" spans="1:20" x14ac:dyDescent="0.25">
      <c r="A27" s="1" t="s">
        <v>12</v>
      </c>
      <c r="B27" t="s">
        <v>11</v>
      </c>
    </row>
    <row r="28" spans="1:20" x14ac:dyDescent="0.25">
      <c r="B28" t="s">
        <v>16</v>
      </c>
    </row>
    <row r="29" spans="1:20" x14ac:dyDescent="0.25">
      <c r="B29" t="s">
        <v>15</v>
      </c>
    </row>
    <row r="30" spans="1:20" x14ac:dyDescent="0.25">
      <c r="C30" t="s">
        <v>17</v>
      </c>
    </row>
    <row r="31" spans="1:20" x14ac:dyDescent="0.25">
      <c r="C31" t="s">
        <v>18</v>
      </c>
    </row>
    <row r="32" spans="1:20" x14ac:dyDescent="0.25">
      <c r="D32" t="s">
        <v>23</v>
      </c>
    </row>
    <row r="33" spans="2:2" x14ac:dyDescent="0.25">
      <c r="B33" t="s">
        <v>19</v>
      </c>
    </row>
    <row r="34" spans="2:2" x14ac:dyDescent="0.25">
      <c r="B34" t="s">
        <v>20</v>
      </c>
    </row>
    <row r="35" spans="2:2" x14ac:dyDescent="0.25">
      <c r="B35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2012-12-09T02:23:51Z</dcterms:modified>
</cp:coreProperties>
</file>