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L7" i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K7" i="1"/>
  <c r="J7" i="1"/>
  <c r="I7" i="1"/>
  <c r="H7" i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I6" i="1"/>
  <c r="H6" i="1"/>
  <c r="G6" i="1"/>
  <c r="S5" i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R5" i="1"/>
  <c r="Q5" i="1"/>
  <c r="N5" i="1"/>
  <c r="O5" i="1" s="1"/>
  <c r="P5" i="1" s="1"/>
  <c r="M5" i="1"/>
  <c r="L5" i="1"/>
  <c r="P4" i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O4" i="1"/>
  <c r="K5" i="1"/>
  <c r="F3" i="1"/>
  <c r="E3" i="1"/>
  <c r="F14" i="1"/>
  <c r="B15" i="1"/>
  <c r="C15" i="1" s="1"/>
  <c r="E14" i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G3" i="1" l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B17" i="1"/>
  <c r="B20" i="1" s="1"/>
  <c r="B22" i="1" l="1"/>
  <c r="C22" i="1" s="1"/>
  <c r="D22" i="1" s="1"/>
  <c r="E22" i="1" l="1"/>
  <c r="F22" i="1" s="1"/>
  <c r="G22" i="1" s="1"/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B23" i="1"/>
  <c r="H9" i="1" l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D15" i="1" l="1"/>
  <c r="E15" i="1" s="1"/>
  <c r="F15" i="1" s="1"/>
  <c r="C17" i="1"/>
  <c r="D17" i="1" l="1"/>
  <c r="G15" i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C20" i="1"/>
  <c r="C23" i="1" s="1"/>
  <c r="F17" i="1" l="1"/>
  <c r="E9" i="1"/>
  <c r="E11" i="1" s="1"/>
  <c r="E12" i="1" s="1"/>
  <c r="D20" i="1"/>
  <c r="D23" i="1" s="1"/>
  <c r="E17" i="1"/>
  <c r="E20" i="1" l="1"/>
  <c r="E23" i="1" s="1"/>
  <c r="I9" i="1"/>
  <c r="F9" i="1"/>
  <c r="F12" i="1" s="1"/>
  <c r="G9" i="1"/>
  <c r="G11" i="1" s="1"/>
  <c r="G12" i="1" s="1"/>
  <c r="G17" i="1"/>
  <c r="F20" i="1" l="1"/>
  <c r="F23" i="1" s="1"/>
  <c r="G20" i="1"/>
  <c r="J9" i="1"/>
  <c r="H17" i="1"/>
  <c r="G23" i="1" l="1"/>
  <c r="K9" i="1"/>
  <c r="I17" i="1"/>
  <c r="I19" i="1" s="1"/>
  <c r="I11" i="1" s="1"/>
  <c r="I12" i="1" s="1"/>
  <c r="I20" i="1" l="1"/>
  <c r="L9" i="1"/>
  <c r="J17" i="1"/>
  <c r="J19" i="1" s="1"/>
  <c r="J11" i="1" s="1"/>
  <c r="J12" i="1" s="1"/>
  <c r="J20" i="1" l="1"/>
  <c r="M9" i="1"/>
  <c r="K17" i="1"/>
  <c r="K19" i="1" s="1"/>
  <c r="K11" i="1" s="1"/>
  <c r="K12" i="1" s="1"/>
  <c r="K20" i="1" l="1"/>
  <c r="N9" i="1"/>
  <c r="L17" i="1"/>
  <c r="L19" i="1" s="1"/>
  <c r="L11" i="1" s="1"/>
  <c r="L12" i="1" s="1"/>
  <c r="O9" i="1" l="1"/>
  <c r="M17" i="1"/>
  <c r="M19" i="1" s="1"/>
  <c r="M11" i="1" s="1"/>
  <c r="M12" i="1" s="1"/>
  <c r="U9" i="1" l="1"/>
  <c r="P9" i="1"/>
  <c r="N17" i="1"/>
  <c r="N19" i="1" s="1"/>
  <c r="N11" i="1" s="1"/>
  <c r="N12" i="1" s="1"/>
  <c r="V9" i="1" l="1"/>
  <c r="Q9" i="1"/>
  <c r="O17" i="1"/>
  <c r="O19" i="1" s="1"/>
  <c r="O11" i="1" s="1"/>
  <c r="O12" i="1" s="1"/>
  <c r="W9" i="1" l="1"/>
  <c r="R9" i="1"/>
  <c r="P17" i="1"/>
  <c r="P19" i="1" s="1"/>
  <c r="P11" i="1" s="1"/>
  <c r="P12" i="1" s="1"/>
  <c r="X9" i="1" l="1"/>
  <c r="S9" i="1"/>
  <c r="Q17" i="1"/>
  <c r="Q19" i="1" s="1"/>
  <c r="Q11" i="1" s="1"/>
  <c r="Q12" i="1" s="1"/>
  <c r="Y9" i="1" l="1"/>
  <c r="T9" i="1"/>
  <c r="R17" i="1"/>
  <c r="R19" i="1" s="1"/>
  <c r="R11" i="1" s="1"/>
  <c r="R12" i="1" s="1"/>
  <c r="Z9" i="1" l="1"/>
  <c r="S17" i="1"/>
  <c r="S19" i="1" s="1"/>
  <c r="S11" i="1" s="1"/>
  <c r="S12" i="1" s="1"/>
  <c r="T17" i="1" l="1"/>
  <c r="T19" i="1" s="1"/>
  <c r="T11" i="1" s="1"/>
  <c r="T12" i="1" s="1"/>
  <c r="AA9" i="1"/>
  <c r="H19" i="1"/>
  <c r="H22" i="1" s="1"/>
  <c r="I22" i="1" s="1"/>
  <c r="J22" i="1" s="1"/>
  <c r="K22" i="1" s="1"/>
  <c r="L22" i="1" s="1"/>
  <c r="M22" i="1" s="1"/>
  <c r="N22" i="1" s="1"/>
  <c r="O22" i="1" s="1"/>
  <c r="P22" i="1" s="1"/>
  <c r="Q22" i="1" l="1"/>
  <c r="P27" i="1"/>
  <c r="AB9" i="1"/>
  <c r="U17" i="1"/>
  <c r="U19" i="1" s="1"/>
  <c r="H11" i="1"/>
  <c r="H12" i="1" s="1"/>
  <c r="V17" i="1" l="1"/>
  <c r="V19" i="1" s="1"/>
  <c r="V11" i="1" s="1"/>
  <c r="R22" i="1"/>
  <c r="Q27" i="1"/>
  <c r="U11" i="1"/>
  <c r="AC9" i="1"/>
  <c r="H20" i="1"/>
  <c r="H23" i="1" s="1"/>
  <c r="I23" i="1" s="1"/>
  <c r="J23" i="1" s="1"/>
  <c r="K23" i="1" s="1"/>
  <c r="L20" i="1"/>
  <c r="U12" i="1" l="1"/>
  <c r="U20" i="1" s="1"/>
  <c r="V12" i="1"/>
  <c r="V20" i="1" s="1"/>
  <c r="AD9" i="1"/>
  <c r="S22" i="1"/>
  <c r="R27" i="1"/>
  <c r="W17" i="1"/>
  <c r="W19" i="1" s="1"/>
  <c r="W11" i="1" s="1"/>
  <c r="L23" i="1"/>
  <c r="M20" i="1"/>
  <c r="W12" i="1" l="1"/>
  <c r="W20" i="1" s="1"/>
  <c r="X17" i="1"/>
  <c r="X19" i="1" s="1"/>
  <c r="X11" i="1" s="1"/>
  <c r="AE9" i="1"/>
  <c r="T22" i="1"/>
  <c r="S27" i="1"/>
  <c r="M23" i="1"/>
  <c r="N20" i="1"/>
  <c r="X12" i="1" l="1"/>
  <c r="X20" i="1" s="1"/>
  <c r="T27" i="1"/>
  <c r="U22" i="1"/>
  <c r="Y17" i="1"/>
  <c r="Y19" i="1" s="1"/>
  <c r="Y11" i="1" s="1"/>
  <c r="AF9" i="1"/>
  <c r="N23" i="1"/>
  <c r="O20" i="1"/>
  <c r="Y12" i="1" l="1"/>
  <c r="Y20" i="1" s="1"/>
  <c r="AG9" i="1"/>
  <c r="V22" i="1"/>
  <c r="U27" i="1"/>
  <c r="Z17" i="1"/>
  <c r="Z19" i="1" s="1"/>
  <c r="Z11" i="1" s="1"/>
  <c r="O23" i="1"/>
  <c r="P20" i="1"/>
  <c r="Z12" i="1" l="1"/>
  <c r="Z20" i="1" s="1"/>
  <c r="V27" i="1"/>
  <c r="W22" i="1"/>
  <c r="AH9" i="1"/>
  <c r="AA17" i="1"/>
  <c r="AA19" i="1" s="1"/>
  <c r="P23" i="1"/>
  <c r="P28" i="1" s="1"/>
  <c r="Q20" i="1"/>
  <c r="AA11" i="1" l="1"/>
  <c r="AB17" i="1"/>
  <c r="AB19" i="1" s="1"/>
  <c r="AB11" i="1" s="1"/>
  <c r="X22" i="1"/>
  <c r="W27" i="1"/>
  <c r="AI9" i="1"/>
  <c r="Q23" i="1"/>
  <c r="Q28" i="1" s="1"/>
  <c r="R20" i="1"/>
  <c r="AB12" i="1" l="1"/>
  <c r="AB20" i="1" s="1"/>
  <c r="AA12" i="1"/>
  <c r="AA20" i="1" s="1"/>
  <c r="X27" i="1"/>
  <c r="Y22" i="1"/>
  <c r="AK9" i="1"/>
  <c r="AJ9" i="1"/>
  <c r="AC17" i="1"/>
  <c r="AC19" i="1" s="1"/>
  <c r="AC11" i="1" s="1"/>
  <c r="R23" i="1"/>
  <c r="R28" i="1" s="1"/>
  <c r="S20" i="1"/>
  <c r="AC12" i="1" l="1"/>
  <c r="AC20" i="1" s="1"/>
  <c r="AD17" i="1"/>
  <c r="AD19" i="1" s="1"/>
  <c r="AD11" i="1" s="1"/>
  <c r="Y27" i="1"/>
  <c r="Z22" i="1"/>
  <c r="S23" i="1"/>
  <c r="S28" i="1" s="1"/>
  <c r="T20" i="1"/>
  <c r="AD12" i="1" l="1"/>
  <c r="AD20" i="1" s="1"/>
  <c r="AE17" i="1"/>
  <c r="AE19" i="1" s="1"/>
  <c r="AE11" i="1" s="1"/>
  <c r="Z27" i="1"/>
  <c r="AA22" i="1"/>
  <c r="T23" i="1"/>
  <c r="AE12" i="1" l="1"/>
  <c r="AE20" i="1" s="1"/>
  <c r="T28" i="1"/>
  <c r="U23" i="1"/>
  <c r="AF17" i="1"/>
  <c r="AF19" i="1" s="1"/>
  <c r="AF11" i="1" s="1"/>
  <c r="AA27" i="1"/>
  <c r="AB22" i="1"/>
  <c r="AF12" i="1" l="1"/>
  <c r="AF20" i="1" s="1"/>
  <c r="AG17" i="1"/>
  <c r="AG19" i="1" s="1"/>
  <c r="AG11" i="1" s="1"/>
  <c r="AB27" i="1"/>
  <c r="AC22" i="1"/>
  <c r="V23" i="1"/>
  <c r="U28" i="1"/>
  <c r="AG12" i="1" l="1"/>
  <c r="AG20" i="1" s="1"/>
  <c r="V28" i="1"/>
  <c r="W23" i="1"/>
  <c r="AC27" i="1"/>
  <c r="AD22" i="1"/>
  <c r="AH17" i="1"/>
  <c r="AH19" i="1" s="1"/>
  <c r="AH11" i="1" s="1"/>
  <c r="AH12" i="1" l="1"/>
  <c r="AH20" i="1" s="1"/>
  <c r="AI17" i="1"/>
  <c r="AI19" i="1" s="1"/>
  <c r="AI11" i="1" s="1"/>
  <c r="AD27" i="1"/>
  <c r="AE22" i="1"/>
  <c r="W28" i="1"/>
  <c r="X23" i="1"/>
  <c r="AI12" i="1" l="1"/>
  <c r="AI20" i="1" s="1"/>
  <c r="AK17" i="1"/>
  <c r="AK19" i="1" s="1"/>
  <c r="AK11" i="1" s="1"/>
  <c r="AJ17" i="1"/>
  <c r="AJ19" i="1" s="1"/>
  <c r="AJ11" i="1" s="1"/>
  <c r="X28" i="1"/>
  <c r="Y23" i="1"/>
  <c r="AE27" i="1"/>
  <c r="AF22" i="1"/>
  <c r="AK12" i="1" l="1"/>
  <c r="AK20" i="1" s="1"/>
  <c r="AJ12" i="1"/>
  <c r="AJ20" i="1" s="1"/>
  <c r="AF27" i="1"/>
  <c r="AG22" i="1"/>
  <c r="Z23" i="1"/>
  <c r="Y28" i="1"/>
  <c r="Z28" i="1" l="1"/>
  <c r="AA23" i="1"/>
  <c r="AG27" i="1"/>
  <c r="AH22" i="1"/>
  <c r="AH27" i="1" l="1"/>
  <c r="AI22" i="1"/>
  <c r="AA28" i="1"/>
  <c r="AB23" i="1"/>
  <c r="AJ22" i="1" l="1"/>
  <c r="AI27" i="1"/>
  <c r="AB28" i="1"/>
  <c r="AC23" i="1"/>
  <c r="AC28" i="1" l="1"/>
  <c r="AD23" i="1"/>
  <c r="AJ27" i="1"/>
  <c r="AK22" i="1"/>
  <c r="AK27" i="1" s="1"/>
  <c r="AD28" i="1" l="1"/>
  <c r="AE23" i="1"/>
  <c r="AE28" i="1" l="1"/>
  <c r="AF23" i="1"/>
  <c r="AF28" i="1" l="1"/>
  <c r="AG23" i="1"/>
  <c r="AG28" i="1" l="1"/>
  <c r="AH23" i="1"/>
  <c r="AH28" i="1" l="1"/>
  <c r="AI23" i="1"/>
  <c r="AI28" i="1" l="1"/>
  <c r="AJ23" i="1"/>
  <c r="AK23" i="1" l="1"/>
  <c r="AK28" i="1" s="1"/>
  <c r="AJ28" i="1"/>
</calcChain>
</file>

<file path=xl/sharedStrings.xml><?xml version="1.0" encoding="utf-8"?>
<sst xmlns="http://schemas.openxmlformats.org/spreadsheetml/2006/main" count="50" uniqueCount="48">
  <si>
    <t>Year</t>
  </si>
  <si>
    <t>Med Exp</t>
  </si>
  <si>
    <t>Age</t>
  </si>
  <si>
    <t>Navy Ret</t>
  </si>
  <si>
    <t>SS</t>
  </si>
  <si>
    <t>Gross Income</t>
  </si>
  <si>
    <t>Income &amp; SS Taxes</t>
  </si>
  <si>
    <t>Non-IRA Account Sav/Spend</t>
  </si>
  <si>
    <t>Initial non-IRA Account is made up of $50,000 savings and $10,000 life insurance</t>
  </si>
  <si>
    <t>Notes:</t>
  </si>
  <si>
    <t>GE</t>
  </si>
  <si>
    <t>Alcatel</t>
  </si>
  <si>
    <t>After age 60</t>
  </si>
  <si>
    <t>Prior to age 60 the year's savings and spending come out of non-IRA account</t>
  </si>
  <si>
    <t>The year's savings goes into the non-IRA account</t>
  </si>
  <si>
    <t>The year's spending comes out of the IRA account</t>
  </si>
  <si>
    <t>Large expense in 2013 of $8,000</t>
  </si>
  <si>
    <t>Lump sum income in 2014 of $9,000</t>
  </si>
  <si>
    <t>Large expense</t>
  </si>
  <si>
    <t>Gross Income + IRA Spend</t>
  </si>
  <si>
    <t>Exception is that Income tax comes out of non-IRA account</t>
  </si>
  <si>
    <t>IRA_Spend</t>
  </si>
  <si>
    <t>Each year $15,000 is transferred from IRA account to the non-IRA Account.  Taxes on the $15,000 are paid with other income taxes and taken back out of the non-IRA account.</t>
  </si>
  <si>
    <t>Xfer IRA to non-IRA</t>
  </si>
  <si>
    <t>Lump sum income (no tax)</t>
  </si>
  <si>
    <t>non-IRA Savings</t>
  </si>
  <si>
    <t>IRA Savings</t>
  </si>
  <si>
    <t>Spouse SS</t>
  </si>
  <si>
    <t>Starting month</t>
  </si>
  <si>
    <t>April</t>
  </si>
  <si>
    <t xml:space="preserve">Gross Exp </t>
  </si>
  <si>
    <t>Expenses (final_annual_expenses)</t>
  </si>
  <si>
    <t>Calculated IRA Savings</t>
  </si>
  <si>
    <t>Calculated non-IRA Savings</t>
  </si>
  <si>
    <t>IRA Sav - Cal IRA Sav</t>
  </si>
  <si>
    <t>non-IRA Sav - Calc non-IRA Sav</t>
  </si>
  <si>
    <t>Inflation rate</t>
  </si>
  <si>
    <t>Med inflation rate</t>
  </si>
  <si>
    <t>Initial Values:</t>
  </si>
  <si>
    <t>Navy retirement</t>
  </si>
  <si>
    <t>Non-medical Expenses</t>
  </si>
  <si>
    <t>Medical Expenses</t>
  </si>
  <si>
    <t>Retirement COLA</t>
  </si>
  <si>
    <t>Social Security</t>
  </si>
  <si>
    <t>Spouse Social Security</t>
  </si>
  <si>
    <t>SS reduction</t>
  </si>
  <si>
    <t>COLA: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</si>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</sst>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tabSelected="1" zoomScale="80" zoomScaleNormal="80" workbookViewId="0">
      <pane xSplit="2475" ySplit="720" topLeftCell="D1" activePane="bottomRight"/>
      <selection activeCell="A19" sqref="A19"/>
      <selection pane="topRight" activeCell="C1" sqref="C1:C1048576"/>
      <selection pane="bottomLeft" activeCell="A33" sqref="A33:XFD33"/>
      <selection pane="bottomRight" activeCell="E12" sqref="E12"/>
    </sheetView>
  </sheetViews>
  <sheetFormatPr defaultRowHeight="15" x14ac:dyDescent="0.25"/>
  <cols>
    <col min="1" max="1" width="32.140625" customWidth="1"/>
    <col min="2" max="2" width="8.7109375" customWidth="1"/>
    <col min="9" max="9" width="9.7109375" customWidth="1"/>
    <col min="10" max="11" width="8" customWidth="1"/>
    <col min="12" max="12" width="8.28515625" customWidth="1"/>
  </cols>
  <sheetData>
    <row r="1" spans="1:38" s="1" customFormat="1" x14ac:dyDescent="0.25">
      <c r="A1" s="1" t="s">
        <v>0</v>
      </c>
      <c r="E1" s="1">
        <v>2014</v>
      </c>
      <c r="F1" s="1">
        <f t="shared" ref="F1" si="0">E1+1</f>
        <v>2015</v>
      </c>
      <c r="G1" s="1">
        <f t="shared" ref="G1" si="1">F1+1</f>
        <v>2016</v>
      </c>
      <c r="H1" s="1">
        <f t="shared" ref="H1" si="2">G1+1</f>
        <v>2017</v>
      </c>
      <c r="I1" s="1">
        <f t="shared" ref="I1" si="3">H1+1</f>
        <v>2018</v>
      </c>
      <c r="J1" s="1">
        <f t="shared" ref="J1" si="4">I1+1</f>
        <v>2019</v>
      </c>
      <c r="K1" s="1">
        <f t="shared" ref="K1" si="5">J1+1</f>
        <v>2020</v>
      </c>
      <c r="L1" s="1">
        <f t="shared" ref="L1" si="6">K1+1</f>
        <v>2021</v>
      </c>
      <c r="M1" s="1">
        <f t="shared" ref="M1" si="7">L1+1</f>
        <v>2022</v>
      </c>
      <c r="N1" s="1">
        <f t="shared" ref="N1" si="8">M1+1</f>
        <v>2023</v>
      </c>
      <c r="O1" s="1">
        <f t="shared" ref="O1" si="9">N1+1</f>
        <v>2024</v>
      </c>
      <c r="P1" s="1">
        <f t="shared" ref="P1" si="10">O1+1</f>
        <v>2025</v>
      </c>
      <c r="Q1" s="1">
        <f t="shared" ref="Q1" si="11">P1+1</f>
        <v>2026</v>
      </c>
      <c r="R1" s="1">
        <f t="shared" ref="R1" si="12">Q1+1</f>
        <v>2027</v>
      </c>
      <c r="S1" s="1">
        <f t="shared" ref="S1" si="13">R1+1</f>
        <v>2028</v>
      </c>
      <c r="T1" s="1">
        <f t="shared" ref="T1" si="14">S1+1</f>
        <v>2029</v>
      </c>
      <c r="U1" s="1">
        <f t="shared" ref="U1" si="15">T1+1</f>
        <v>2030</v>
      </c>
      <c r="V1" s="1">
        <f t="shared" ref="V1" si="16">U1+1</f>
        <v>2031</v>
      </c>
      <c r="W1" s="1">
        <f t="shared" ref="W1" si="17">V1+1</f>
        <v>2032</v>
      </c>
      <c r="X1" s="1">
        <f t="shared" ref="X1" si="18">W1+1</f>
        <v>2033</v>
      </c>
      <c r="Y1" s="1">
        <f t="shared" ref="Y1" si="19">X1+1</f>
        <v>2034</v>
      </c>
      <c r="Z1" s="1">
        <f t="shared" ref="Z1" si="20">Y1+1</f>
        <v>2035</v>
      </c>
      <c r="AA1" s="1">
        <f t="shared" ref="AA1" si="21">Z1+1</f>
        <v>2036</v>
      </c>
      <c r="AB1" s="1">
        <f t="shared" ref="AB1" si="22">AA1+1</f>
        <v>2037</v>
      </c>
      <c r="AC1" s="1">
        <f t="shared" ref="AC1" si="23">AB1+1</f>
        <v>2038</v>
      </c>
      <c r="AD1" s="1">
        <f t="shared" ref="AD1" si="24">AC1+1</f>
        <v>2039</v>
      </c>
      <c r="AE1" s="1">
        <f t="shared" ref="AE1" si="25">AD1+1</f>
        <v>2040</v>
      </c>
      <c r="AF1" s="1">
        <f t="shared" ref="AF1" si="26">AE1+1</f>
        <v>2041</v>
      </c>
      <c r="AG1" s="1">
        <f t="shared" ref="AG1" si="27">AF1+1</f>
        <v>2042</v>
      </c>
      <c r="AH1" s="1">
        <f t="shared" ref="AH1" si="28">AG1+1</f>
        <v>2043</v>
      </c>
      <c r="AI1" s="1">
        <f t="shared" ref="AI1" si="29">AH1+1</f>
        <v>2044</v>
      </c>
      <c r="AJ1" s="1">
        <f t="shared" ref="AJ1" si="30">AI1+1</f>
        <v>2045</v>
      </c>
      <c r="AK1" s="1">
        <f t="shared" ref="AK1" si="31">AJ1+1</f>
        <v>2046</v>
      </c>
      <c r="AL1" s="1">
        <f t="shared" ref="AL1" si="32">AK1+1</f>
        <v>2047</v>
      </c>
    </row>
    <row r="2" spans="1:38" s="1" customFormat="1" x14ac:dyDescent="0.25">
      <c r="A2" s="1" t="s">
        <v>2</v>
      </c>
      <c r="E2" s="1">
        <v>60</v>
      </c>
      <c r="F2" s="1">
        <f t="shared" ref="F2:S2" si="33">(E2+1)</f>
        <v>61</v>
      </c>
      <c r="G2" s="1">
        <f t="shared" si="33"/>
        <v>62</v>
      </c>
      <c r="H2" s="1">
        <f t="shared" si="33"/>
        <v>63</v>
      </c>
      <c r="I2" s="1">
        <f t="shared" si="33"/>
        <v>64</v>
      </c>
      <c r="J2" s="1">
        <f t="shared" si="33"/>
        <v>65</v>
      </c>
      <c r="K2" s="1">
        <f t="shared" si="33"/>
        <v>66</v>
      </c>
      <c r="L2" s="1">
        <f t="shared" si="33"/>
        <v>67</v>
      </c>
      <c r="M2" s="1">
        <f t="shared" si="33"/>
        <v>68</v>
      </c>
      <c r="N2" s="1">
        <f t="shared" si="33"/>
        <v>69</v>
      </c>
      <c r="O2" s="1">
        <f t="shared" si="33"/>
        <v>70</v>
      </c>
      <c r="P2" s="1">
        <f t="shared" si="33"/>
        <v>71</v>
      </c>
      <c r="Q2" s="1">
        <f t="shared" si="33"/>
        <v>72</v>
      </c>
      <c r="R2" s="1">
        <f t="shared" si="33"/>
        <v>73</v>
      </c>
      <c r="S2" s="1">
        <f t="shared" si="33"/>
        <v>74</v>
      </c>
      <c r="T2" s="1">
        <v>75</v>
      </c>
      <c r="U2" s="1">
        <v>76</v>
      </c>
      <c r="V2" s="1">
        <v>77</v>
      </c>
      <c r="W2" s="1">
        <v>78</v>
      </c>
      <c r="X2" s="1">
        <v>79</v>
      </c>
      <c r="Y2" s="1">
        <v>80</v>
      </c>
      <c r="Z2" s="1">
        <v>81</v>
      </c>
      <c r="AA2" s="1">
        <v>82</v>
      </c>
      <c r="AB2" s="1">
        <v>83</v>
      </c>
      <c r="AC2" s="1">
        <v>84</v>
      </c>
      <c r="AD2" s="1">
        <v>95</v>
      </c>
      <c r="AE2" s="1">
        <v>86</v>
      </c>
      <c r="AF2" s="1">
        <v>87</v>
      </c>
      <c r="AG2" s="1">
        <v>88</v>
      </c>
      <c r="AH2" s="1">
        <v>89</v>
      </c>
      <c r="AI2" s="1">
        <v>90</v>
      </c>
      <c r="AJ2" s="1">
        <v>91</v>
      </c>
      <c r="AK2" s="1">
        <v>92</v>
      </c>
      <c r="AL2" s="1">
        <v>93</v>
      </c>
    </row>
    <row r="3" spans="1:38" x14ac:dyDescent="0.25">
      <c r="A3" s="1" t="s">
        <v>3</v>
      </c>
      <c r="E3">
        <f>$N$31*$C$31</f>
        <v>29700</v>
      </c>
      <c r="F3">
        <f>ROUND($N$31*$O$31,0)</f>
        <v>40392</v>
      </c>
      <c r="G3">
        <f>ROUND(F3*$O$31,0)</f>
        <v>41200</v>
      </c>
      <c r="H3">
        <f t="shared" ref="H3:AK3" si="34">ROUND(G3*$O$31,0)</f>
        <v>42024</v>
      </c>
      <c r="I3">
        <f t="shared" si="34"/>
        <v>42864</v>
      </c>
      <c r="J3">
        <f t="shared" si="34"/>
        <v>43721</v>
      </c>
      <c r="K3">
        <f t="shared" si="34"/>
        <v>44595</v>
      </c>
      <c r="L3">
        <f t="shared" si="34"/>
        <v>45487</v>
      </c>
      <c r="M3">
        <f t="shared" si="34"/>
        <v>46397</v>
      </c>
      <c r="N3">
        <f t="shared" si="34"/>
        <v>47325</v>
      </c>
      <c r="O3">
        <f t="shared" si="34"/>
        <v>48272</v>
      </c>
      <c r="P3">
        <f t="shared" si="34"/>
        <v>49237</v>
      </c>
      <c r="Q3">
        <f t="shared" si="34"/>
        <v>50222</v>
      </c>
      <c r="R3">
        <f t="shared" si="34"/>
        <v>51226</v>
      </c>
      <c r="S3">
        <f t="shared" si="34"/>
        <v>52251</v>
      </c>
      <c r="T3">
        <f t="shared" si="34"/>
        <v>53296</v>
      </c>
      <c r="U3">
        <f t="shared" si="34"/>
        <v>54362</v>
      </c>
      <c r="V3">
        <f t="shared" si="34"/>
        <v>55449</v>
      </c>
      <c r="W3">
        <f t="shared" si="34"/>
        <v>56558</v>
      </c>
      <c r="X3">
        <f t="shared" si="34"/>
        <v>57689</v>
      </c>
      <c r="Y3">
        <f t="shared" si="34"/>
        <v>58843</v>
      </c>
      <c r="Z3">
        <f t="shared" si="34"/>
        <v>60020</v>
      </c>
      <c r="AA3">
        <f t="shared" si="34"/>
        <v>61220</v>
      </c>
      <c r="AB3">
        <f t="shared" si="34"/>
        <v>62444</v>
      </c>
      <c r="AC3">
        <f t="shared" si="34"/>
        <v>63693</v>
      </c>
      <c r="AD3">
        <f t="shared" si="34"/>
        <v>64967</v>
      </c>
      <c r="AE3">
        <f t="shared" si="34"/>
        <v>66266</v>
      </c>
      <c r="AF3">
        <f t="shared" si="34"/>
        <v>67591</v>
      </c>
      <c r="AG3">
        <f t="shared" si="34"/>
        <v>68943</v>
      </c>
      <c r="AH3">
        <f t="shared" si="34"/>
        <v>70322</v>
      </c>
      <c r="AI3">
        <f t="shared" si="34"/>
        <v>71728</v>
      </c>
      <c r="AJ3">
        <f t="shared" si="34"/>
        <v>73163</v>
      </c>
      <c r="AK3">
        <f t="shared" si="34"/>
        <v>74626</v>
      </c>
    </row>
    <row r="4" spans="1:38" x14ac:dyDescent="0.25">
      <c r="A4" s="1" t="s">
        <v>4</v>
      </c>
      <c r="O4">
        <f>$N$36</f>
        <v>36000</v>
      </c>
      <c r="P4">
        <f>ROUND($N$36*$O$36,0)</f>
        <v>36720</v>
      </c>
      <c r="Q4">
        <f>ROUND(P4*$O$32*$P$36,0)</f>
        <v>29817</v>
      </c>
      <c r="R4">
        <f>ROUND(Q4*$O$36,0)</f>
        <v>30413</v>
      </c>
      <c r="S4">
        <f t="shared" ref="S4:AK4" si="35">ROUND(R4*$O$36,0)</f>
        <v>31021</v>
      </c>
      <c r="T4">
        <f t="shared" si="35"/>
        <v>31641</v>
      </c>
      <c r="U4">
        <f t="shared" si="35"/>
        <v>32274</v>
      </c>
      <c r="V4">
        <f t="shared" si="35"/>
        <v>32919</v>
      </c>
      <c r="W4">
        <f t="shared" si="35"/>
        <v>33577</v>
      </c>
      <c r="X4">
        <f t="shared" si="35"/>
        <v>34249</v>
      </c>
      <c r="Y4">
        <f t="shared" si="35"/>
        <v>34934</v>
      </c>
      <c r="Z4">
        <f t="shared" si="35"/>
        <v>35633</v>
      </c>
      <c r="AA4">
        <f t="shared" si="35"/>
        <v>36346</v>
      </c>
      <c r="AB4">
        <f t="shared" si="35"/>
        <v>37073</v>
      </c>
      <c r="AC4">
        <f t="shared" si="35"/>
        <v>37814</v>
      </c>
      <c r="AD4">
        <f t="shared" si="35"/>
        <v>38570</v>
      </c>
      <c r="AE4">
        <f t="shared" si="35"/>
        <v>39341</v>
      </c>
      <c r="AF4">
        <f t="shared" si="35"/>
        <v>40128</v>
      </c>
      <c r="AG4">
        <f t="shared" si="35"/>
        <v>40931</v>
      </c>
      <c r="AH4">
        <f t="shared" si="35"/>
        <v>41750</v>
      </c>
      <c r="AI4">
        <f t="shared" si="35"/>
        <v>42585</v>
      </c>
      <c r="AJ4">
        <f t="shared" si="35"/>
        <v>43437</v>
      </c>
      <c r="AK4">
        <f t="shared" si="35"/>
        <v>44306</v>
      </c>
    </row>
    <row r="5" spans="1:38" x14ac:dyDescent="0.25">
      <c r="A5" s="1" t="s">
        <v>27</v>
      </c>
      <c r="K5">
        <f>$N$37</f>
        <v>15600</v>
      </c>
      <c r="L5">
        <f>ROUND($N$37*$O$37,0)</f>
        <v>15912</v>
      </c>
      <c r="M5">
        <f>ROUND(L5*$O$37,0)</f>
        <v>16230</v>
      </c>
      <c r="N5">
        <f t="shared" ref="N5:P5" si="36">ROUND(M5*$O$37,0)</f>
        <v>16555</v>
      </c>
      <c r="O5">
        <f t="shared" si="36"/>
        <v>16886</v>
      </c>
      <c r="P5">
        <f t="shared" si="36"/>
        <v>17224</v>
      </c>
      <c r="Q5">
        <f>ROUND(P5*$O$37*$P$37,0)</f>
        <v>14055</v>
      </c>
      <c r="R5">
        <f>ROUND(Q5*$O$37,0)</f>
        <v>14336</v>
      </c>
      <c r="S5">
        <f t="shared" ref="S5:AK5" si="37">ROUND(R5*$O$37,0)</f>
        <v>14623</v>
      </c>
      <c r="T5">
        <f t="shared" si="37"/>
        <v>14915</v>
      </c>
      <c r="U5">
        <f t="shared" si="37"/>
        <v>15213</v>
      </c>
      <c r="V5">
        <f t="shared" si="37"/>
        <v>15517</v>
      </c>
      <c r="W5">
        <f t="shared" si="37"/>
        <v>15827</v>
      </c>
      <c r="X5">
        <f t="shared" si="37"/>
        <v>16144</v>
      </c>
      <c r="Y5">
        <f t="shared" si="37"/>
        <v>16467</v>
      </c>
      <c r="Z5">
        <f t="shared" si="37"/>
        <v>16796</v>
      </c>
      <c r="AA5">
        <f t="shared" si="37"/>
        <v>17132</v>
      </c>
      <c r="AB5">
        <f t="shared" si="37"/>
        <v>17475</v>
      </c>
      <c r="AC5">
        <f t="shared" si="37"/>
        <v>17825</v>
      </c>
      <c r="AD5">
        <f t="shared" si="37"/>
        <v>18182</v>
      </c>
      <c r="AE5">
        <f t="shared" si="37"/>
        <v>18546</v>
      </c>
      <c r="AF5">
        <f t="shared" si="37"/>
        <v>18917</v>
      </c>
      <c r="AG5">
        <f t="shared" si="37"/>
        <v>19295</v>
      </c>
      <c r="AH5">
        <f t="shared" si="37"/>
        <v>19681</v>
      </c>
      <c r="AI5">
        <f t="shared" si="37"/>
        <v>20075</v>
      </c>
      <c r="AJ5">
        <f t="shared" si="37"/>
        <v>20477</v>
      </c>
      <c r="AK5">
        <f t="shared" si="37"/>
        <v>20887</v>
      </c>
    </row>
    <row r="6" spans="1:38" x14ac:dyDescent="0.25">
      <c r="A6" s="1" t="s">
        <v>10</v>
      </c>
      <c r="G6">
        <f>$N$32</f>
        <v>3000</v>
      </c>
      <c r="H6">
        <f>ROUND($N$32*$O$32,0)</f>
        <v>3045</v>
      </c>
      <c r="I6">
        <f>ROUND(H6*$O$32,0)</f>
        <v>3091</v>
      </c>
      <c r="J6">
        <f t="shared" ref="J6:AK6" si="38">ROUND(I6*$O$32,0)</f>
        <v>3137</v>
      </c>
      <c r="K6">
        <f t="shared" si="38"/>
        <v>3184</v>
      </c>
      <c r="L6">
        <f t="shared" si="38"/>
        <v>3232</v>
      </c>
      <c r="M6">
        <f t="shared" si="38"/>
        <v>3280</v>
      </c>
      <c r="N6">
        <f t="shared" si="38"/>
        <v>3329</v>
      </c>
      <c r="O6">
        <f t="shared" si="38"/>
        <v>3379</v>
      </c>
      <c r="P6">
        <f t="shared" si="38"/>
        <v>3430</v>
      </c>
      <c r="Q6">
        <f t="shared" si="38"/>
        <v>3481</v>
      </c>
      <c r="R6">
        <f t="shared" si="38"/>
        <v>3533</v>
      </c>
      <c r="S6">
        <f t="shared" si="38"/>
        <v>3586</v>
      </c>
      <c r="T6">
        <f t="shared" si="38"/>
        <v>3640</v>
      </c>
      <c r="U6">
        <f t="shared" si="38"/>
        <v>3695</v>
      </c>
      <c r="V6">
        <f t="shared" si="38"/>
        <v>3750</v>
      </c>
      <c r="W6">
        <f t="shared" si="38"/>
        <v>3806</v>
      </c>
      <c r="X6">
        <f t="shared" si="38"/>
        <v>3863</v>
      </c>
      <c r="Y6">
        <f t="shared" si="38"/>
        <v>3921</v>
      </c>
      <c r="Z6">
        <f t="shared" si="38"/>
        <v>3980</v>
      </c>
      <c r="AA6">
        <f t="shared" si="38"/>
        <v>4040</v>
      </c>
      <c r="AB6">
        <f t="shared" si="38"/>
        <v>4101</v>
      </c>
      <c r="AC6">
        <f t="shared" si="38"/>
        <v>4163</v>
      </c>
      <c r="AD6">
        <f t="shared" si="38"/>
        <v>4225</v>
      </c>
      <c r="AE6">
        <f t="shared" si="38"/>
        <v>4288</v>
      </c>
      <c r="AF6">
        <f t="shared" si="38"/>
        <v>4352</v>
      </c>
      <c r="AG6">
        <f t="shared" si="38"/>
        <v>4417</v>
      </c>
      <c r="AH6">
        <f t="shared" si="38"/>
        <v>4483</v>
      </c>
      <c r="AI6">
        <f t="shared" si="38"/>
        <v>4550</v>
      </c>
      <c r="AJ6">
        <f t="shared" si="38"/>
        <v>4618</v>
      </c>
      <c r="AK6">
        <f t="shared" si="38"/>
        <v>4687</v>
      </c>
    </row>
    <row r="7" spans="1:38" x14ac:dyDescent="0.25">
      <c r="A7" s="1" t="s">
        <v>11</v>
      </c>
      <c r="H7">
        <f>$N$33</f>
        <v>4800</v>
      </c>
      <c r="I7">
        <f>ROUND($N$33*$O$33,0)</f>
        <v>4848</v>
      </c>
      <c r="J7">
        <f>ROUND(I7*$O$33,0)</f>
        <v>4896</v>
      </c>
      <c r="K7">
        <f t="shared" ref="K7:AK7" si="39">ROUND(J7*$O$33,0)</f>
        <v>4945</v>
      </c>
      <c r="L7">
        <f t="shared" si="39"/>
        <v>4994</v>
      </c>
      <c r="M7">
        <f t="shared" si="39"/>
        <v>5044</v>
      </c>
      <c r="N7">
        <f t="shared" si="39"/>
        <v>5094</v>
      </c>
      <c r="O7">
        <f t="shared" si="39"/>
        <v>5145</v>
      </c>
      <c r="P7">
        <f t="shared" si="39"/>
        <v>5196</v>
      </c>
      <c r="Q7">
        <f t="shared" si="39"/>
        <v>5248</v>
      </c>
      <c r="R7">
        <f t="shared" si="39"/>
        <v>5300</v>
      </c>
      <c r="S7">
        <f t="shared" si="39"/>
        <v>5353</v>
      </c>
      <c r="T7">
        <f t="shared" si="39"/>
        <v>5407</v>
      </c>
      <c r="U7">
        <f t="shared" si="39"/>
        <v>5461</v>
      </c>
      <c r="V7">
        <f t="shared" si="39"/>
        <v>5516</v>
      </c>
      <c r="W7">
        <f t="shared" si="39"/>
        <v>5571</v>
      </c>
      <c r="X7">
        <f t="shared" si="39"/>
        <v>5627</v>
      </c>
      <c r="Y7">
        <f t="shared" si="39"/>
        <v>5683</v>
      </c>
      <c r="Z7">
        <f t="shared" si="39"/>
        <v>5740</v>
      </c>
      <c r="AA7">
        <f t="shared" si="39"/>
        <v>5797</v>
      </c>
      <c r="AB7">
        <f t="shared" si="39"/>
        <v>5855</v>
      </c>
      <c r="AC7">
        <f t="shared" si="39"/>
        <v>5914</v>
      </c>
      <c r="AD7">
        <f t="shared" si="39"/>
        <v>5973</v>
      </c>
      <c r="AE7">
        <f t="shared" si="39"/>
        <v>6033</v>
      </c>
      <c r="AF7">
        <f t="shared" si="39"/>
        <v>6093</v>
      </c>
      <c r="AG7">
        <f t="shared" si="39"/>
        <v>6154</v>
      </c>
      <c r="AH7">
        <f t="shared" si="39"/>
        <v>6216</v>
      </c>
      <c r="AI7">
        <f t="shared" si="39"/>
        <v>6278</v>
      </c>
      <c r="AJ7">
        <f t="shared" si="39"/>
        <v>6341</v>
      </c>
      <c r="AK7">
        <f t="shared" si="39"/>
        <v>6404</v>
      </c>
    </row>
    <row r="8" spans="1:38" x14ac:dyDescent="0.25">
      <c r="A8" s="1" t="s">
        <v>24</v>
      </c>
      <c r="E8">
        <v>9000</v>
      </c>
    </row>
    <row r="9" spans="1:38" x14ac:dyDescent="0.25">
      <c r="A9" s="1" t="s">
        <v>5</v>
      </c>
      <c r="E9">
        <f>SUM(E3:E8)</f>
        <v>38700</v>
      </c>
      <c r="F9">
        <f>SUM(F3:F7)</f>
        <v>40392</v>
      </c>
      <c r="G9">
        <f>SUM(G3:G7)</f>
        <v>44200</v>
      </c>
      <c r="H9">
        <f>SUM(H3:H7)</f>
        <v>49869</v>
      </c>
      <c r="I9">
        <f>SUM(I3:I7)</f>
        <v>50803</v>
      </c>
      <c r="J9">
        <f>SUM(J3:J7)</f>
        <v>51754</v>
      </c>
      <c r="K9">
        <f>SUM(K3:K7)</f>
        <v>68324</v>
      </c>
      <c r="L9">
        <f>SUM(L3:L7)</f>
        <v>69625</v>
      </c>
      <c r="M9">
        <f>SUM(M3:M7)</f>
        <v>70951</v>
      </c>
      <c r="N9">
        <f>SUM(N3:N7)</f>
        <v>72303</v>
      </c>
      <c r="O9">
        <f>SUM(O3:O7)</f>
        <v>109682</v>
      </c>
      <c r="P9">
        <f>SUM(P3:P7)</f>
        <v>111807</v>
      </c>
      <c r="Q9">
        <f>SUM(Q3:Q7)</f>
        <v>102823</v>
      </c>
      <c r="R9">
        <f>SUM(R3:R7)</f>
        <v>104808</v>
      </c>
      <c r="S9">
        <f>SUM(S3:S7)</f>
        <v>106834</v>
      </c>
      <c r="T9">
        <f>SUM(T3:T7)</f>
        <v>108899</v>
      </c>
      <c r="U9">
        <f>SUM(U3:U7)</f>
        <v>111005</v>
      </c>
      <c r="V9">
        <f>SUM(V3:V7)</f>
        <v>113151</v>
      </c>
      <c r="W9">
        <f>SUM(W3:W7)</f>
        <v>115339</v>
      </c>
      <c r="X9">
        <f>SUM(X3:X7)</f>
        <v>117572</v>
      </c>
      <c r="Y9">
        <f>SUM(Y3:Y7)</f>
        <v>119848</v>
      </c>
      <c r="Z9">
        <f>SUM(Z3:Z7)</f>
        <v>122169</v>
      </c>
      <c r="AA9">
        <f>SUM(AA3:AA7)</f>
        <v>124535</v>
      </c>
      <c r="AB9">
        <f>SUM(AB3:AB7)</f>
        <v>126948</v>
      </c>
      <c r="AC9">
        <f>SUM(AC3:AC7)</f>
        <v>129409</v>
      </c>
      <c r="AD9">
        <f>SUM(AD3:AD7)</f>
        <v>131917</v>
      </c>
      <c r="AE9">
        <f>SUM(AE3:AE7)</f>
        <v>134474</v>
      </c>
      <c r="AF9">
        <f>SUM(AF3:AF7)</f>
        <v>137081</v>
      </c>
      <c r="AG9">
        <f>SUM(AG3:AG7)</f>
        <v>139740</v>
      </c>
      <c r="AH9">
        <f>SUM(AH3:AH7)</f>
        <v>142452</v>
      </c>
      <c r="AI9">
        <f>SUM(AI3:AI7)</f>
        <v>145216</v>
      </c>
      <c r="AJ9">
        <f>SUM(AJ3:AJ7)</f>
        <v>148036</v>
      </c>
      <c r="AK9">
        <f>SUM(AK3:AK7)</f>
        <v>150910</v>
      </c>
    </row>
    <row r="10" spans="1:38" x14ac:dyDescent="0.25">
      <c r="A10" s="1"/>
    </row>
    <row r="11" spans="1:38" x14ac:dyDescent="0.25">
      <c r="A11" s="1" t="s">
        <v>19</v>
      </c>
      <c r="E11">
        <f t="shared" ref="E11:T11" si="40">E9-E19</f>
        <v>38700</v>
      </c>
      <c r="F11">
        <f>F9-F19</f>
        <v>40392</v>
      </c>
      <c r="G11">
        <f t="shared" si="40"/>
        <v>44200</v>
      </c>
      <c r="H11">
        <f t="shared" si="40"/>
        <v>27666</v>
      </c>
      <c r="I11">
        <f t="shared" si="40"/>
        <v>29486</v>
      </c>
      <c r="J11">
        <f t="shared" si="40"/>
        <v>31440</v>
      </c>
      <c r="K11">
        <f t="shared" si="40"/>
        <v>33538</v>
      </c>
      <c r="L11">
        <f t="shared" si="40"/>
        <v>35791</v>
      </c>
      <c r="M11">
        <f t="shared" si="40"/>
        <v>38212</v>
      </c>
      <c r="N11">
        <f t="shared" si="40"/>
        <v>40813</v>
      </c>
      <c r="O11">
        <f t="shared" si="40"/>
        <v>43609</v>
      </c>
      <c r="P11">
        <f t="shared" si="40"/>
        <v>46614</v>
      </c>
      <c r="Q11">
        <f t="shared" si="40"/>
        <v>49845</v>
      </c>
      <c r="R11">
        <f t="shared" si="40"/>
        <v>53319</v>
      </c>
      <c r="S11">
        <f t="shared" si="40"/>
        <v>57056</v>
      </c>
      <c r="T11">
        <f t="shared" si="40"/>
        <v>61076</v>
      </c>
      <c r="U11">
        <f t="shared" ref="U11:Z11" si="41">U9-U19</f>
        <v>65402</v>
      </c>
      <c r="V11">
        <f t="shared" si="41"/>
        <v>70057</v>
      </c>
      <c r="W11">
        <f t="shared" si="41"/>
        <v>75066</v>
      </c>
      <c r="X11">
        <f t="shared" si="41"/>
        <v>80459</v>
      </c>
      <c r="Y11">
        <f t="shared" si="41"/>
        <v>86265</v>
      </c>
      <c r="Z11">
        <f t="shared" si="41"/>
        <v>92516</v>
      </c>
      <c r="AA11">
        <f t="shared" ref="AA11:AK11" si="42">AA9-AA19</f>
        <v>99248</v>
      </c>
      <c r="AB11">
        <f t="shared" si="42"/>
        <v>106498</v>
      </c>
      <c r="AC11">
        <f t="shared" si="42"/>
        <v>114307</v>
      </c>
      <c r="AD11">
        <f t="shared" si="42"/>
        <v>122720</v>
      </c>
      <c r="AE11">
        <f t="shared" si="42"/>
        <v>131784</v>
      </c>
      <c r="AF11">
        <f t="shared" si="42"/>
        <v>141550</v>
      </c>
      <c r="AG11">
        <f t="shared" si="42"/>
        <v>152074</v>
      </c>
      <c r="AH11">
        <f t="shared" si="42"/>
        <v>163416</v>
      </c>
      <c r="AI11">
        <f t="shared" si="42"/>
        <v>175641</v>
      </c>
      <c r="AJ11">
        <f t="shared" si="42"/>
        <v>188818</v>
      </c>
      <c r="AK11">
        <f t="shared" si="42"/>
        <v>203023</v>
      </c>
    </row>
    <row r="12" spans="1:38" x14ac:dyDescent="0.25">
      <c r="A12" s="1" t="s">
        <v>6</v>
      </c>
      <c r="E12">
        <f t="shared" ref="E12:AK12" si="43">ROUND((1700 + 0.15*(E11- 36000)),0)</f>
        <v>2105</v>
      </c>
      <c r="F12">
        <f t="shared" si="43"/>
        <v>2359</v>
      </c>
      <c r="G12">
        <f t="shared" si="43"/>
        <v>2930</v>
      </c>
      <c r="H12">
        <f t="shared" si="43"/>
        <v>450</v>
      </c>
      <c r="I12">
        <f t="shared" si="43"/>
        <v>723</v>
      </c>
      <c r="J12">
        <f t="shared" si="43"/>
        <v>1016</v>
      </c>
      <c r="K12">
        <f t="shared" si="43"/>
        <v>1331</v>
      </c>
      <c r="L12">
        <f t="shared" si="43"/>
        <v>1669</v>
      </c>
      <c r="M12">
        <f t="shared" si="43"/>
        <v>2032</v>
      </c>
      <c r="N12">
        <f t="shared" si="43"/>
        <v>2422</v>
      </c>
      <c r="O12">
        <f t="shared" si="43"/>
        <v>2841</v>
      </c>
      <c r="P12">
        <f t="shared" si="43"/>
        <v>3292</v>
      </c>
      <c r="Q12">
        <f t="shared" si="43"/>
        <v>3777</v>
      </c>
      <c r="R12">
        <f t="shared" si="43"/>
        <v>4298</v>
      </c>
      <c r="S12">
        <f t="shared" si="43"/>
        <v>4858</v>
      </c>
      <c r="T12">
        <f t="shared" si="43"/>
        <v>5461</v>
      </c>
      <c r="U12">
        <f t="shared" si="43"/>
        <v>6110</v>
      </c>
      <c r="V12">
        <f t="shared" si="43"/>
        <v>6809</v>
      </c>
      <c r="W12">
        <f t="shared" si="43"/>
        <v>7560</v>
      </c>
      <c r="X12">
        <f t="shared" si="43"/>
        <v>8369</v>
      </c>
      <c r="Y12">
        <f t="shared" si="43"/>
        <v>9240</v>
      </c>
      <c r="Z12">
        <f t="shared" si="43"/>
        <v>10177</v>
      </c>
      <c r="AA12">
        <f t="shared" si="43"/>
        <v>11187</v>
      </c>
      <c r="AB12">
        <f t="shared" si="43"/>
        <v>12275</v>
      </c>
      <c r="AC12">
        <f t="shared" si="43"/>
        <v>13446</v>
      </c>
      <c r="AD12">
        <f t="shared" si="43"/>
        <v>14708</v>
      </c>
      <c r="AE12">
        <f t="shared" si="43"/>
        <v>16068</v>
      </c>
      <c r="AF12">
        <f t="shared" si="43"/>
        <v>17533</v>
      </c>
      <c r="AG12">
        <f t="shared" si="43"/>
        <v>19111</v>
      </c>
      <c r="AH12">
        <f t="shared" si="43"/>
        <v>20812</v>
      </c>
      <c r="AI12">
        <f t="shared" si="43"/>
        <v>22646</v>
      </c>
      <c r="AJ12">
        <f t="shared" si="43"/>
        <v>24623</v>
      </c>
      <c r="AK12">
        <f t="shared" si="43"/>
        <v>26753</v>
      </c>
    </row>
    <row r="13" spans="1:38" x14ac:dyDescent="0.25">
      <c r="A13" s="1"/>
    </row>
    <row r="14" spans="1:38" x14ac:dyDescent="0.25">
      <c r="A14" s="1" t="s">
        <v>31</v>
      </c>
      <c r="E14">
        <f>72000*$C$31</f>
        <v>54000</v>
      </c>
      <c r="F14">
        <f>ROUND(7200*$G$30,0)</f>
        <v>7416</v>
      </c>
      <c r="G14">
        <f t="shared" ref="G14:AK14" si="44">ROUND(F14*$G$30,0)</f>
        <v>7638</v>
      </c>
      <c r="H14">
        <f t="shared" si="44"/>
        <v>7867</v>
      </c>
      <c r="I14">
        <f t="shared" si="44"/>
        <v>8103</v>
      </c>
      <c r="J14">
        <f t="shared" si="44"/>
        <v>8346</v>
      </c>
      <c r="K14">
        <f t="shared" si="44"/>
        <v>8596</v>
      </c>
      <c r="L14">
        <f t="shared" si="44"/>
        <v>8854</v>
      </c>
      <c r="M14">
        <f t="shared" si="44"/>
        <v>9120</v>
      </c>
      <c r="N14">
        <f t="shared" si="44"/>
        <v>9394</v>
      </c>
      <c r="O14">
        <f t="shared" si="44"/>
        <v>9676</v>
      </c>
      <c r="P14">
        <f t="shared" si="44"/>
        <v>9966</v>
      </c>
      <c r="Q14">
        <f t="shared" si="44"/>
        <v>10265</v>
      </c>
      <c r="R14">
        <f t="shared" si="44"/>
        <v>10573</v>
      </c>
      <c r="S14">
        <f t="shared" si="44"/>
        <v>10890</v>
      </c>
      <c r="T14">
        <f t="shared" si="44"/>
        <v>11217</v>
      </c>
      <c r="U14">
        <f t="shared" si="44"/>
        <v>11554</v>
      </c>
      <c r="V14">
        <f t="shared" si="44"/>
        <v>11901</v>
      </c>
      <c r="W14">
        <f t="shared" si="44"/>
        <v>12258</v>
      </c>
      <c r="X14">
        <f t="shared" si="44"/>
        <v>12626</v>
      </c>
      <c r="Y14">
        <f t="shared" si="44"/>
        <v>13005</v>
      </c>
      <c r="Z14">
        <f t="shared" si="44"/>
        <v>13395</v>
      </c>
      <c r="AA14">
        <f t="shared" si="44"/>
        <v>13797</v>
      </c>
      <c r="AB14">
        <f t="shared" si="44"/>
        <v>14211</v>
      </c>
      <c r="AC14">
        <f t="shared" si="44"/>
        <v>14637</v>
      </c>
      <c r="AD14">
        <f t="shared" si="44"/>
        <v>15076</v>
      </c>
      <c r="AE14">
        <f t="shared" si="44"/>
        <v>15528</v>
      </c>
      <c r="AF14">
        <f t="shared" si="44"/>
        <v>15994</v>
      </c>
      <c r="AG14">
        <f t="shared" si="44"/>
        <v>16474</v>
      </c>
      <c r="AH14">
        <f t="shared" si="44"/>
        <v>16968</v>
      </c>
      <c r="AI14">
        <f t="shared" si="44"/>
        <v>17477</v>
      </c>
      <c r="AJ14">
        <f t="shared" si="44"/>
        <v>18001</v>
      </c>
      <c r="AK14">
        <f t="shared" si="44"/>
        <v>18541</v>
      </c>
    </row>
    <row r="15" spans="1:38" x14ac:dyDescent="0.25">
      <c r="A15" s="1" t="s">
        <v>1</v>
      </c>
      <c r="B15">
        <f>12000*$C$31</f>
        <v>9000</v>
      </c>
      <c r="C15">
        <f>ROUND((B15/$C$31)*$G$31,0)</f>
        <v>12960</v>
      </c>
      <c r="D15">
        <f t="shared" ref="D15:L15" si="45">ROUND(C15*1.08,0)</f>
        <v>13997</v>
      </c>
      <c r="E15">
        <f>ROUND(D15*1.08,0) + 600</f>
        <v>15717</v>
      </c>
      <c r="F15">
        <f t="shared" si="45"/>
        <v>16974</v>
      </c>
      <c r="G15">
        <f t="shared" si="45"/>
        <v>18332</v>
      </c>
      <c r="H15">
        <f t="shared" si="45"/>
        <v>19799</v>
      </c>
      <c r="I15">
        <f t="shared" si="45"/>
        <v>21383</v>
      </c>
      <c r="J15">
        <f t="shared" si="45"/>
        <v>23094</v>
      </c>
      <c r="K15">
        <f t="shared" si="45"/>
        <v>24942</v>
      </c>
      <c r="L15">
        <f t="shared" si="45"/>
        <v>26937</v>
      </c>
      <c r="M15">
        <f t="shared" ref="M15" si="46">ROUND(L15*1.08,0)</f>
        <v>29092</v>
      </c>
      <c r="N15">
        <f t="shared" ref="N15" si="47">ROUND(M15*1.08,0)</f>
        <v>31419</v>
      </c>
      <c r="O15">
        <f t="shared" ref="O15" si="48">ROUND(N15*1.08,0)</f>
        <v>33933</v>
      </c>
      <c r="P15">
        <f t="shared" ref="P15" si="49">ROUND(O15*1.08,0)</f>
        <v>36648</v>
      </c>
      <c r="Q15">
        <f t="shared" ref="Q15" si="50">ROUND(P15*1.08,0)</f>
        <v>39580</v>
      </c>
      <c r="R15">
        <f t="shared" ref="R15" si="51">ROUND(Q15*1.08,0)</f>
        <v>42746</v>
      </c>
      <c r="S15">
        <f t="shared" ref="S15:T15" si="52">ROUND(R15*1.08,0)</f>
        <v>46166</v>
      </c>
      <c r="T15">
        <f t="shared" si="52"/>
        <v>49859</v>
      </c>
      <c r="U15">
        <f t="shared" ref="U15" si="53">ROUND(T15*1.08,0)</f>
        <v>53848</v>
      </c>
      <c r="V15">
        <f t="shared" ref="V15" si="54">ROUND(U15*1.08,0)</f>
        <v>58156</v>
      </c>
      <c r="W15">
        <f t="shared" ref="W15" si="55">ROUND(V15*1.08,0)</f>
        <v>62808</v>
      </c>
      <c r="X15">
        <f t="shared" ref="X15" si="56">ROUND(W15*1.08,0)</f>
        <v>67833</v>
      </c>
      <c r="Y15">
        <f t="shared" ref="Y15" si="57">ROUND(X15*1.08,0)</f>
        <v>73260</v>
      </c>
      <c r="Z15">
        <f t="shared" ref="Z15" si="58">ROUND(Y15*1.08,0)</f>
        <v>79121</v>
      </c>
      <c r="AA15">
        <f t="shared" ref="AA15" si="59">ROUND(Z15*1.08,0)</f>
        <v>85451</v>
      </c>
      <c r="AB15">
        <f t="shared" ref="AB15" si="60">ROUND(AA15*1.08,0)</f>
        <v>92287</v>
      </c>
      <c r="AC15">
        <f t="shared" ref="AC15" si="61">ROUND(AB15*1.08,0)</f>
        <v>99670</v>
      </c>
      <c r="AD15">
        <f t="shared" ref="AD15" si="62">ROUND(AC15*1.08,0)</f>
        <v>107644</v>
      </c>
      <c r="AE15">
        <f t="shared" ref="AE15" si="63">ROUND(AD15*1.08,0)</f>
        <v>116256</v>
      </c>
      <c r="AF15">
        <f t="shared" ref="AF15" si="64">ROUND(AE15*1.08,0)</f>
        <v>125556</v>
      </c>
      <c r="AG15">
        <f t="shared" ref="AG15" si="65">ROUND(AF15*1.08,0)</f>
        <v>135600</v>
      </c>
      <c r="AH15">
        <f t="shared" ref="AH15" si="66">ROUND(AG15*1.08,0)</f>
        <v>146448</v>
      </c>
      <c r="AI15">
        <f t="shared" ref="AI15" si="67">ROUND(AH15*1.08,0)</f>
        <v>158164</v>
      </c>
      <c r="AJ15">
        <f t="shared" ref="AJ15" si="68">ROUND(AI15*1.08,0)</f>
        <v>170817</v>
      </c>
      <c r="AK15">
        <f t="shared" ref="AK15" si="69">ROUND(AJ15*1.08,0)</f>
        <v>184482</v>
      </c>
    </row>
    <row r="16" spans="1:38" x14ac:dyDescent="0.25">
      <c r="A16" s="1" t="s">
        <v>18</v>
      </c>
      <c r="F16">
        <v>8000</v>
      </c>
    </row>
    <row r="17" spans="1:37" x14ac:dyDescent="0.25">
      <c r="A17" s="1" t="s">
        <v>30</v>
      </c>
      <c r="B17">
        <f>(B14+B15)</f>
        <v>9000</v>
      </c>
      <c r="C17">
        <f t="shared" ref="C17:S17" si="70">(C14+C15)</f>
        <v>12960</v>
      </c>
      <c r="D17">
        <f>(D14+D15+D16)</f>
        <v>13997</v>
      </c>
      <c r="E17">
        <f t="shared" si="70"/>
        <v>69717</v>
      </c>
      <c r="F17">
        <f>(F14+F15+F16)</f>
        <v>32390</v>
      </c>
      <c r="G17">
        <f t="shared" si="70"/>
        <v>25970</v>
      </c>
      <c r="H17">
        <f t="shared" si="70"/>
        <v>27666</v>
      </c>
      <c r="I17">
        <f t="shared" si="70"/>
        <v>29486</v>
      </c>
      <c r="J17">
        <f t="shared" si="70"/>
        <v>31440</v>
      </c>
      <c r="K17">
        <f t="shared" si="70"/>
        <v>33538</v>
      </c>
      <c r="L17">
        <f t="shared" si="70"/>
        <v>35791</v>
      </c>
      <c r="M17">
        <f t="shared" si="70"/>
        <v>38212</v>
      </c>
      <c r="N17">
        <f t="shared" si="70"/>
        <v>40813</v>
      </c>
      <c r="O17">
        <f t="shared" si="70"/>
        <v>43609</v>
      </c>
      <c r="P17">
        <f t="shared" si="70"/>
        <v>46614</v>
      </c>
      <c r="Q17">
        <f t="shared" si="70"/>
        <v>49845</v>
      </c>
      <c r="R17">
        <f t="shared" si="70"/>
        <v>53319</v>
      </c>
      <c r="S17">
        <f t="shared" si="70"/>
        <v>57056</v>
      </c>
      <c r="T17">
        <f t="shared" ref="T17" si="71">(T14+T15)</f>
        <v>61076</v>
      </c>
      <c r="U17">
        <f t="shared" ref="U17:Z17" si="72">(U14+U15)</f>
        <v>65402</v>
      </c>
      <c r="V17">
        <f t="shared" si="72"/>
        <v>70057</v>
      </c>
      <c r="W17">
        <f t="shared" si="72"/>
        <v>75066</v>
      </c>
      <c r="X17">
        <f t="shared" si="72"/>
        <v>80459</v>
      </c>
      <c r="Y17">
        <f t="shared" si="72"/>
        <v>86265</v>
      </c>
      <c r="Z17">
        <f t="shared" si="72"/>
        <v>92516</v>
      </c>
      <c r="AA17">
        <f t="shared" ref="AA17:AK17" si="73">(AA14+AA15)</f>
        <v>99248</v>
      </c>
      <c r="AB17">
        <f t="shared" si="73"/>
        <v>106498</v>
      </c>
      <c r="AC17">
        <f t="shared" si="73"/>
        <v>114307</v>
      </c>
      <c r="AD17">
        <f t="shared" si="73"/>
        <v>122720</v>
      </c>
      <c r="AE17">
        <f t="shared" si="73"/>
        <v>131784</v>
      </c>
      <c r="AF17">
        <f t="shared" si="73"/>
        <v>141550</v>
      </c>
      <c r="AG17">
        <f t="shared" si="73"/>
        <v>152074</v>
      </c>
      <c r="AH17">
        <f t="shared" si="73"/>
        <v>163416</v>
      </c>
      <c r="AI17">
        <f t="shared" si="73"/>
        <v>175641</v>
      </c>
      <c r="AJ17">
        <f t="shared" si="73"/>
        <v>188818</v>
      </c>
      <c r="AK17">
        <f t="shared" si="73"/>
        <v>203023</v>
      </c>
    </row>
    <row r="18" spans="1:37" x14ac:dyDescent="0.25">
      <c r="A18" s="1"/>
    </row>
    <row r="19" spans="1:37" x14ac:dyDescent="0.25">
      <c r="A19" s="1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ref="H19:T19" si="74">H9-H17</f>
        <v>22203</v>
      </c>
      <c r="I19">
        <f t="shared" si="74"/>
        <v>21317</v>
      </c>
      <c r="J19">
        <f t="shared" si="74"/>
        <v>20314</v>
      </c>
      <c r="K19">
        <f t="shared" si="74"/>
        <v>34786</v>
      </c>
      <c r="L19">
        <f t="shared" si="74"/>
        <v>33834</v>
      </c>
      <c r="M19">
        <f t="shared" si="74"/>
        <v>32739</v>
      </c>
      <c r="N19">
        <f t="shared" si="74"/>
        <v>31490</v>
      </c>
      <c r="O19">
        <f t="shared" si="74"/>
        <v>66073</v>
      </c>
      <c r="P19">
        <f t="shared" si="74"/>
        <v>65193</v>
      </c>
      <c r="Q19">
        <f t="shared" si="74"/>
        <v>52978</v>
      </c>
      <c r="R19">
        <f t="shared" si="74"/>
        <v>51489</v>
      </c>
      <c r="S19">
        <f t="shared" si="74"/>
        <v>49778</v>
      </c>
      <c r="T19">
        <f t="shared" si="74"/>
        <v>47823</v>
      </c>
      <c r="U19">
        <f t="shared" ref="U19:Z19" si="75">U9-U17</f>
        <v>45603</v>
      </c>
      <c r="V19">
        <f t="shared" si="75"/>
        <v>43094</v>
      </c>
      <c r="W19">
        <f t="shared" si="75"/>
        <v>40273</v>
      </c>
      <c r="X19">
        <f t="shared" si="75"/>
        <v>37113</v>
      </c>
      <c r="Y19">
        <f t="shared" si="75"/>
        <v>33583</v>
      </c>
      <c r="Z19">
        <f t="shared" si="75"/>
        <v>29653</v>
      </c>
      <c r="AA19">
        <f t="shared" ref="AA19:AK19" si="76">AA9-AA17</f>
        <v>25287</v>
      </c>
      <c r="AB19">
        <f t="shared" si="76"/>
        <v>20450</v>
      </c>
      <c r="AC19">
        <f t="shared" si="76"/>
        <v>15102</v>
      </c>
      <c r="AD19">
        <f t="shared" si="76"/>
        <v>9197</v>
      </c>
      <c r="AE19">
        <f t="shared" si="76"/>
        <v>2690</v>
      </c>
      <c r="AF19">
        <f t="shared" si="76"/>
        <v>-4469</v>
      </c>
      <c r="AG19">
        <f t="shared" si="76"/>
        <v>-12334</v>
      </c>
      <c r="AH19">
        <f t="shared" si="76"/>
        <v>-20964</v>
      </c>
      <c r="AI19">
        <f t="shared" si="76"/>
        <v>-30425</v>
      </c>
      <c r="AJ19">
        <f t="shared" si="76"/>
        <v>-40782</v>
      </c>
      <c r="AK19">
        <f t="shared" si="76"/>
        <v>-52113</v>
      </c>
    </row>
    <row r="20" spans="1:37" x14ac:dyDescent="0.25">
      <c r="A20" s="1" t="s">
        <v>7</v>
      </c>
      <c r="B20">
        <f>B9*C31-B12-B17</f>
        <v>-9000</v>
      </c>
      <c r="C20">
        <f>C9-C12-C17</f>
        <v>-12960</v>
      </c>
      <c r="D20">
        <f>D9-D12-D17</f>
        <v>-13997</v>
      </c>
      <c r="E20">
        <f>E9-E12-E17</f>
        <v>-33122</v>
      </c>
      <c r="F20">
        <f t="shared" ref="F20:G20" si="77">F9-F12-F17</f>
        <v>5643</v>
      </c>
      <c r="G20">
        <f t="shared" si="77"/>
        <v>15300</v>
      </c>
      <c r="H20">
        <f>-H12</f>
        <v>-450</v>
      </c>
      <c r="I20">
        <f t="shared" ref="I20:T20" si="78">-I12</f>
        <v>-723</v>
      </c>
      <c r="J20">
        <f t="shared" si="78"/>
        <v>-1016</v>
      </c>
      <c r="K20">
        <f t="shared" si="78"/>
        <v>-1331</v>
      </c>
      <c r="L20">
        <f t="shared" si="78"/>
        <v>-1669</v>
      </c>
      <c r="M20">
        <f t="shared" si="78"/>
        <v>-2032</v>
      </c>
      <c r="N20">
        <f t="shared" si="78"/>
        <v>-2422</v>
      </c>
      <c r="O20">
        <f t="shared" si="78"/>
        <v>-2841</v>
      </c>
      <c r="P20">
        <f t="shared" si="78"/>
        <v>-3292</v>
      </c>
      <c r="Q20">
        <f t="shared" si="78"/>
        <v>-3777</v>
      </c>
      <c r="R20">
        <f t="shared" si="78"/>
        <v>-4298</v>
      </c>
      <c r="S20">
        <f t="shared" si="78"/>
        <v>-4858</v>
      </c>
      <c r="T20">
        <f t="shared" si="78"/>
        <v>-5461</v>
      </c>
      <c r="U20">
        <f t="shared" ref="U20:Z20" si="79">-U12</f>
        <v>-6110</v>
      </c>
      <c r="V20">
        <f t="shared" si="79"/>
        <v>-6809</v>
      </c>
      <c r="W20">
        <f t="shared" si="79"/>
        <v>-7560</v>
      </c>
      <c r="X20">
        <f t="shared" si="79"/>
        <v>-8369</v>
      </c>
      <c r="Y20">
        <f t="shared" si="79"/>
        <v>-9240</v>
      </c>
      <c r="Z20">
        <f t="shared" si="79"/>
        <v>-10177</v>
      </c>
      <c r="AA20">
        <f t="shared" ref="AA20:AK20" si="80">-AA12</f>
        <v>-11187</v>
      </c>
      <c r="AB20">
        <f t="shared" si="80"/>
        <v>-12275</v>
      </c>
      <c r="AC20">
        <f t="shared" si="80"/>
        <v>-13446</v>
      </c>
      <c r="AD20">
        <f t="shared" si="80"/>
        <v>-14708</v>
      </c>
      <c r="AE20">
        <f t="shared" si="80"/>
        <v>-16068</v>
      </c>
      <c r="AF20">
        <f t="shared" si="80"/>
        <v>-17533</v>
      </c>
      <c r="AG20">
        <f t="shared" si="80"/>
        <v>-19111</v>
      </c>
      <c r="AH20">
        <f t="shared" si="80"/>
        <v>-20812</v>
      </c>
      <c r="AI20">
        <f t="shared" si="80"/>
        <v>-22646</v>
      </c>
      <c r="AJ20">
        <f t="shared" si="80"/>
        <v>-24623</v>
      </c>
      <c r="AK20">
        <f t="shared" si="80"/>
        <v>-26753</v>
      </c>
    </row>
    <row r="21" spans="1:37" x14ac:dyDescent="0.25">
      <c r="A21" s="1"/>
    </row>
    <row r="22" spans="1:37" x14ac:dyDescent="0.25">
      <c r="A22" s="1" t="s">
        <v>26</v>
      </c>
      <c r="B22">
        <f>ROUND((600000+B19)*1.025,0)</f>
        <v>615000</v>
      </c>
      <c r="C22">
        <f>ROUND((B22+C19)*1.025,0)</f>
        <v>630375</v>
      </c>
      <c r="D22">
        <f>ROUND((C22+D19)*1.025,0)</f>
        <v>646134</v>
      </c>
      <c r="E22">
        <f t="shared" ref="E22:T22" si="81">ROUND((D22-$B$30+E19)*1.025,0)</f>
        <v>647425</v>
      </c>
      <c r="F22">
        <f t="shared" si="81"/>
        <v>648748</v>
      </c>
      <c r="G22">
        <f t="shared" si="81"/>
        <v>650104</v>
      </c>
      <c r="H22">
        <f t="shared" si="81"/>
        <v>674252</v>
      </c>
      <c r="I22">
        <f t="shared" si="81"/>
        <v>698096</v>
      </c>
      <c r="J22">
        <f t="shared" si="81"/>
        <v>721508</v>
      </c>
      <c r="K22">
        <f t="shared" si="81"/>
        <v>760339</v>
      </c>
      <c r="L22">
        <f t="shared" si="81"/>
        <v>799165</v>
      </c>
      <c r="M22">
        <f t="shared" si="81"/>
        <v>837839</v>
      </c>
      <c r="N22">
        <f t="shared" si="81"/>
        <v>876200</v>
      </c>
      <c r="O22">
        <f t="shared" si="81"/>
        <v>950967</v>
      </c>
      <c r="P22">
        <f t="shared" si="81"/>
        <v>1026702</v>
      </c>
      <c r="Q22">
        <f t="shared" si="81"/>
        <v>1091810</v>
      </c>
      <c r="R22">
        <f t="shared" si="81"/>
        <v>1157019</v>
      </c>
      <c r="S22">
        <f t="shared" si="81"/>
        <v>1222104</v>
      </c>
      <c r="T22">
        <f t="shared" si="81"/>
        <v>1286813</v>
      </c>
      <c r="U22">
        <f t="shared" ref="U22" si="82">ROUND((T22-$B$30+U19)*1.025,0)</f>
        <v>1350864</v>
      </c>
      <c r="V22">
        <f t="shared" ref="V22" si="83">ROUND((U22-$B$30+V19)*1.025,0)</f>
        <v>1413944</v>
      </c>
      <c r="W22">
        <f t="shared" ref="W22" si="84">ROUND((V22-$B$30+W19)*1.025,0)</f>
        <v>1475710</v>
      </c>
      <c r="X22">
        <f t="shared" ref="X22" si="85">ROUND((W22-$B$30+X19)*1.025,0)</f>
        <v>1535781</v>
      </c>
      <c r="Y22">
        <f t="shared" ref="Y22" si="86">ROUND((X22-$B$30+Y19)*1.025,0)</f>
        <v>1593736</v>
      </c>
      <c r="Z22">
        <f t="shared" ref="Z22" si="87">ROUND((Y22-$B$30+Z19)*1.025,0)</f>
        <v>1649111</v>
      </c>
      <c r="AA22">
        <f t="shared" ref="AA22" si="88">ROUND((Z22-$B$30+AA19)*1.025,0)</f>
        <v>1701395</v>
      </c>
      <c r="AB22">
        <f t="shared" ref="AB22" si="89">ROUND((AA22-$B$30+AB19)*1.025,0)</f>
        <v>1750029</v>
      </c>
      <c r="AC22">
        <f t="shared" ref="AC22" si="90">ROUND((AB22-$B$30+AC19)*1.025,0)</f>
        <v>1794397</v>
      </c>
      <c r="AD22">
        <f t="shared" ref="AD22" si="91">ROUND((AC22-$B$30+AD19)*1.025,0)</f>
        <v>1833821</v>
      </c>
      <c r="AE22">
        <f t="shared" ref="AE22" si="92">ROUND((AD22-$B$30+AE19)*1.025,0)</f>
        <v>1867561</v>
      </c>
      <c r="AF22">
        <f t="shared" ref="AF22" si="93">ROUND((AE22-$B$30+AF19)*1.025,0)</f>
        <v>1894807</v>
      </c>
      <c r="AG22">
        <f t="shared" ref="AG22" si="94">ROUND((AF22-$B$30+AG19)*1.025,0)</f>
        <v>1914672</v>
      </c>
      <c r="AH22">
        <f t="shared" ref="AH22" si="95">ROUND((AG22-$B$30+AH19)*1.025,0)</f>
        <v>1926188</v>
      </c>
      <c r="AI22">
        <f t="shared" ref="AI22" si="96">ROUND((AH22-$B$30+AI19)*1.025,0)</f>
        <v>1928295</v>
      </c>
      <c r="AJ22">
        <f t="shared" ref="AJ22" si="97">ROUND((AI22-$B$30+AJ19)*1.025,0)</f>
        <v>1919838</v>
      </c>
      <c r="AK22">
        <f t="shared" ref="AK22" si="98">ROUND((AJ22-$B$30+AK19)*1.025,0)</f>
        <v>1899556</v>
      </c>
    </row>
    <row r="23" spans="1:37" x14ac:dyDescent="0.25">
      <c r="A23" s="1" t="s">
        <v>25</v>
      </c>
      <c r="B23">
        <f>ROUND((60000+B20)*1.025,0)</f>
        <v>52275</v>
      </c>
      <c r="C23">
        <f>ROUND((B23+C20)*1.025,0)</f>
        <v>40298</v>
      </c>
      <c r="D23">
        <f>ROUND((C23+D20)*1.025,0)</f>
        <v>26959</v>
      </c>
      <c r="E23">
        <f t="shared" ref="E23:T23" si="99">ROUND((D23+E20 + $B$30)*1.025,0)</f>
        <v>8545</v>
      </c>
      <c r="F23">
        <f t="shared" si="99"/>
        <v>29405</v>
      </c>
      <c r="G23">
        <f t="shared" si="99"/>
        <v>60685</v>
      </c>
      <c r="H23">
        <f t="shared" si="99"/>
        <v>76603</v>
      </c>
      <c r="I23">
        <f t="shared" si="99"/>
        <v>92640</v>
      </c>
      <c r="J23">
        <f t="shared" si="99"/>
        <v>108777</v>
      </c>
      <c r="K23">
        <f t="shared" si="99"/>
        <v>124995</v>
      </c>
      <c r="L23">
        <f t="shared" si="99"/>
        <v>141272</v>
      </c>
      <c r="M23">
        <f t="shared" si="99"/>
        <v>157584</v>
      </c>
      <c r="N23">
        <f t="shared" si="99"/>
        <v>173904</v>
      </c>
      <c r="O23">
        <f t="shared" si="99"/>
        <v>190202</v>
      </c>
      <c r="P23">
        <f t="shared" si="99"/>
        <v>206445</v>
      </c>
      <c r="Q23">
        <f t="shared" si="99"/>
        <v>222597</v>
      </c>
      <c r="R23">
        <f t="shared" si="99"/>
        <v>238619</v>
      </c>
      <c r="S23">
        <f t="shared" si="99"/>
        <v>254468</v>
      </c>
      <c r="T23">
        <f t="shared" si="99"/>
        <v>270095</v>
      </c>
      <c r="U23">
        <f t="shared" ref="U23" si="100">ROUND((T23+U20 + $B$30)*1.025,0)</f>
        <v>285447</v>
      </c>
      <c r="V23">
        <f t="shared" ref="V23" si="101">ROUND((U23+V20 + $B$30)*1.025,0)</f>
        <v>300466</v>
      </c>
      <c r="W23">
        <f t="shared" ref="W23" si="102">ROUND((V23+W20 + $B$30)*1.025,0)</f>
        <v>315091</v>
      </c>
      <c r="X23">
        <f t="shared" ref="X23" si="103">ROUND((W23+X20 + $B$30)*1.025,0)</f>
        <v>329253</v>
      </c>
      <c r="Y23">
        <f t="shared" ref="Y23" si="104">ROUND((X23+Y20 + $B$30)*1.025,0)</f>
        <v>342876</v>
      </c>
      <c r="Z23">
        <f t="shared" ref="Z23" si="105">ROUND((Y23+Z20 + $B$30)*1.025,0)</f>
        <v>355879</v>
      </c>
      <c r="AA23">
        <f t="shared" ref="AA23" si="106">ROUND((Z23+AA20 + $B$30)*1.025,0)</f>
        <v>368172</v>
      </c>
      <c r="AB23">
        <f t="shared" ref="AB23" si="107">ROUND((AA23+AB20 + $B$30)*1.025,0)</f>
        <v>379657</v>
      </c>
      <c r="AC23">
        <f t="shared" ref="AC23" si="108">ROUND((AB23+AC20 + $B$30)*1.025,0)</f>
        <v>390229</v>
      </c>
      <c r="AD23">
        <f t="shared" ref="AD23" si="109">ROUND((AC23+AD20 + $B$30)*1.025,0)</f>
        <v>399772</v>
      </c>
      <c r="AE23">
        <f t="shared" ref="AE23" si="110">ROUND((AD23+AE20 + $B$30)*1.025,0)</f>
        <v>408159</v>
      </c>
      <c r="AF23">
        <f t="shared" ref="AF23" si="111">ROUND((AE23+AF20 + $B$30)*1.025,0)</f>
        <v>415254</v>
      </c>
      <c r="AG23">
        <f t="shared" ref="AG23" si="112">ROUND((AF23+AG20 + $B$30)*1.025,0)</f>
        <v>420909</v>
      </c>
      <c r="AH23">
        <f t="shared" ref="AH23" si="113">ROUND((AG23+AH20 + $B$30)*1.025,0)</f>
        <v>424962</v>
      </c>
      <c r="AI23">
        <f t="shared" ref="AI23" si="114">ROUND((AH23+AI20 + $B$30)*1.025,0)</f>
        <v>427236</v>
      </c>
      <c r="AJ23">
        <f t="shared" ref="AJ23" si="115">ROUND((AI23+AJ20 + $B$30)*1.025,0)</f>
        <v>427541</v>
      </c>
      <c r="AK23">
        <f t="shared" ref="AK23" si="116">ROUND((AJ23+AK20 + $B$30)*1.025,0)</f>
        <v>425670</v>
      </c>
    </row>
    <row r="24" spans="1:37" x14ac:dyDescent="0.25">
      <c r="A24" s="1"/>
    </row>
    <row r="25" spans="1:37" x14ac:dyDescent="0.25">
      <c r="A25" s="1" t="s">
        <v>32</v>
      </c>
      <c r="P25">
        <v>156384</v>
      </c>
      <c r="Q25">
        <v>112141</v>
      </c>
      <c r="R25">
        <v>62637</v>
      </c>
      <c r="S25">
        <v>7432</v>
      </c>
      <c r="T25">
        <v>-53945</v>
      </c>
      <c r="U25">
        <v>-122005</v>
      </c>
      <c r="V25">
        <v>-197296</v>
      </c>
      <c r="W25">
        <v>-280406</v>
      </c>
      <c r="X25">
        <v>-371975</v>
      </c>
      <c r="Y25">
        <v>-472684</v>
      </c>
      <c r="Z25">
        <v>-583270</v>
      </c>
      <c r="AK25">
        <v>-2728454</v>
      </c>
    </row>
    <row r="26" spans="1:37" x14ac:dyDescent="0.25">
      <c r="A26" s="1" t="s">
        <v>33</v>
      </c>
      <c r="P26">
        <v>46795</v>
      </c>
      <c r="Q26">
        <v>37216</v>
      </c>
      <c r="R26">
        <v>25849</v>
      </c>
      <c r="S26">
        <v>12562</v>
      </c>
      <c r="T26">
        <v>-2785</v>
      </c>
      <c r="U26">
        <v>-20343</v>
      </c>
      <c r="V26">
        <v>-40273</v>
      </c>
      <c r="W26">
        <v>-62747</v>
      </c>
      <c r="X26">
        <v>-87951</v>
      </c>
      <c r="Y26">
        <v>-116082</v>
      </c>
      <c r="Z26">
        <v>-147352</v>
      </c>
      <c r="AK26">
        <v>-776525</v>
      </c>
    </row>
    <row r="27" spans="1:37" x14ac:dyDescent="0.25">
      <c r="A27" s="1" t="s">
        <v>34</v>
      </c>
      <c r="P27">
        <f>P22-P25</f>
        <v>870318</v>
      </c>
      <c r="Q27">
        <f t="shared" ref="Q27:Z27" si="117">Q22-Q25</f>
        <v>979669</v>
      </c>
      <c r="R27">
        <f t="shared" si="117"/>
        <v>1094382</v>
      </c>
      <c r="S27">
        <f t="shared" si="117"/>
        <v>1214672</v>
      </c>
      <c r="T27">
        <f t="shared" si="117"/>
        <v>1340758</v>
      </c>
      <c r="U27">
        <f t="shared" si="117"/>
        <v>1472869</v>
      </c>
      <c r="V27">
        <f t="shared" si="117"/>
        <v>1611240</v>
      </c>
      <c r="W27">
        <f t="shared" si="117"/>
        <v>1756116</v>
      </c>
      <c r="X27">
        <f t="shared" si="117"/>
        <v>1907756</v>
      </c>
      <c r="Y27">
        <f t="shared" si="117"/>
        <v>2066420</v>
      </c>
      <c r="Z27">
        <f t="shared" si="117"/>
        <v>2232381</v>
      </c>
      <c r="AA27">
        <f t="shared" ref="AA27:AK27" si="118">AA22-AA25</f>
        <v>1701395</v>
      </c>
      <c r="AB27">
        <f t="shared" si="118"/>
        <v>1750029</v>
      </c>
      <c r="AC27">
        <f t="shared" si="118"/>
        <v>1794397</v>
      </c>
      <c r="AD27">
        <f t="shared" si="118"/>
        <v>1833821</v>
      </c>
      <c r="AE27">
        <f t="shared" si="118"/>
        <v>1867561</v>
      </c>
      <c r="AF27">
        <f t="shared" si="118"/>
        <v>1894807</v>
      </c>
      <c r="AG27">
        <f t="shared" si="118"/>
        <v>1914672</v>
      </c>
      <c r="AH27">
        <f t="shared" si="118"/>
        <v>1926188</v>
      </c>
      <c r="AI27">
        <f t="shared" si="118"/>
        <v>1928295</v>
      </c>
      <c r="AJ27">
        <f t="shared" si="118"/>
        <v>1919838</v>
      </c>
      <c r="AK27">
        <f t="shared" si="118"/>
        <v>4628010</v>
      </c>
    </row>
    <row r="28" spans="1:37" x14ac:dyDescent="0.25">
      <c r="A28" s="1" t="s">
        <v>35</v>
      </c>
      <c r="P28">
        <f>P23-P26</f>
        <v>159650</v>
      </c>
      <c r="Q28">
        <f t="shared" ref="Q28:Z28" si="119">Q23-Q26</f>
        <v>185381</v>
      </c>
      <c r="R28">
        <f t="shared" si="119"/>
        <v>212770</v>
      </c>
      <c r="S28">
        <f t="shared" si="119"/>
        <v>241906</v>
      </c>
      <c r="T28">
        <f t="shared" si="119"/>
        <v>272880</v>
      </c>
      <c r="U28">
        <f t="shared" si="119"/>
        <v>305790</v>
      </c>
      <c r="V28">
        <f t="shared" si="119"/>
        <v>340739</v>
      </c>
      <c r="W28">
        <f t="shared" si="119"/>
        <v>377838</v>
      </c>
      <c r="X28">
        <f t="shared" si="119"/>
        <v>417204</v>
      </c>
      <c r="Y28">
        <f t="shared" si="119"/>
        <v>458958</v>
      </c>
      <c r="Z28">
        <f t="shared" si="119"/>
        <v>503231</v>
      </c>
      <c r="AA28">
        <f t="shared" ref="AA28:AK28" si="120">AA23-AA26</f>
        <v>368172</v>
      </c>
      <c r="AB28">
        <f t="shared" si="120"/>
        <v>379657</v>
      </c>
      <c r="AC28">
        <f t="shared" si="120"/>
        <v>390229</v>
      </c>
      <c r="AD28">
        <f t="shared" si="120"/>
        <v>399772</v>
      </c>
      <c r="AE28">
        <f t="shared" si="120"/>
        <v>408159</v>
      </c>
      <c r="AF28">
        <f t="shared" si="120"/>
        <v>415254</v>
      </c>
      <c r="AG28">
        <f t="shared" si="120"/>
        <v>420909</v>
      </c>
      <c r="AH28">
        <f t="shared" si="120"/>
        <v>424962</v>
      </c>
      <c r="AI28">
        <f t="shared" si="120"/>
        <v>427236</v>
      </c>
      <c r="AJ28">
        <f t="shared" si="120"/>
        <v>427541</v>
      </c>
      <c r="AK28">
        <f t="shared" si="120"/>
        <v>1202195</v>
      </c>
    </row>
    <row r="29" spans="1:37" x14ac:dyDescent="0.25">
      <c r="A29" s="1"/>
    </row>
    <row r="30" spans="1:37" x14ac:dyDescent="0.25">
      <c r="A30" s="1" t="s">
        <v>23</v>
      </c>
      <c r="B30">
        <v>14500</v>
      </c>
      <c r="E30" s="1" t="s">
        <v>36</v>
      </c>
      <c r="G30">
        <v>1.03</v>
      </c>
      <c r="J30" s="1" t="s">
        <v>38</v>
      </c>
      <c r="K30" s="1"/>
      <c r="O30" s="1" t="s">
        <v>46</v>
      </c>
      <c r="P30" s="1" t="s">
        <v>47</v>
      </c>
    </row>
    <row r="31" spans="1:37" x14ac:dyDescent="0.25">
      <c r="A31" s="1" t="s">
        <v>28</v>
      </c>
      <c r="B31" t="s">
        <v>29</v>
      </c>
      <c r="C31">
        <v>0.75</v>
      </c>
      <c r="E31" s="1" t="s">
        <v>37</v>
      </c>
      <c r="G31">
        <v>1.08</v>
      </c>
      <c r="K31" s="1" t="s">
        <v>39</v>
      </c>
      <c r="N31">
        <v>39600</v>
      </c>
      <c r="O31">
        <v>1.02</v>
      </c>
    </row>
    <row r="32" spans="1:37" x14ac:dyDescent="0.25">
      <c r="A32" s="1"/>
      <c r="E32" s="1" t="s">
        <v>42</v>
      </c>
      <c r="G32">
        <v>1.02</v>
      </c>
      <c r="K32" s="1" t="s">
        <v>10</v>
      </c>
      <c r="N32">
        <v>3000</v>
      </c>
      <c r="O32">
        <v>1.0149999999999999</v>
      </c>
    </row>
    <row r="33" spans="1:16" x14ac:dyDescent="0.25">
      <c r="A33" s="1"/>
      <c r="E33" s="1" t="s">
        <v>45</v>
      </c>
      <c r="G33">
        <v>0.8</v>
      </c>
      <c r="K33" s="1" t="s">
        <v>11</v>
      </c>
      <c r="N33">
        <v>4800</v>
      </c>
      <c r="O33">
        <v>1.01</v>
      </c>
    </row>
    <row r="34" spans="1:16" x14ac:dyDescent="0.25">
      <c r="A34" s="1" t="s">
        <v>9</v>
      </c>
      <c r="B34" t="s">
        <v>8</v>
      </c>
      <c r="K34" s="1" t="s">
        <v>40</v>
      </c>
      <c r="N34">
        <v>72000</v>
      </c>
      <c r="O34">
        <v>1.03</v>
      </c>
    </row>
    <row r="35" spans="1:16" x14ac:dyDescent="0.25">
      <c r="B35" t="s">
        <v>13</v>
      </c>
      <c r="K35" s="1" t="s">
        <v>41</v>
      </c>
      <c r="N35">
        <v>12000</v>
      </c>
      <c r="O35">
        <v>1.08</v>
      </c>
    </row>
    <row r="36" spans="1:16" x14ac:dyDescent="0.25">
      <c r="B36" t="s">
        <v>12</v>
      </c>
      <c r="K36" s="1" t="s">
        <v>43</v>
      </c>
      <c r="N36">
        <v>36000</v>
      </c>
      <c r="O36">
        <v>1.02</v>
      </c>
      <c r="P36">
        <v>0.8</v>
      </c>
    </row>
    <row r="37" spans="1:16" x14ac:dyDescent="0.25">
      <c r="C37" t="s">
        <v>14</v>
      </c>
      <c r="K37" s="1" t="s">
        <v>44</v>
      </c>
      <c r="N37">
        <v>15600</v>
      </c>
      <c r="O37">
        <v>1.02</v>
      </c>
      <c r="P37">
        <v>0.8</v>
      </c>
    </row>
    <row r="38" spans="1:16" x14ac:dyDescent="0.25">
      <c r="C38" t="s">
        <v>15</v>
      </c>
    </row>
    <row r="39" spans="1:16" x14ac:dyDescent="0.25">
      <c r="D39" t="s">
        <v>20</v>
      </c>
    </row>
    <row r="40" spans="1:16" x14ac:dyDescent="0.25">
      <c r="B40" t="s">
        <v>16</v>
      </c>
    </row>
    <row r="41" spans="1:16" x14ac:dyDescent="0.25">
      <c r="B41" t="s">
        <v>17</v>
      </c>
    </row>
    <row r="42" spans="1:16" x14ac:dyDescent="0.25">
      <c r="B42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richard.reed@improvingenterprises.com</cp:lastModifiedBy>
  <dcterms:created xsi:type="dcterms:W3CDTF">2011-02-13T14:47:33Z</dcterms:created>
  <dcterms:modified xsi:type="dcterms:W3CDTF">2013-12-13T17:22:10Z</dcterms:modified>
</cp:coreProperties>
</file>