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8195" windowHeight="74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4" i="1" l="1"/>
  <c r="B6" i="1"/>
  <c r="B3" i="1"/>
  <c r="C6" i="1"/>
  <c r="D6" i="1" s="1"/>
  <c r="E6" i="1" s="1"/>
  <c r="G14" i="1" l="1"/>
  <c r="B14" i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B15" i="1"/>
  <c r="C14" i="1"/>
  <c r="D14" i="1" s="1"/>
  <c r="E14" i="1" s="1"/>
  <c r="F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J17" i="1" l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E7" i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I5" i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M4" i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L4" i="1"/>
  <c r="H5" i="1"/>
  <c r="C3" i="1"/>
  <c r="C9" i="1" s="1"/>
  <c r="B9" i="1"/>
  <c r="D3" i="1" l="1"/>
  <c r="E3" i="1" l="1"/>
  <c r="D9" i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F3" i="1" l="1"/>
  <c r="E9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G3" i="1" l="1"/>
  <c r="F9" i="1"/>
  <c r="C17" i="1"/>
  <c r="B17" i="1"/>
  <c r="H3" i="1" l="1"/>
  <c r="G9" i="1"/>
  <c r="D17" i="1"/>
  <c r="I3" i="1" l="1"/>
  <c r="H9" i="1"/>
  <c r="E17" i="1"/>
  <c r="B19" i="1" s="1"/>
  <c r="J3" i="1" l="1"/>
  <c r="I9" i="1"/>
  <c r="B22" i="1"/>
  <c r="B11" i="1"/>
  <c r="B12" i="1" s="1"/>
  <c r="B20" i="1" s="1"/>
  <c r="B23" i="1" s="1"/>
  <c r="F17" i="1"/>
  <c r="K3" i="1" l="1"/>
  <c r="J9" i="1"/>
  <c r="F19" i="1"/>
  <c r="F11" i="1" s="1"/>
  <c r="F12" i="1" s="1"/>
  <c r="F20" i="1" s="1"/>
  <c r="C19" i="1"/>
  <c r="G17" i="1"/>
  <c r="L3" i="1" l="1"/>
  <c r="K9" i="1"/>
  <c r="G19" i="1"/>
  <c r="G11" i="1" s="1"/>
  <c r="G12" i="1" s="1"/>
  <c r="G20" i="1" s="1"/>
  <c r="D19" i="1"/>
  <c r="D11" i="1" s="1"/>
  <c r="D12" i="1" s="1"/>
  <c r="D20" i="1" s="1"/>
  <c r="C22" i="1"/>
  <c r="C11" i="1"/>
  <c r="C12" i="1" s="1"/>
  <c r="C20" i="1" s="1"/>
  <c r="C23" i="1" s="1"/>
  <c r="H17" i="1"/>
  <c r="H19" i="1" s="1"/>
  <c r="H11" i="1" s="1"/>
  <c r="H12" i="1" s="1"/>
  <c r="M3" i="1" l="1"/>
  <c r="L9" i="1"/>
  <c r="D23" i="1"/>
  <c r="D22" i="1"/>
  <c r="H20" i="1"/>
  <c r="I17" i="1"/>
  <c r="I19" i="1" s="1"/>
  <c r="I11" i="1" s="1"/>
  <c r="I12" i="1" s="1"/>
  <c r="N3" i="1" l="1"/>
  <c r="M9" i="1"/>
  <c r="L18" i="1"/>
  <c r="J19" i="1"/>
  <c r="J11" i="1" s="1"/>
  <c r="J12" i="1" s="1"/>
  <c r="O3" i="1" l="1"/>
  <c r="N9" i="1"/>
  <c r="M18" i="1"/>
  <c r="K17" i="1"/>
  <c r="K19" i="1" s="1"/>
  <c r="K11" i="1" s="1"/>
  <c r="K12" i="1" s="1"/>
  <c r="P3" i="1" l="1"/>
  <c r="O9" i="1"/>
  <c r="N18" i="1"/>
  <c r="L17" i="1"/>
  <c r="L11" i="1" s="1"/>
  <c r="L12" i="1" s="1"/>
  <c r="L20" i="1" s="1"/>
  <c r="Q3" i="1" l="1"/>
  <c r="P9" i="1"/>
  <c r="M17" i="1"/>
  <c r="M11" i="1" s="1"/>
  <c r="M12" i="1" s="1"/>
  <c r="M20" i="1" s="1"/>
  <c r="R3" i="1" l="1"/>
  <c r="Q9" i="1"/>
  <c r="O18" i="1"/>
  <c r="N17" i="1"/>
  <c r="N11" i="1" s="1"/>
  <c r="N12" i="1" s="1"/>
  <c r="N20" i="1" s="1"/>
  <c r="S3" i="1" l="1"/>
  <c r="R9" i="1"/>
  <c r="O17" i="1"/>
  <c r="O11" i="1" s="1"/>
  <c r="O12" i="1" s="1"/>
  <c r="O20" i="1" s="1"/>
  <c r="T3" i="1" l="1"/>
  <c r="S9" i="1"/>
  <c r="P17" i="1"/>
  <c r="P19" i="1" s="1"/>
  <c r="P11" i="1" s="1"/>
  <c r="P12" i="1" s="1"/>
  <c r="U3" i="1" l="1"/>
  <c r="T9" i="1"/>
  <c r="Q17" i="1"/>
  <c r="Q19" i="1" s="1"/>
  <c r="Q11" i="1" s="1"/>
  <c r="Q12" i="1" s="1"/>
  <c r="E19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V3" i="1" l="1"/>
  <c r="U9" i="1"/>
  <c r="M27" i="1"/>
  <c r="R17" i="1"/>
  <c r="R19" i="1" s="1"/>
  <c r="R22" i="1" s="1"/>
  <c r="E11" i="1"/>
  <c r="E12" i="1" s="1"/>
  <c r="W3" i="1" l="1"/>
  <c r="V9" i="1"/>
  <c r="V19" i="1" s="1"/>
  <c r="S17" i="1"/>
  <c r="S19" i="1" s="1"/>
  <c r="S11" i="1" s="1"/>
  <c r="N27" i="1"/>
  <c r="R11" i="1"/>
  <c r="E20" i="1"/>
  <c r="E23" i="1" s="1"/>
  <c r="F23" i="1" s="1"/>
  <c r="G23" i="1" s="1"/>
  <c r="H23" i="1" s="1"/>
  <c r="I20" i="1"/>
  <c r="X3" i="1" l="1"/>
  <c r="W9" i="1"/>
  <c r="I23" i="1"/>
  <c r="S22" i="1"/>
  <c r="R12" i="1"/>
  <c r="R20" i="1" s="1"/>
  <c r="S12" i="1"/>
  <c r="S20" i="1" s="1"/>
  <c r="O27" i="1"/>
  <c r="T17" i="1"/>
  <c r="T19" i="1" s="1"/>
  <c r="T11" i="1" s="1"/>
  <c r="J20" i="1"/>
  <c r="Y3" i="1" l="1"/>
  <c r="X9" i="1"/>
  <c r="J23" i="1"/>
  <c r="T22" i="1"/>
  <c r="T12" i="1"/>
  <c r="T20" i="1" s="1"/>
  <c r="U17" i="1"/>
  <c r="U19" i="1" s="1"/>
  <c r="U11" i="1" s="1"/>
  <c r="P27" i="1"/>
  <c r="K20" i="1"/>
  <c r="K23" i="1" s="1"/>
  <c r="Z3" i="1" l="1"/>
  <c r="Y9" i="1"/>
  <c r="U22" i="1"/>
  <c r="U12" i="1"/>
  <c r="U20" i="1" s="1"/>
  <c r="Q27" i="1"/>
  <c r="V17" i="1"/>
  <c r="L23" i="1"/>
  <c r="AA3" i="1" l="1"/>
  <c r="Z9" i="1"/>
  <c r="V11" i="1"/>
  <c r="V12" i="1" s="1"/>
  <c r="V20" i="1" s="1"/>
  <c r="R27" i="1"/>
  <c r="W17" i="1"/>
  <c r="W19" i="1" s="1"/>
  <c r="W11" i="1" s="1"/>
  <c r="M23" i="1"/>
  <c r="AB3" i="1" l="1"/>
  <c r="AA9" i="1"/>
  <c r="V22" i="1"/>
  <c r="W22" i="1" s="1"/>
  <c r="W12" i="1"/>
  <c r="W20" i="1" s="1"/>
  <c r="S27" i="1"/>
  <c r="X17" i="1"/>
  <c r="X19" i="1" s="1"/>
  <c r="M28" i="1"/>
  <c r="N23" i="1"/>
  <c r="AC3" i="1" l="1"/>
  <c r="AB9" i="1"/>
  <c r="X22" i="1"/>
  <c r="X11" i="1"/>
  <c r="Y17" i="1"/>
  <c r="Y19" i="1" s="1"/>
  <c r="Y11" i="1" s="1"/>
  <c r="T27" i="1"/>
  <c r="N28" i="1"/>
  <c r="O23" i="1"/>
  <c r="AD3" i="1" l="1"/>
  <c r="AC9" i="1"/>
  <c r="Y22" i="1"/>
  <c r="Y12" i="1"/>
  <c r="Y20" i="1" s="1"/>
  <c r="X12" i="1"/>
  <c r="X20" i="1" s="1"/>
  <c r="U27" i="1"/>
  <c r="Z17" i="1"/>
  <c r="Z19" i="1" s="1"/>
  <c r="Z11" i="1" s="1"/>
  <c r="O28" i="1"/>
  <c r="P20" i="1"/>
  <c r="P23" i="1" s="1"/>
  <c r="AE3" i="1" l="1"/>
  <c r="AD9" i="1"/>
  <c r="Z22" i="1"/>
  <c r="Z12" i="1"/>
  <c r="Z20" i="1" s="1"/>
  <c r="AA17" i="1"/>
  <c r="AA19" i="1" s="1"/>
  <c r="AA11" i="1" s="1"/>
  <c r="V27" i="1"/>
  <c r="P28" i="1"/>
  <c r="Q20" i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F3" i="1" l="1"/>
  <c r="AE9" i="1"/>
  <c r="AA22" i="1"/>
  <c r="AA12" i="1"/>
  <c r="AA20" i="1" s="1"/>
  <c r="AA23" i="1" s="1"/>
  <c r="AB17" i="1"/>
  <c r="AB19" i="1" s="1"/>
  <c r="AB11" i="1" s="1"/>
  <c r="W27" i="1"/>
  <c r="AG3" i="1" l="1"/>
  <c r="AF9" i="1"/>
  <c r="AB22" i="1"/>
  <c r="AB12" i="1"/>
  <c r="AB20" i="1" s="1"/>
  <c r="AB23" i="1" s="1"/>
  <c r="Q28" i="1"/>
  <c r="AC17" i="1"/>
  <c r="AC19" i="1" s="1"/>
  <c r="AC11" i="1" s="1"/>
  <c r="X27" i="1"/>
  <c r="AH3" i="1" l="1"/>
  <c r="AH9" i="1" s="1"/>
  <c r="AG9" i="1"/>
  <c r="AC22" i="1"/>
  <c r="AC12" i="1"/>
  <c r="AC20" i="1" s="1"/>
  <c r="AC23" i="1" s="1"/>
  <c r="AD17" i="1"/>
  <c r="AD19" i="1" s="1"/>
  <c r="AD11" i="1" s="1"/>
  <c r="Y27" i="1"/>
  <c r="R28" i="1"/>
  <c r="AD22" i="1" l="1"/>
  <c r="AD12" i="1"/>
  <c r="AD20" i="1" s="1"/>
  <c r="AD23" i="1" s="1"/>
  <c r="S28" i="1"/>
  <c r="Z27" i="1"/>
  <c r="AE17" i="1"/>
  <c r="AE19" i="1" s="1"/>
  <c r="AE11" i="1" s="1"/>
  <c r="AE22" i="1" l="1"/>
  <c r="AE12" i="1"/>
  <c r="AE20" i="1" s="1"/>
  <c r="AE23" i="1" s="1"/>
  <c r="AF17" i="1"/>
  <c r="AF19" i="1" s="1"/>
  <c r="AF11" i="1" s="1"/>
  <c r="AA27" i="1"/>
  <c r="T28" i="1"/>
  <c r="AF22" i="1" l="1"/>
  <c r="AF12" i="1"/>
  <c r="AF20" i="1" s="1"/>
  <c r="AF23" i="1" s="1"/>
  <c r="AH17" i="1"/>
  <c r="AH19" i="1" s="1"/>
  <c r="AH11" i="1" s="1"/>
  <c r="AG17" i="1"/>
  <c r="AG19" i="1" s="1"/>
  <c r="AG11" i="1" s="1"/>
  <c r="U28" i="1"/>
  <c r="AB27" i="1"/>
  <c r="AG22" i="1" l="1"/>
  <c r="AH22" i="1" s="1"/>
  <c r="AH12" i="1"/>
  <c r="AH20" i="1" s="1"/>
  <c r="AG12" i="1"/>
  <c r="AG20" i="1" s="1"/>
  <c r="AG23" i="1" s="1"/>
  <c r="AC27" i="1"/>
  <c r="V28" i="1"/>
  <c r="AH23" i="1" l="1"/>
  <c r="W28" i="1"/>
  <c r="AD27" i="1"/>
  <c r="AE27" i="1" l="1"/>
  <c r="X28" i="1"/>
  <c r="AF27" i="1" l="1"/>
  <c r="Y28" i="1"/>
  <c r="Z28" i="1" l="1"/>
  <c r="AG27" i="1"/>
  <c r="AH27" i="1"/>
  <c r="AA28" i="1" l="1"/>
  <c r="AB28" i="1" l="1"/>
  <c r="AC28" i="1" l="1"/>
  <c r="AD28" i="1" l="1"/>
  <c r="AE28" i="1" l="1"/>
  <c r="AF28" i="1" l="1"/>
  <c r="AH28" i="1" l="1"/>
  <c r="AG28" i="1"/>
</calcChain>
</file>

<file path=xl/comments1.xml><?xml version="1.0" encoding="utf-8"?>
<comments xmlns="http://schemas.openxmlformats.org/spreadsheetml/2006/main">
  <authors>
    <author>richard.reed@improvingenterprises.com</author>
  </authors>
  <commentList>
    <comment ref="M25" authorId="0">
      <text>
        <r>
          <rPr>
            <b/>
            <sz val="9"/>
            <color indexed="81"/>
            <rFont val="Tahoma"/>
            <charset val="1"/>
          </rPr>
          <t>richard.reed@improvingenterprises.com: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<sst xmlns="http://schemas.openxmlformats.org/spreadsheetml/2006/main" count="48" uniqueCount="46">
  <si>
    <t>Year</t>
  </si>
  <si>
    <t>Med Exp</t>
  </si>
  <si>
    <t>Age</t>
  </si>
  <si>
    <t>Navy Ret</t>
  </si>
  <si>
    <t>SS</t>
  </si>
  <si>
    <t>Gross Income</t>
  </si>
  <si>
    <t>Income &amp; SS Taxes</t>
  </si>
  <si>
    <t>Non-IRA Account Sav/Spend</t>
  </si>
  <si>
    <t>Initial non-IRA Account is made up of $50,000 savings and $10,000 life insurance</t>
  </si>
  <si>
    <t>Notes:</t>
  </si>
  <si>
    <t>GE</t>
  </si>
  <si>
    <t>Alcatel</t>
  </si>
  <si>
    <t>The year's savings goes into the non-IRA account</t>
  </si>
  <si>
    <t>The year's spending comes out of the IRA account</t>
  </si>
  <si>
    <t>Large expense</t>
  </si>
  <si>
    <t>Gross Income + IRA Spend</t>
  </si>
  <si>
    <t>Exception is that Income tax comes out of non-IRA account</t>
  </si>
  <si>
    <t>Each year $15,000 is transferred from IRA account to the non-IRA Account.  Taxes on the $15,000 are paid with other income taxes and taken back out of the non-IRA account.</t>
  </si>
  <si>
    <t>Xfer IRA to non-IRA</t>
  </si>
  <si>
    <t>Lump sum income (no tax)</t>
  </si>
  <si>
    <t>non-IRA Savings</t>
  </si>
  <si>
    <t>IRA Savings</t>
  </si>
  <si>
    <t>Spouse SS</t>
  </si>
  <si>
    <t>Starting month</t>
  </si>
  <si>
    <t>April</t>
  </si>
  <si>
    <t xml:space="preserve">Gross Exp </t>
  </si>
  <si>
    <t>Expenses (final_annual_expenses)</t>
  </si>
  <si>
    <t>Calculated IRA Savings</t>
  </si>
  <si>
    <t>Calculated non-IRA Savings</t>
  </si>
  <si>
    <t>IRA Sav - Cal IRA Sav</t>
  </si>
  <si>
    <t>non-IRA Sav - Calc non-IRA Sav</t>
  </si>
  <si>
    <t>Initial Values:</t>
  </si>
  <si>
    <t>Navy retirement</t>
  </si>
  <si>
    <t>Non-medical Expenses</t>
  </si>
  <si>
    <t>Medical Expenses</t>
  </si>
  <si>
    <t>Social Security</t>
  </si>
  <si>
    <t>Spouse Social Security</t>
  </si>
  <si>
    <t>COLA:</t>
  </si>
  <si>
    <t>Reduction</t>
  </si>
  <si>
    <t>Expenses</t>
  </si>
  <si>
    <t>Large expense in 2015 of $8,000</t>
  </si>
  <si>
    <t>IRA_Spend (-)</t>
  </si>
  <si>
    <t>IRA Initial Savings</t>
  </si>
  <si>
    <t>Non-IRA Initial Savings</t>
  </si>
  <si>
    <t>Savings interest</t>
  </si>
  <si>
    <t>Lump sum income in 2018 of $9,000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</si>
</sst>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39"/>
  <sheetViews>
    <sheetView tabSelected="1" zoomScale="80" zoomScaleNormal="80" workbookViewId="0">
      <pane xSplit="2475" ySplit="690" topLeftCell="B2" activePane="bottomRight"/>
      <selection activeCell="A19" sqref="A19"/>
      <selection pane="topRight" sqref="A1:A1048576"/>
      <selection pane="bottomLeft" activeCell="A20" sqref="A20"/>
      <selection pane="bottomRight" activeCell="R4" sqref="R4"/>
    </sheetView>
  </sheetViews>
  <sheetFormatPr defaultRowHeight="15" x14ac:dyDescent="0.25"/>
  <cols>
    <col min="1" max="1" width="32.140625" customWidth="1"/>
    <col min="2" max="2" width="8.7109375" customWidth="1"/>
    <col min="9" max="9" width="9.7109375" customWidth="1"/>
    <col min="10" max="11" width="8" customWidth="1"/>
    <col min="12" max="12" width="8.28515625" customWidth="1"/>
  </cols>
  <sheetData>
    <row r="1" spans="1:35" s="1" customFormat="1" x14ac:dyDescent="0.25">
      <c r="A1" s="1" t="s">
        <v>0</v>
      </c>
      <c r="B1" s="1">
        <v>2014</v>
      </c>
      <c r="C1" s="1">
        <f t="shared" ref="C1" si="0">B1+1</f>
        <v>2015</v>
      </c>
      <c r="D1" s="1">
        <f t="shared" ref="D1" si="1">C1+1</f>
        <v>2016</v>
      </c>
      <c r="E1" s="1">
        <f t="shared" ref="E1" si="2">D1+1</f>
        <v>2017</v>
      </c>
      <c r="F1" s="1">
        <f t="shared" ref="F1" si="3">E1+1</f>
        <v>2018</v>
      </c>
      <c r="G1" s="1">
        <f t="shared" ref="G1" si="4">F1+1</f>
        <v>2019</v>
      </c>
      <c r="H1" s="1">
        <f t="shared" ref="H1" si="5">G1+1</f>
        <v>2020</v>
      </c>
      <c r="I1" s="1">
        <f t="shared" ref="I1" si="6">H1+1</f>
        <v>2021</v>
      </c>
      <c r="J1" s="1">
        <f t="shared" ref="J1" si="7">I1+1</f>
        <v>2022</v>
      </c>
      <c r="K1" s="1">
        <f t="shared" ref="K1" si="8">J1+1</f>
        <v>2023</v>
      </c>
      <c r="L1" s="1">
        <f t="shared" ref="L1" si="9">K1+1</f>
        <v>2024</v>
      </c>
      <c r="M1" s="1">
        <f t="shared" ref="M1" si="10">L1+1</f>
        <v>2025</v>
      </c>
      <c r="N1" s="1">
        <f t="shared" ref="N1" si="11">M1+1</f>
        <v>2026</v>
      </c>
      <c r="O1" s="1">
        <f t="shared" ref="O1" si="12">N1+1</f>
        <v>2027</v>
      </c>
      <c r="P1" s="1">
        <f t="shared" ref="P1" si="13">O1+1</f>
        <v>2028</v>
      </c>
      <c r="Q1" s="1">
        <f t="shared" ref="Q1" si="14">P1+1</f>
        <v>2029</v>
      </c>
      <c r="R1" s="1">
        <f t="shared" ref="R1" si="15">Q1+1</f>
        <v>2030</v>
      </c>
      <c r="S1" s="1">
        <f t="shared" ref="S1" si="16">R1+1</f>
        <v>2031</v>
      </c>
      <c r="T1" s="1">
        <f t="shared" ref="T1" si="17">S1+1</f>
        <v>2032</v>
      </c>
      <c r="U1" s="1">
        <f t="shared" ref="U1" si="18">T1+1</f>
        <v>2033</v>
      </c>
      <c r="V1" s="1">
        <f t="shared" ref="V1" si="19">U1+1</f>
        <v>2034</v>
      </c>
      <c r="W1" s="1">
        <f t="shared" ref="W1" si="20">V1+1</f>
        <v>2035</v>
      </c>
      <c r="X1" s="1">
        <f t="shared" ref="X1" si="21">W1+1</f>
        <v>2036</v>
      </c>
      <c r="Y1" s="1">
        <f t="shared" ref="Y1" si="22">X1+1</f>
        <v>2037</v>
      </c>
      <c r="Z1" s="1">
        <f t="shared" ref="Z1" si="23">Y1+1</f>
        <v>2038</v>
      </c>
      <c r="AA1" s="1">
        <f t="shared" ref="AA1" si="24">Z1+1</f>
        <v>2039</v>
      </c>
      <c r="AB1" s="1">
        <f t="shared" ref="AB1" si="25">AA1+1</f>
        <v>2040</v>
      </c>
      <c r="AC1" s="1">
        <f t="shared" ref="AC1" si="26">AB1+1</f>
        <v>2041</v>
      </c>
      <c r="AD1" s="1">
        <f t="shared" ref="AD1" si="27">AC1+1</f>
        <v>2042</v>
      </c>
      <c r="AE1" s="1">
        <f t="shared" ref="AE1" si="28">AD1+1</f>
        <v>2043</v>
      </c>
      <c r="AF1" s="1">
        <f t="shared" ref="AF1" si="29">AE1+1</f>
        <v>2044</v>
      </c>
      <c r="AG1" s="1">
        <f t="shared" ref="AG1" si="30">AF1+1</f>
        <v>2045</v>
      </c>
      <c r="AH1" s="1">
        <f t="shared" ref="AH1" si="31">AG1+1</f>
        <v>2046</v>
      </c>
      <c r="AI1" s="1">
        <f t="shared" ref="AI1" si="32">AH1+1</f>
        <v>2047</v>
      </c>
    </row>
    <row r="2" spans="1:35" s="1" customFormat="1" x14ac:dyDescent="0.25">
      <c r="A2" s="1" t="s">
        <v>2</v>
      </c>
      <c r="B2" s="1">
        <v>60</v>
      </c>
      <c r="C2" s="1">
        <f t="shared" ref="C2:P2" si="33">(B2+1)</f>
        <v>61</v>
      </c>
      <c r="D2" s="1">
        <f t="shared" si="33"/>
        <v>62</v>
      </c>
      <c r="E2" s="1">
        <f t="shared" si="33"/>
        <v>63</v>
      </c>
      <c r="F2" s="1">
        <f t="shared" si="33"/>
        <v>64</v>
      </c>
      <c r="G2" s="1">
        <f t="shared" si="33"/>
        <v>65</v>
      </c>
      <c r="H2" s="1">
        <f t="shared" si="33"/>
        <v>66</v>
      </c>
      <c r="I2" s="1">
        <f t="shared" si="33"/>
        <v>67</v>
      </c>
      <c r="J2" s="1">
        <f t="shared" si="33"/>
        <v>68</v>
      </c>
      <c r="K2" s="1">
        <f t="shared" si="33"/>
        <v>69</v>
      </c>
      <c r="L2" s="1">
        <f t="shared" si="33"/>
        <v>70</v>
      </c>
      <c r="M2" s="1">
        <f t="shared" si="33"/>
        <v>71</v>
      </c>
      <c r="N2" s="1">
        <f t="shared" si="33"/>
        <v>72</v>
      </c>
      <c r="O2" s="1">
        <f t="shared" si="33"/>
        <v>73</v>
      </c>
      <c r="P2" s="1">
        <f t="shared" si="33"/>
        <v>74</v>
      </c>
      <c r="Q2" s="1">
        <v>75</v>
      </c>
      <c r="R2" s="1">
        <v>76</v>
      </c>
      <c r="S2" s="1">
        <v>77</v>
      </c>
      <c r="T2" s="1">
        <v>78</v>
      </c>
      <c r="U2" s="1">
        <v>79</v>
      </c>
      <c r="V2" s="1">
        <v>80</v>
      </c>
      <c r="W2" s="1">
        <v>81</v>
      </c>
      <c r="X2" s="1">
        <v>82</v>
      </c>
      <c r="Y2" s="1">
        <v>83</v>
      </c>
      <c r="Z2" s="1">
        <v>84</v>
      </c>
      <c r="AA2" s="1">
        <v>95</v>
      </c>
      <c r="AB2" s="1">
        <v>86</v>
      </c>
      <c r="AC2" s="1">
        <v>87</v>
      </c>
      <c r="AD2" s="1">
        <v>88</v>
      </c>
      <c r="AE2" s="1">
        <v>89</v>
      </c>
      <c r="AF2" s="1">
        <v>90</v>
      </c>
      <c r="AG2" s="1">
        <v>91</v>
      </c>
      <c r="AH2" s="1">
        <v>92</v>
      </c>
      <c r="AI2" s="1">
        <v>93</v>
      </c>
    </row>
    <row r="3" spans="1:35" x14ac:dyDescent="0.25">
      <c r="A3" s="1" t="s">
        <v>3</v>
      </c>
      <c r="B3">
        <f>$N$31</f>
        <v>39600</v>
      </c>
      <c r="C3">
        <f>ROUND($N$31*$O$31,0)</f>
        <v>40392</v>
      </c>
      <c r="D3">
        <f>ROUND(C3*$O$31,0)</f>
        <v>41200</v>
      </c>
      <c r="E3">
        <f t="shared" ref="E3:AH3" si="34">ROUND(D3*$O$31,0)</f>
        <v>42024</v>
      </c>
      <c r="F3">
        <f t="shared" si="34"/>
        <v>42864</v>
      </c>
      <c r="G3">
        <f t="shared" si="34"/>
        <v>43721</v>
      </c>
      <c r="H3">
        <f t="shared" si="34"/>
        <v>44595</v>
      </c>
      <c r="I3">
        <f t="shared" si="34"/>
        <v>45487</v>
      </c>
      <c r="J3">
        <f t="shared" si="34"/>
        <v>46397</v>
      </c>
      <c r="K3">
        <f t="shared" si="34"/>
        <v>47325</v>
      </c>
      <c r="L3">
        <f t="shared" si="34"/>
        <v>48272</v>
      </c>
      <c r="M3">
        <f t="shared" si="34"/>
        <v>49237</v>
      </c>
      <c r="N3">
        <f t="shared" si="34"/>
        <v>50222</v>
      </c>
      <c r="O3">
        <f t="shared" si="34"/>
        <v>51226</v>
      </c>
      <c r="P3">
        <f t="shared" si="34"/>
        <v>52251</v>
      </c>
      <c r="Q3">
        <f t="shared" si="34"/>
        <v>53296</v>
      </c>
      <c r="R3">
        <f t="shared" si="34"/>
        <v>54362</v>
      </c>
      <c r="S3">
        <f t="shared" si="34"/>
        <v>55449</v>
      </c>
      <c r="T3">
        <f t="shared" si="34"/>
        <v>56558</v>
      </c>
      <c r="U3">
        <f t="shared" si="34"/>
        <v>57689</v>
      </c>
      <c r="V3">
        <f t="shared" si="34"/>
        <v>58843</v>
      </c>
      <c r="W3">
        <f t="shared" si="34"/>
        <v>60020</v>
      </c>
      <c r="X3">
        <f t="shared" si="34"/>
        <v>61220</v>
      </c>
      <c r="Y3">
        <f t="shared" si="34"/>
        <v>62444</v>
      </c>
      <c r="Z3">
        <f t="shared" si="34"/>
        <v>63693</v>
      </c>
      <c r="AA3">
        <f t="shared" si="34"/>
        <v>64967</v>
      </c>
      <c r="AB3">
        <f t="shared" si="34"/>
        <v>66266</v>
      </c>
      <c r="AC3">
        <f t="shared" si="34"/>
        <v>67591</v>
      </c>
      <c r="AD3">
        <f t="shared" si="34"/>
        <v>68943</v>
      </c>
      <c r="AE3">
        <f t="shared" si="34"/>
        <v>70322</v>
      </c>
      <c r="AF3">
        <f t="shared" si="34"/>
        <v>71728</v>
      </c>
      <c r="AG3">
        <f t="shared" si="34"/>
        <v>73163</v>
      </c>
      <c r="AH3">
        <f t="shared" si="34"/>
        <v>74626</v>
      </c>
    </row>
    <row r="4" spans="1:35" x14ac:dyDescent="0.25">
      <c r="A4" s="1" t="s">
        <v>4</v>
      </c>
      <c r="L4">
        <f>$N$36</f>
        <v>36000</v>
      </c>
      <c r="M4">
        <f>ROUND($N$36*$O$36,0)</f>
        <v>36720</v>
      </c>
      <c r="N4">
        <f>ROUND(M4*$O$36*$P$36,0)</f>
        <v>29964</v>
      </c>
      <c r="O4">
        <f t="shared" ref="O4:AH4" si="35">ROUND(N4*$O$36,0)</f>
        <v>30563</v>
      </c>
      <c r="P4">
        <f t="shared" si="35"/>
        <v>31174</v>
      </c>
      <c r="Q4">
        <f t="shared" si="35"/>
        <v>31797</v>
      </c>
      <c r="R4">
        <f t="shared" si="35"/>
        <v>32433</v>
      </c>
      <c r="S4">
        <f t="shared" si="35"/>
        <v>33082</v>
      </c>
      <c r="T4">
        <f t="shared" si="35"/>
        <v>33744</v>
      </c>
      <c r="U4">
        <f t="shared" si="35"/>
        <v>34419</v>
      </c>
      <c r="V4">
        <f t="shared" si="35"/>
        <v>35107</v>
      </c>
      <c r="W4">
        <f t="shared" si="35"/>
        <v>35809</v>
      </c>
      <c r="X4">
        <f t="shared" si="35"/>
        <v>36525</v>
      </c>
      <c r="Y4">
        <f t="shared" si="35"/>
        <v>37256</v>
      </c>
      <c r="Z4">
        <f t="shared" si="35"/>
        <v>38001</v>
      </c>
      <c r="AA4">
        <f t="shared" si="35"/>
        <v>38761</v>
      </c>
      <c r="AB4">
        <f t="shared" si="35"/>
        <v>39536</v>
      </c>
      <c r="AC4">
        <f t="shared" si="35"/>
        <v>40327</v>
      </c>
      <c r="AD4">
        <f t="shared" si="35"/>
        <v>41134</v>
      </c>
      <c r="AE4">
        <f t="shared" si="35"/>
        <v>41957</v>
      </c>
      <c r="AF4">
        <f t="shared" si="35"/>
        <v>42796</v>
      </c>
      <c r="AG4">
        <f t="shared" si="35"/>
        <v>43652</v>
      </c>
      <c r="AH4">
        <f t="shared" si="35"/>
        <v>44525</v>
      </c>
    </row>
    <row r="5" spans="1:35" x14ac:dyDescent="0.25">
      <c r="A5" s="1" t="s">
        <v>22</v>
      </c>
      <c r="H5">
        <f>$N$37</f>
        <v>15600</v>
      </c>
      <c r="I5">
        <f>ROUND($N$37*$O$37,0)</f>
        <v>15912</v>
      </c>
      <c r="J5">
        <f>ROUND(I5*$O$37,0)</f>
        <v>16230</v>
      </c>
      <c r="K5">
        <f t="shared" ref="K5:M5" si="36">ROUND(J5*$O$37,0)</f>
        <v>16555</v>
      </c>
      <c r="L5">
        <f t="shared" si="36"/>
        <v>16886</v>
      </c>
      <c r="M5">
        <f t="shared" si="36"/>
        <v>17224</v>
      </c>
      <c r="N5">
        <f>ROUND(M5*$O$37*$P$37,0)</f>
        <v>14055</v>
      </c>
      <c r="O5">
        <f>ROUND(N5*$O$37,0)</f>
        <v>14336</v>
      </c>
      <c r="P5">
        <f t="shared" ref="P5:AH5" si="37">ROUND(O5*$O$37,0)</f>
        <v>14623</v>
      </c>
      <c r="Q5">
        <f t="shared" si="37"/>
        <v>14915</v>
      </c>
      <c r="R5">
        <f t="shared" si="37"/>
        <v>15213</v>
      </c>
      <c r="S5">
        <f t="shared" si="37"/>
        <v>15517</v>
      </c>
      <c r="T5">
        <f t="shared" si="37"/>
        <v>15827</v>
      </c>
      <c r="U5">
        <f t="shared" si="37"/>
        <v>16144</v>
      </c>
      <c r="V5">
        <f t="shared" si="37"/>
        <v>16467</v>
      </c>
      <c r="W5">
        <f t="shared" si="37"/>
        <v>16796</v>
      </c>
      <c r="X5">
        <f t="shared" si="37"/>
        <v>17132</v>
      </c>
      <c r="Y5">
        <f t="shared" si="37"/>
        <v>17475</v>
      </c>
      <c r="Z5">
        <f t="shared" si="37"/>
        <v>17825</v>
      </c>
      <c r="AA5">
        <f t="shared" si="37"/>
        <v>18182</v>
      </c>
      <c r="AB5">
        <f t="shared" si="37"/>
        <v>18546</v>
      </c>
      <c r="AC5">
        <f t="shared" si="37"/>
        <v>18917</v>
      </c>
      <c r="AD5">
        <f t="shared" si="37"/>
        <v>19295</v>
      </c>
      <c r="AE5">
        <f t="shared" si="37"/>
        <v>19681</v>
      </c>
      <c r="AF5">
        <f t="shared" si="37"/>
        <v>20075</v>
      </c>
      <c r="AG5">
        <f t="shared" si="37"/>
        <v>20477</v>
      </c>
      <c r="AH5">
        <f t="shared" si="37"/>
        <v>20887</v>
      </c>
    </row>
    <row r="6" spans="1:35" x14ac:dyDescent="0.25">
      <c r="A6" s="1" t="s">
        <v>10</v>
      </c>
      <c r="B6">
        <f>$N$32</f>
        <v>3000</v>
      </c>
      <c r="C6">
        <f>$N$32*$O$32</f>
        <v>3044.9999999999995</v>
      </c>
      <c r="D6">
        <f t="shared" ref="D6:E6" si="38">ROUND(C6*$O$32,0)</f>
        <v>3091</v>
      </c>
      <c r="E6">
        <f t="shared" si="38"/>
        <v>3137</v>
      </c>
      <c r="F6">
        <f>ROUND(E6*$O$32,0)</f>
        <v>3184</v>
      </c>
      <c r="G6">
        <f t="shared" ref="G6:AH6" si="39">ROUND(F6*$O$32,0)</f>
        <v>3232</v>
      </c>
      <c r="H6">
        <f t="shared" si="39"/>
        <v>3280</v>
      </c>
      <c r="I6">
        <f t="shared" si="39"/>
        <v>3329</v>
      </c>
      <c r="J6">
        <f t="shared" si="39"/>
        <v>3379</v>
      </c>
      <c r="K6">
        <f t="shared" si="39"/>
        <v>3430</v>
      </c>
      <c r="L6">
        <f t="shared" si="39"/>
        <v>3481</v>
      </c>
      <c r="M6">
        <f t="shared" si="39"/>
        <v>3533</v>
      </c>
      <c r="N6">
        <f t="shared" si="39"/>
        <v>3586</v>
      </c>
      <c r="O6">
        <f t="shared" si="39"/>
        <v>3640</v>
      </c>
      <c r="P6">
        <f t="shared" si="39"/>
        <v>3695</v>
      </c>
      <c r="Q6">
        <f t="shared" si="39"/>
        <v>3750</v>
      </c>
      <c r="R6">
        <f t="shared" si="39"/>
        <v>3806</v>
      </c>
      <c r="S6">
        <f t="shared" si="39"/>
        <v>3863</v>
      </c>
      <c r="T6">
        <f t="shared" si="39"/>
        <v>3921</v>
      </c>
      <c r="U6">
        <f t="shared" si="39"/>
        <v>3980</v>
      </c>
      <c r="V6">
        <f t="shared" si="39"/>
        <v>4040</v>
      </c>
      <c r="W6">
        <f t="shared" si="39"/>
        <v>4101</v>
      </c>
      <c r="X6">
        <f t="shared" si="39"/>
        <v>4163</v>
      </c>
      <c r="Y6">
        <f t="shared" si="39"/>
        <v>4225</v>
      </c>
      <c r="Z6">
        <f t="shared" si="39"/>
        <v>4288</v>
      </c>
      <c r="AA6">
        <f t="shared" si="39"/>
        <v>4352</v>
      </c>
      <c r="AB6">
        <f t="shared" si="39"/>
        <v>4417</v>
      </c>
      <c r="AC6">
        <f t="shared" si="39"/>
        <v>4483</v>
      </c>
      <c r="AD6">
        <f t="shared" si="39"/>
        <v>4550</v>
      </c>
      <c r="AE6">
        <f t="shared" si="39"/>
        <v>4618</v>
      </c>
      <c r="AF6">
        <f t="shared" si="39"/>
        <v>4687</v>
      </c>
      <c r="AG6">
        <f t="shared" si="39"/>
        <v>4757</v>
      </c>
      <c r="AH6">
        <f t="shared" si="39"/>
        <v>4828</v>
      </c>
    </row>
    <row r="7" spans="1:35" x14ac:dyDescent="0.25">
      <c r="A7" s="1" t="s">
        <v>11</v>
      </c>
      <c r="E7">
        <f>$N$33</f>
        <v>4800</v>
      </c>
      <c r="F7">
        <f>ROUND($N$33*$O$33,0)</f>
        <v>4848</v>
      </c>
      <c r="G7">
        <f>ROUND(F7*$O$33,0)</f>
        <v>4896</v>
      </c>
      <c r="H7">
        <f t="shared" ref="H7:AH7" si="40">ROUND(G7*$O$33,0)</f>
        <v>4945</v>
      </c>
      <c r="I7">
        <f t="shared" si="40"/>
        <v>4994</v>
      </c>
      <c r="J7">
        <f t="shared" si="40"/>
        <v>5044</v>
      </c>
      <c r="K7">
        <f t="shared" si="40"/>
        <v>5094</v>
      </c>
      <c r="L7">
        <f t="shared" si="40"/>
        <v>5145</v>
      </c>
      <c r="M7">
        <f t="shared" si="40"/>
        <v>5196</v>
      </c>
      <c r="N7">
        <f t="shared" si="40"/>
        <v>5248</v>
      </c>
      <c r="O7">
        <f t="shared" si="40"/>
        <v>5300</v>
      </c>
      <c r="P7">
        <f t="shared" si="40"/>
        <v>5353</v>
      </c>
      <c r="Q7">
        <f t="shared" si="40"/>
        <v>5407</v>
      </c>
      <c r="R7">
        <f t="shared" si="40"/>
        <v>5461</v>
      </c>
      <c r="S7">
        <f t="shared" si="40"/>
        <v>5516</v>
      </c>
      <c r="T7">
        <f t="shared" si="40"/>
        <v>5571</v>
      </c>
      <c r="U7">
        <f t="shared" si="40"/>
        <v>5627</v>
      </c>
      <c r="V7">
        <f t="shared" si="40"/>
        <v>5683</v>
      </c>
      <c r="W7">
        <f t="shared" si="40"/>
        <v>5740</v>
      </c>
      <c r="X7">
        <f t="shared" si="40"/>
        <v>5797</v>
      </c>
      <c r="Y7">
        <f t="shared" si="40"/>
        <v>5855</v>
      </c>
      <c r="Z7">
        <f t="shared" si="40"/>
        <v>5914</v>
      </c>
      <c r="AA7">
        <f t="shared" si="40"/>
        <v>5973</v>
      </c>
      <c r="AB7">
        <f t="shared" si="40"/>
        <v>6033</v>
      </c>
      <c r="AC7">
        <f t="shared" si="40"/>
        <v>6093</v>
      </c>
      <c r="AD7">
        <f t="shared" si="40"/>
        <v>6154</v>
      </c>
      <c r="AE7">
        <f t="shared" si="40"/>
        <v>6216</v>
      </c>
      <c r="AF7">
        <f t="shared" si="40"/>
        <v>6278</v>
      </c>
      <c r="AG7">
        <f t="shared" si="40"/>
        <v>6341</v>
      </c>
      <c r="AH7">
        <f t="shared" si="40"/>
        <v>6404</v>
      </c>
    </row>
    <row r="8" spans="1:35" x14ac:dyDescent="0.25">
      <c r="A8" s="1" t="s">
        <v>19</v>
      </c>
      <c r="F8">
        <v>9000</v>
      </c>
    </row>
    <row r="9" spans="1:35" x14ac:dyDescent="0.25">
      <c r="A9" s="1" t="s">
        <v>5</v>
      </c>
      <c r="B9" s="2">
        <f>SUM(B3:B8)*$C$31</f>
        <v>31950</v>
      </c>
      <c r="C9">
        <f t="shared" ref="C9:E9" si="41">SUM(C3:C8)</f>
        <v>43437</v>
      </c>
      <c r="D9">
        <f t="shared" si="41"/>
        <v>44291</v>
      </c>
      <c r="E9">
        <f t="shared" si="41"/>
        <v>49961</v>
      </c>
      <c r="F9">
        <f>SUM(F3:F8)</f>
        <v>59896</v>
      </c>
      <c r="G9">
        <f t="shared" ref="G9:AH9" si="42">SUM(G3:G8)</f>
        <v>51849</v>
      </c>
      <c r="H9">
        <f t="shared" si="42"/>
        <v>68420</v>
      </c>
      <c r="I9">
        <f t="shared" si="42"/>
        <v>69722</v>
      </c>
      <c r="J9">
        <f t="shared" si="42"/>
        <v>71050</v>
      </c>
      <c r="K9">
        <f t="shared" si="42"/>
        <v>72404</v>
      </c>
      <c r="L9">
        <f t="shared" si="42"/>
        <v>109784</v>
      </c>
      <c r="M9">
        <f t="shared" si="42"/>
        <v>111910</v>
      </c>
      <c r="N9">
        <f t="shared" si="42"/>
        <v>103075</v>
      </c>
      <c r="O9">
        <f t="shared" si="42"/>
        <v>105065</v>
      </c>
      <c r="P9">
        <f t="shared" si="42"/>
        <v>107096</v>
      </c>
      <c r="Q9">
        <f t="shared" si="42"/>
        <v>109165</v>
      </c>
      <c r="R9">
        <f t="shared" si="42"/>
        <v>111275</v>
      </c>
      <c r="S9">
        <f t="shared" si="42"/>
        <v>113427</v>
      </c>
      <c r="T9">
        <f t="shared" si="42"/>
        <v>115621</v>
      </c>
      <c r="U9">
        <f t="shared" si="42"/>
        <v>117859</v>
      </c>
      <c r="V9">
        <f t="shared" si="42"/>
        <v>120140</v>
      </c>
      <c r="W9">
        <f t="shared" si="42"/>
        <v>122466</v>
      </c>
      <c r="X9">
        <f t="shared" si="42"/>
        <v>124837</v>
      </c>
      <c r="Y9">
        <f t="shared" si="42"/>
        <v>127255</v>
      </c>
      <c r="Z9">
        <f t="shared" si="42"/>
        <v>129721</v>
      </c>
      <c r="AA9">
        <f t="shared" si="42"/>
        <v>132235</v>
      </c>
      <c r="AB9">
        <f t="shared" si="42"/>
        <v>134798</v>
      </c>
      <c r="AC9">
        <f t="shared" si="42"/>
        <v>137411</v>
      </c>
      <c r="AD9">
        <f t="shared" si="42"/>
        <v>140076</v>
      </c>
      <c r="AE9">
        <f t="shared" si="42"/>
        <v>142794</v>
      </c>
      <c r="AF9">
        <f t="shared" si="42"/>
        <v>145564</v>
      </c>
      <c r="AG9">
        <f t="shared" si="42"/>
        <v>148390</v>
      </c>
      <c r="AH9">
        <f t="shared" si="42"/>
        <v>151270</v>
      </c>
    </row>
    <row r="10" spans="1:35" x14ac:dyDescent="0.25">
      <c r="A10" s="1"/>
    </row>
    <row r="11" spans="1:35" x14ac:dyDescent="0.25">
      <c r="A11" s="1" t="s">
        <v>15</v>
      </c>
      <c r="B11">
        <f t="shared" ref="B11:Q11" si="43">B9-B19</f>
        <v>51742</v>
      </c>
      <c r="C11">
        <f>C9-C19</f>
        <v>56142</v>
      </c>
      <c r="D11">
        <f t="shared" si="43"/>
        <v>66837</v>
      </c>
      <c r="E11">
        <f t="shared" si="43"/>
        <v>69753</v>
      </c>
      <c r="F11">
        <f t="shared" si="43"/>
        <v>72601</v>
      </c>
      <c r="G11">
        <f t="shared" si="43"/>
        <v>74395</v>
      </c>
      <c r="H11">
        <f t="shared" si="43"/>
        <v>77509</v>
      </c>
      <c r="I11">
        <f t="shared" si="43"/>
        <v>80786</v>
      </c>
      <c r="J11">
        <f t="shared" si="43"/>
        <v>84238</v>
      </c>
      <c r="K11">
        <f t="shared" si="43"/>
        <v>87876</v>
      </c>
      <c r="L11">
        <f t="shared" si="43"/>
        <v>109784</v>
      </c>
      <c r="M11">
        <f t="shared" si="43"/>
        <v>111910</v>
      </c>
      <c r="N11">
        <f t="shared" si="43"/>
        <v>103075</v>
      </c>
      <c r="O11">
        <f t="shared" si="43"/>
        <v>105065</v>
      </c>
      <c r="P11">
        <f t="shared" si="43"/>
        <v>109309</v>
      </c>
      <c r="Q11">
        <f t="shared" si="43"/>
        <v>114351</v>
      </c>
      <c r="R11">
        <f t="shared" ref="R11:W11" si="44">R9-R19</f>
        <v>119685</v>
      </c>
      <c r="S11">
        <f t="shared" si="44"/>
        <v>125331</v>
      </c>
      <c r="T11">
        <f t="shared" si="44"/>
        <v>131311</v>
      </c>
      <c r="U11">
        <f t="shared" si="44"/>
        <v>137648</v>
      </c>
      <c r="V11">
        <f t="shared" si="44"/>
        <v>144367</v>
      </c>
      <c r="W11">
        <f t="shared" si="44"/>
        <v>151494</v>
      </c>
      <c r="X11">
        <f t="shared" ref="X11:AH11" si="45">X9-X19</f>
        <v>159059</v>
      </c>
      <c r="Y11">
        <f t="shared" si="45"/>
        <v>167093</v>
      </c>
      <c r="Z11">
        <f t="shared" si="45"/>
        <v>175628</v>
      </c>
      <c r="AA11">
        <f t="shared" si="45"/>
        <v>184701</v>
      </c>
      <c r="AB11">
        <f t="shared" si="45"/>
        <v>194351</v>
      </c>
      <c r="AC11">
        <f t="shared" si="45"/>
        <v>204619</v>
      </c>
      <c r="AD11">
        <f t="shared" si="45"/>
        <v>215550</v>
      </c>
      <c r="AE11">
        <f t="shared" si="45"/>
        <v>227193</v>
      </c>
      <c r="AF11">
        <f t="shared" si="45"/>
        <v>239599</v>
      </c>
      <c r="AG11">
        <f t="shared" si="45"/>
        <v>252825</v>
      </c>
      <c r="AH11">
        <f t="shared" si="45"/>
        <v>266931</v>
      </c>
    </row>
    <row r="12" spans="1:35" x14ac:dyDescent="0.25">
      <c r="A12" s="1" t="s">
        <v>6</v>
      </c>
      <c r="B12">
        <f t="shared" ref="B12:AH12" si="46">ROUND((1700 + 0.15*(B11- 36000)),0)</f>
        <v>4061</v>
      </c>
      <c r="C12">
        <f t="shared" si="46"/>
        <v>4721</v>
      </c>
      <c r="D12">
        <f t="shared" si="46"/>
        <v>6326</v>
      </c>
      <c r="E12">
        <f t="shared" si="46"/>
        <v>6763</v>
      </c>
      <c r="F12">
        <f t="shared" si="46"/>
        <v>7190</v>
      </c>
      <c r="G12">
        <f t="shared" si="46"/>
        <v>7459</v>
      </c>
      <c r="H12">
        <f t="shared" si="46"/>
        <v>7926</v>
      </c>
      <c r="I12">
        <f t="shared" si="46"/>
        <v>8418</v>
      </c>
      <c r="J12">
        <f t="shared" si="46"/>
        <v>8936</v>
      </c>
      <c r="K12">
        <f t="shared" si="46"/>
        <v>9481</v>
      </c>
      <c r="L12">
        <f t="shared" si="46"/>
        <v>12768</v>
      </c>
      <c r="M12">
        <f t="shared" si="46"/>
        <v>13087</v>
      </c>
      <c r="N12">
        <f t="shared" si="46"/>
        <v>11761</v>
      </c>
      <c r="O12">
        <f t="shared" si="46"/>
        <v>12060</v>
      </c>
      <c r="P12">
        <f t="shared" si="46"/>
        <v>12696</v>
      </c>
      <c r="Q12">
        <f t="shared" si="46"/>
        <v>13453</v>
      </c>
      <c r="R12">
        <f t="shared" si="46"/>
        <v>14253</v>
      </c>
      <c r="S12">
        <f t="shared" si="46"/>
        <v>15100</v>
      </c>
      <c r="T12">
        <f t="shared" si="46"/>
        <v>15997</v>
      </c>
      <c r="U12">
        <f t="shared" si="46"/>
        <v>16947</v>
      </c>
      <c r="V12">
        <f t="shared" si="46"/>
        <v>17955</v>
      </c>
      <c r="W12">
        <f t="shared" si="46"/>
        <v>19024</v>
      </c>
      <c r="X12">
        <f t="shared" si="46"/>
        <v>20159</v>
      </c>
      <c r="Y12">
        <f t="shared" si="46"/>
        <v>21364</v>
      </c>
      <c r="Z12">
        <f t="shared" si="46"/>
        <v>22644</v>
      </c>
      <c r="AA12">
        <f t="shared" si="46"/>
        <v>24005</v>
      </c>
      <c r="AB12">
        <f t="shared" si="46"/>
        <v>25453</v>
      </c>
      <c r="AC12">
        <f t="shared" si="46"/>
        <v>26993</v>
      </c>
      <c r="AD12">
        <f t="shared" si="46"/>
        <v>28633</v>
      </c>
      <c r="AE12">
        <f t="shared" si="46"/>
        <v>30379</v>
      </c>
      <c r="AF12">
        <f t="shared" si="46"/>
        <v>32240</v>
      </c>
      <c r="AG12">
        <f t="shared" si="46"/>
        <v>34224</v>
      </c>
      <c r="AH12">
        <f t="shared" si="46"/>
        <v>36340</v>
      </c>
    </row>
    <row r="13" spans="1:35" x14ac:dyDescent="0.25">
      <c r="A13" s="1"/>
    </row>
    <row r="14" spans="1:35" x14ac:dyDescent="0.25">
      <c r="A14" s="1" t="s">
        <v>26</v>
      </c>
      <c r="B14">
        <f>$N$38*$C$31</f>
        <v>37500</v>
      </c>
      <c r="C14">
        <f>ROUND($N$38*$O$38,0)</f>
        <v>51500</v>
      </c>
      <c r="D14">
        <f>ROUND(C14*$O$38,0)</f>
        <v>53045</v>
      </c>
      <c r="E14">
        <f t="shared" ref="E14:AH14" si="47">ROUND(D14*$O$38,0)</f>
        <v>54636</v>
      </c>
      <c r="F14">
        <f t="shared" si="47"/>
        <v>56275</v>
      </c>
      <c r="G14">
        <f>ROUND((F14*$O$38-1200),0)</f>
        <v>56763</v>
      </c>
      <c r="H14">
        <f t="shared" si="47"/>
        <v>58466</v>
      </c>
      <c r="I14">
        <f t="shared" si="47"/>
        <v>60220</v>
      </c>
      <c r="J14">
        <f t="shared" si="47"/>
        <v>62027</v>
      </c>
      <c r="K14">
        <f t="shared" si="47"/>
        <v>63888</v>
      </c>
      <c r="L14">
        <f t="shared" si="47"/>
        <v>65805</v>
      </c>
      <c r="M14">
        <f t="shared" si="47"/>
        <v>67779</v>
      </c>
      <c r="N14">
        <f t="shared" si="47"/>
        <v>69812</v>
      </c>
      <c r="O14">
        <f t="shared" si="47"/>
        <v>71906</v>
      </c>
      <c r="P14">
        <f t="shared" si="47"/>
        <v>74063</v>
      </c>
      <c r="Q14">
        <f t="shared" si="47"/>
        <v>76285</v>
      </c>
      <c r="R14">
        <f t="shared" si="47"/>
        <v>78574</v>
      </c>
      <c r="S14">
        <f t="shared" si="47"/>
        <v>80931</v>
      </c>
      <c r="T14">
        <f t="shared" si="47"/>
        <v>83359</v>
      </c>
      <c r="U14">
        <f t="shared" si="47"/>
        <v>85860</v>
      </c>
      <c r="V14">
        <f t="shared" si="47"/>
        <v>88436</v>
      </c>
      <c r="W14">
        <f t="shared" si="47"/>
        <v>91089</v>
      </c>
      <c r="X14">
        <f t="shared" si="47"/>
        <v>93822</v>
      </c>
      <c r="Y14">
        <f t="shared" si="47"/>
        <v>96637</v>
      </c>
      <c r="Z14">
        <f t="shared" si="47"/>
        <v>99536</v>
      </c>
      <c r="AA14">
        <f t="shared" si="47"/>
        <v>102522</v>
      </c>
      <c r="AB14">
        <f t="shared" si="47"/>
        <v>105598</v>
      </c>
      <c r="AC14">
        <f t="shared" si="47"/>
        <v>108766</v>
      </c>
      <c r="AD14">
        <f t="shared" si="47"/>
        <v>112029</v>
      </c>
      <c r="AE14">
        <f t="shared" si="47"/>
        <v>115390</v>
      </c>
      <c r="AF14">
        <f t="shared" si="47"/>
        <v>118852</v>
      </c>
      <c r="AG14">
        <f t="shared" si="47"/>
        <v>122418</v>
      </c>
      <c r="AH14">
        <f t="shared" si="47"/>
        <v>126091</v>
      </c>
    </row>
    <row r="15" spans="1:35" x14ac:dyDescent="0.25">
      <c r="A15" s="1" t="s">
        <v>1</v>
      </c>
      <c r="B15">
        <f>$N$35*$C$31</f>
        <v>9000</v>
      </c>
      <c r="C15">
        <f>ROUND($N$35*$O$35,0)</f>
        <v>12960</v>
      </c>
      <c r="D15">
        <f>ROUND(C15*$O$35,0)</f>
        <v>13997</v>
      </c>
      <c r="E15">
        <f t="shared" ref="E15:AH15" si="48">ROUND(D15*$O$35,0)</f>
        <v>15117</v>
      </c>
      <c r="F15">
        <f t="shared" si="48"/>
        <v>16326</v>
      </c>
      <c r="G15">
        <f t="shared" si="48"/>
        <v>17632</v>
      </c>
      <c r="H15">
        <f t="shared" si="48"/>
        <v>19043</v>
      </c>
      <c r="I15">
        <f t="shared" si="48"/>
        <v>20566</v>
      </c>
      <c r="J15">
        <f t="shared" si="48"/>
        <v>22211</v>
      </c>
      <c r="K15">
        <f t="shared" si="48"/>
        <v>23988</v>
      </c>
      <c r="L15">
        <f t="shared" si="48"/>
        <v>25907</v>
      </c>
      <c r="M15">
        <f t="shared" si="48"/>
        <v>27980</v>
      </c>
      <c r="N15">
        <f t="shared" si="48"/>
        <v>30218</v>
      </c>
      <c r="O15">
        <f t="shared" si="48"/>
        <v>32635</v>
      </c>
      <c r="P15">
        <f t="shared" si="48"/>
        <v>35246</v>
      </c>
      <c r="Q15">
        <f t="shared" si="48"/>
        <v>38066</v>
      </c>
      <c r="R15">
        <f t="shared" si="48"/>
        <v>41111</v>
      </c>
      <c r="S15">
        <f t="shared" si="48"/>
        <v>44400</v>
      </c>
      <c r="T15">
        <f t="shared" si="48"/>
        <v>47952</v>
      </c>
      <c r="U15">
        <f t="shared" si="48"/>
        <v>51788</v>
      </c>
      <c r="V15">
        <f t="shared" si="48"/>
        <v>55931</v>
      </c>
      <c r="W15">
        <f t="shared" si="48"/>
        <v>60405</v>
      </c>
      <c r="X15">
        <f t="shared" si="48"/>
        <v>65237</v>
      </c>
      <c r="Y15">
        <f t="shared" si="48"/>
        <v>70456</v>
      </c>
      <c r="Z15">
        <f t="shared" si="48"/>
        <v>76092</v>
      </c>
      <c r="AA15">
        <f t="shared" si="48"/>
        <v>82179</v>
      </c>
      <c r="AB15">
        <f t="shared" si="48"/>
        <v>88753</v>
      </c>
      <c r="AC15">
        <f t="shared" si="48"/>
        <v>95853</v>
      </c>
      <c r="AD15">
        <f t="shared" si="48"/>
        <v>103521</v>
      </c>
      <c r="AE15">
        <f t="shared" si="48"/>
        <v>111803</v>
      </c>
      <c r="AF15">
        <f t="shared" si="48"/>
        <v>120747</v>
      </c>
      <c r="AG15">
        <f t="shared" si="48"/>
        <v>130407</v>
      </c>
      <c r="AH15">
        <f t="shared" si="48"/>
        <v>140840</v>
      </c>
    </row>
    <row r="16" spans="1:35" x14ac:dyDescent="0.25">
      <c r="A16" s="1" t="s">
        <v>14</v>
      </c>
      <c r="C16">
        <v>8000</v>
      </c>
    </row>
    <row r="17" spans="1:34" x14ac:dyDescent="0.25">
      <c r="A17" s="1" t="s">
        <v>25</v>
      </c>
      <c r="B17">
        <f t="shared" ref="B17:P17" si="49">(B14+B15)</f>
        <v>46500</v>
      </c>
      <c r="C17">
        <f>(C14+C15+C16)</f>
        <v>72460</v>
      </c>
      <c r="D17">
        <f t="shared" si="49"/>
        <v>67042</v>
      </c>
      <c r="E17">
        <f t="shared" si="49"/>
        <v>69753</v>
      </c>
      <c r="F17">
        <f t="shared" si="49"/>
        <v>72601</v>
      </c>
      <c r="G17">
        <f t="shared" si="49"/>
        <v>74395</v>
      </c>
      <c r="H17">
        <f t="shared" si="49"/>
        <v>77509</v>
      </c>
      <c r="I17">
        <f t="shared" si="49"/>
        <v>80786</v>
      </c>
      <c r="J17">
        <f>(J14+J15+J16)</f>
        <v>84238</v>
      </c>
      <c r="K17">
        <f t="shared" si="49"/>
        <v>87876</v>
      </c>
      <c r="L17">
        <f t="shared" si="49"/>
        <v>91712</v>
      </c>
      <c r="M17">
        <f t="shared" si="49"/>
        <v>95759</v>
      </c>
      <c r="N17">
        <f t="shared" si="49"/>
        <v>100030</v>
      </c>
      <c r="O17">
        <f t="shared" si="49"/>
        <v>104541</v>
      </c>
      <c r="P17">
        <f t="shared" si="49"/>
        <v>109309</v>
      </c>
      <c r="Q17">
        <f t="shared" ref="Q17" si="50">(Q14+Q15)</f>
        <v>114351</v>
      </c>
      <c r="R17">
        <f t="shared" ref="R17:W17" si="51">(R14+R15)</f>
        <v>119685</v>
      </c>
      <c r="S17">
        <f t="shared" si="51"/>
        <v>125331</v>
      </c>
      <c r="T17">
        <f t="shared" si="51"/>
        <v>131311</v>
      </c>
      <c r="U17">
        <f t="shared" si="51"/>
        <v>137648</v>
      </c>
      <c r="V17">
        <f t="shared" si="51"/>
        <v>144367</v>
      </c>
      <c r="W17">
        <f t="shared" si="51"/>
        <v>151494</v>
      </c>
      <c r="X17">
        <f t="shared" ref="X17:AH17" si="52">(X14+X15)</f>
        <v>159059</v>
      </c>
      <c r="Y17">
        <f t="shared" si="52"/>
        <v>167093</v>
      </c>
      <c r="Z17">
        <f t="shared" si="52"/>
        <v>175628</v>
      </c>
      <c r="AA17">
        <f t="shared" si="52"/>
        <v>184701</v>
      </c>
      <c r="AB17">
        <f t="shared" si="52"/>
        <v>194351</v>
      </c>
      <c r="AC17">
        <f t="shared" si="52"/>
        <v>204619</v>
      </c>
      <c r="AD17">
        <f t="shared" si="52"/>
        <v>215550</v>
      </c>
      <c r="AE17">
        <f t="shared" si="52"/>
        <v>227193</v>
      </c>
      <c r="AF17">
        <f t="shared" si="52"/>
        <v>239599</v>
      </c>
      <c r="AG17">
        <f t="shared" si="52"/>
        <v>252825</v>
      </c>
      <c r="AH17">
        <f t="shared" si="52"/>
        <v>266931</v>
      </c>
    </row>
    <row r="18" spans="1:34" x14ac:dyDescent="0.25">
      <c r="A18" s="1"/>
      <c r="L18">
        <f>L9-L17</f>
        <v>18072</v>
      </c>
      <c r="M18">
        <f t="shared" ref="M18:O18" si="53">M9-M17</f>
        <v>16151</v>
      </c>
      <c r="N18">
        <f t="shared" si="53"/>
        <v>3045</v>
      </c>
      <c r="O18">
        <f t="shared" si="53"/>
        <v>524</v>
      </c>
    </row>
    <row r="19" spans="1:34" x14ac:dyDescent="0.25">
      <c r="A19" s="1" t="s">
        <v>41</v>
      </c>
      <c r="B19">
        <f>E9-E17</f>
        <v>-19792</v>
      </c>
      <c r="C19">
        <f t="shared" ref="C19:D19" si="54">F9-F17</f>
        <v>-12705</v>
      </c>
      <c r="D19">
        <f t="shared" si="54"/>
        <v>-22546</v>
      </c>
      <c r="E19">
        <f t="shared" ref="E19:Q19" si="55">E9-E17</f>
        <v>-19792</v>
      </c>
      <c r="F19">
        <f t="shared" si="55"/>
        <v>-12705</v>
      </c>
      <c r="G19">
        <f t="shared" si="55"/>
        <v>-22546</v>
      </c>
      <c r="H19">
        <f t="shared" si="55"/>
        <v>-9089</v>
      </c>
      <c r="I19">
        <f t="shared" si="55"/>
        <v>-11064</v>
      </c>
      <c r="J19">
        <f t="shared" si="55"/>
        <v>-13188</v>
      </c>
      <c r="K19">
        <f t="shared" si="55"/>
        <v>-15472</v>
      </c>
      <c r="L19">
        <v>0</v>
      </c>
      <c r="M19">
        <v>0</v>
      </c>
      <c r="N19">
        <v>0</v>
      </c>
      <c r="O19">
        <v>0</v>
      </c>
      <c r="P19">
        <f t="shared" si="55"/>
        <v>-2213</v>
      </c>
      <c r="Q19">
        <f t="shared" si="55"/>
        <v>-5186</v>
      </c>
      <c r="R19">
        <f t="shared" ref="R19:W19" si="56">R9-R17</f>
        <v>-8410</v>
      </c>
      <c r="S19">
        <f t="shared" si="56"/>
        <v>-11904</v>
      </c>
      <c r="T19">
        <f t="shared" si="56"/>
        <v>-15690</v>
      </c>
      <c r="U19">
        <f t="shared" si="56"/>
        <v>-19789</v>
      </c>
      <c r="V19">
        <f>V9-V17</f>
        <v>-24227</v>
      </c>
      <c r="W19">
        <f t="shared" si="56"/>
        <v>-29028</v>
      </c>
      <c r="X19">
        <f t="shared" ref="X19:AH19" si="57">X9-X17</f>
        <v>-34222</v>
      </c>
      <c r="Y19">
        <f t="shared" si="57"/>
        <v>-39838</v>
      </c>
      <c r="Z19">
        <f t="shared" si="57"/>
        <v>-45907</v>
      </c>
      <c r="AA19">
        <f t="shared" si="57"/>
        <v>-52466</v>
      </c>
      <c r="AB19">
        <f t="shared" si="57"/>
        <v>-59553</v>
      </c>
      <c r="AC19">
        <f t="shared" si="57"/>
        <v>-67208</v>
      </c>
      <c r="AD19">
        <f t="shared" si="57"/>
        <v>-75474</v>
      </c>
      <c r="AE19">
        <f t="shared" si="57"/>
        <v>-84399</v>
      </c>
      <c r="AF19">
        <f t="shared" si="57"/>
        <v>-94035</v>
      </c>
      <c r="AG19">
        <f t="shared" si="57"/>
        <v>-104435</v>
      </c>
      <c r="AH19">
        <f t="shared" si="57"/>
        <v>-115661</v>
      </c>
    </row>
    <row r="20" spans="1:34" x14ac:dyDescent="0.25">
      <c r="A20" s="1" t="s">
        <v>7</v>
      </c>
      <c r="B20">
        <f>-B12</f>
        <v>-4061</v>
      </c>
      <c r="C20">
        <f t="shared" ref="C20:D20" si="58">-C12</f>
        <v>-4721</v>
      </c>
      <c r="D20">
        <f t="shared" si="58"/>
        <v>-6326</v>
      </c>
      <c r="E20">
        <f>-E12</f>
        <v>-6763</v>
      </c>
      <c r="F20">
        <f t="shared" ref="F20:Q20" si="59">-F12</f>
        <v>-7190</v>
      </c>
      <c r="G20">
        <f t="shared" si="59"/>
        <v>-7459</v>
      </c>
      <c r="H20">
        <f t="shared" si="59"/>
        <v>-7926</v>
      </c>
      <c r="I20">
        <f t="shared" si="59"/>
        <v>-8418</v>
      </c>
      <c r="J20">
        <f t="shared" si="59"/>
        <v>-8936</v>
      </c>
      <c r="K20">
        <f t="shared" si="59"/>
        <v>-9481</v>
      </c>
      <c r="L20">
        <f>L9-L17-L12</f>
        <v>5304</v>
      </c>
      <c r="M20">
        <f t="shared" ref="M20:O20" si="60">M9-M17-M12</f>
        <v>3064</v>
      </c>
      <c r="N20">
        <f t="shared" si="60"/>
        <v>-8716</v>
      </c>
      <c r="O20">
        <f t="shared" si="60"/>
        <v>-11536</v>
      </c>
      <c r="P20">
        <f t="shared" si="59"/>
        <v>-12696</v>
      </c>
      <c r="Q20">
        <f t="shared" si="59"/>
        <v>-13453</v>
      </c>
      <c r="R20">
        <f t="shared" ref="R20:W20" si="61">-R12</f>
        <v>-14253</v>
      </c>
      <c r="S20">
        <f t="shared" si="61"/>
        <v>-15100</v>
      </c>
      <c r="T20">
        <f t="shared" si="61"/>
        <v>-15997</v>
      </c>
      <c r="U20">
        <f t="shared" si="61"/>
        <v>-16947</v>
      </c>
      <c r="V20">
        <f t="shared" si="61"/>
        <v>-17955</v>
      </c>
      <c r="W20">
        <f t="shared" si="61"/>
        <v>-19024</v>
      </c>
      <c r="X20">
        <f t="shared" ref="X20:AH20" si="62">-X12</f>
        <v>-20159</v>
      </c>
      <c r="Y20">
        <f t="shared" si="62"/>
        <v>-21364</v>
      </c>
      <c r="Z20">
        <f t="shared" si="62"/>
        <v>-22644</v>
      </c>
      <c r="AA20">
        <f t="shared" si="62"/>
        <v>-24005</v>
      </c>
      <c r="AB20">
        <f t="shared" si="62"/>
        <v>-25453</v>
      </c>
      <c r="AC20">
        <f t="shared" si="62"/>
        <v>-26993</v>
      </c>
      <c r="AD20">
        <f t="shared" si="62"/>
        <v>-28633</v>
      </c>
      <c r="AE20">
        <f t="shared" si="62"/>
        <v>-30379</v>
      </c>
      <c r="AF20">
        <f t="shared" si="62"/>
        <v>-32240</v>
      </c>
      <c r="AG20">
        <f t="shared" si="62"/>
        <v>-34224</v>
      </c>
      <c r="AH20">
        <f t="shared" si="62"/>
        <v>-36340</v>
      </c>
    </row>
    <row r="21" spans="1:34" x14ac:dyDescent="0.25">
      <c r="A21" s="1"/>
    </row>
    <row r="22" spans="1:34" x14ac:dyDescent="0.25">
      <c r="A22" s="1" t="s">
        <v>21</v>
      </c>
      <c r="B22">
        <f>ROUND(($H$30-$B$30+B19)*$H$32,0)</f>
        <v>585898</v>
      </c>
      <c r="C22">
        <f>ROUND((B22-$B$30+C19)*$H$32,0)</f>
        <v>578708</v>
      </c>
      <c r="D22">
        <f t="shared" ref="D22:AH22" si="63">ROUND((C22-$B$30+D19)*$H$32,0)</f>
        <v>561251</v>
      </c>
      <c r="E22">
        <f t="shared" si="63"/>
        <v>546180</v>
      </c>
      <c r="F22">
        <f t="shared" si="63"/>
        <v>537997</v>
      </c>
      <c r="G22">
        <f t="shared" si="63"/>
        <v>519522</v>
      </c>
      <c r="H22">
        <f t="shared" si="63"/>
        <v>514379</v>
      </c>
      <c r="I22">
        <f t="shared" si="63"/>
        <v>507083</v>
      </c>
      <c r="J22">
        <f t="shared" si="63"/>
        <v>497427</v>
      </c>
      <c r="K22">
        <f t="shared" si="63"/>
        <v>485189</v>
      </c>
      <c r="L22">
        <f t="shared" si="63"/>
        <v>488504</v>
      </c>
      <c r="M22">
        <f t="shared" si="63"/>
        <v>491902</v>
      </c>
      <c r="N22">
        <f t="shared" si="63"/>
        <v>495385</v>
      </c>
      <c r="O22">
        <f t="shared" si="63"/>
        <v>498955</v>
      </c>
      <c r="P22">
        <f t="shared" si="63"/>
        <v>500346</v>
      </c>
      <c r="Q22">
        <f t="shared" si="63"/>
        <v>498724</v>
      </c>
      <c r="R22">
        <f t="shared" si="63"/>
        <v>493757</v>
      </c>
      <c r="S22">
        <f t="shared" si="63"/>
        <v>485084</v>
      </c>
      <c r="T22">
        <f t="shared" si="63"/>
        <v>472314</v>
      </c>
      <c r="U22">
        <f t="shared" si="63"/>
        <v>455023</v>
      </c>
      <c r="V22">
        <f t="shared" si="63"/>
        <v>432751</v>
      </c>
      <c r="W22">
        <f t="shared" si="63"/>
        <v>405001</v>
      </c>
      <c r="X22">
        <f t="shared" si="63"/>
        <v>371233</v>
      </c>
      <c r="Y22">
        <f t="shared" si="63"/>
        <v>330865</v>
      </c>
      <c r="Z22">
        <f t="shared" si="63"/>
        <v>283267</v>
      </c>
      <c r="AA22">
        <f t="shared" si="63"/>
        <v>227756</v>
      </c>
      <c r="AB22">
        <f t="shared" si="63"/>
        <v>163593</v>
      </c>
      <c r="AC22">
        <f t="shared" si="63"/>
        <v>89980</v>
      </c>
      <c r="AD22">
        <f t="shared" si="63"/>
        <v>6054</v>
      </c>
      <c r="AE22">
        <f t="shared" si="63"/>
        <v>-89119</v>
      </c>
      <c r="AF22">
        <f t="shared" si="63"/>
        <v>-196548</v>
      </c>
      <c r="AG22">
        <f t="shared" si="63"/>
        <v>-317323</v>
      </c>
      <c r="AH22">
        <f t="shared" si="63"/>
        <v>-452624</v>
      </c>
    </row>
    <row r="23" spans="1:34" x14ac:dyDescent="0.25">
      <c r="A23" s="1" t="s">
        <v>20</v>
      </c>
      <c r="B23">
        <f>ROUND(($H$31+B20 + $B$30)*$H$32,0)</f>
        <v>66152</v>
      </c>
      <c r="C23">
        <f>ROUND((B23+C20 + $B$30)*$H$32,0)</f>
        <v>71782</v>
      </c>
      <c r="D23">
        <f t="shared" ref="D23:AH23" si="64">ROUND((C23+D20 + $B$30)*$H$32,0)</f>
        <v>75907</v>
      </c>
      <c r="E23">
        <f t="shared" si="64"/>
        <v>79688</v>
      </c>
      <c r="F23">
        <f t="shared" si="64"/>
        <v>83125</v>
      </c>
      <c r="G23">
        <f t="shared" si="64"/>
        <v>86373</v>
      </c>
      <c r="H23">
        <f t="shared" si="64"/>
        <v>89223</v>
      </c>
      <c r="I23">
        <f t="shared" si="64"/>
        <v>91640</v>
      </c>
      <c r="J23">
        <f t="shared" si="64"/>
        <v>93587</v>
      </c>
      <c r="K23">
        <f t="shared" si="64"/>
        <v>95024</v>
      </c>
      <c r="L23">
        <f t="shared" si="64"/>
        <v>111651</v>
      </c>
      <c r="M23">
        <f t="shared" si="64"/>
        <v>126398</v>
      </c>
      <c r="N23">
        <f t="shared" si="64"/>
        <v>129439</v>
      </c>
      <c r="O23">
        <f t="shared" si="64"/>
        <v>129666</v>
      </c>
      <c r="P23">
        <f t="shared" si="64"/>
        <v>128709</v>
      </c>
      <c r="Q23">
        <f t="shared" si="64"/>
        <v>126952</v>
      </c>
      <c r="R23">
        <f t="shared" si="64"/>
        <v>124331</v>
      </c>
      <c r="S23">
        <f t="shared" si="64"/>
        <v>120777</v>
      </c>
      <c r="T23">
        <f t="shared" si="64"/>
        <v>116215</v>
      </c>
      <c r="U23">
        <f t="shared" si="64"/>
        <v>110565</v>
      </c>
      <c r="V23">
        <f t="shared" si="64"/>
        <v>103740</v>
      </c>
      <c r="W23">
        <f t="shared" si="64"/>
        <v>95649</v>
      </c>
      <c r="X23">
        <f t="shared" si="64"/>
        <v>86192</v>
      </c>
      <c r="Y23">
        <f t="shared" si="64"/>
        <v>75264</v>
      </c>
      <c r="Z23">
        <f t="shared" si="64"/>
        <v>62751</v>
      </c>
      <c r="AA23">
        <f t="shared" si="64"/>
        <v>48530</v>
      </c>
      <c r="AB23">
        <f t="shared" si="64"/>
        <v>32469</v>
      </c>
      <c r="AC23">
        <f t="shared" si="64"/>
        <v>14428</v>
      </c>
      <c r="AD23">
        <f t="shared" si="64"/>
        <v>-5745</v>
      </c>
      <c r="AE23">
        <f t="shared" si="64"/>
        <v>-28212</v>
      </c>
      <c r="AF23">
        <f t="shared" si="64"/>
        <v>-53148</v>
      </c>
      <c r="AG23">
        <f t="shared" si="64"/>
        <v>-80741</v>
      </c>
      <c r="AH23">
        <f t="shared" si="64"/>
        <v>-111193</v>
      </c>
    </row>
    <row r="24" spans="1:34" x14ac:dyDescent="0.25">
      <c r="A24" s="1"/>
    </row>
    <row r="25" spans="1:34" x14ac:dyDescent="0.25">
      <c r="A25" s="1" t="s">
        <v>27</v>
      </c>
    </row>
    <row r="26" spans="1:34" x14ac:dyDescent="0.25">
      <c r="A26" s="1" t="s">
        <v>28</v>
      </c>
    </row>
    <row r="27" spans="1:34" x14ac:dyDescent="0.25">
      <c r="A27" s="1" t="s">
        <v>29</v>
      </c>
      <c r="M27">
        <f>M22-M25</f>
        <v>491902</v>
      </c>
      <c r="N27">
        <f t="shared" ref="N27:W27" si="65">N22-N25</f>
        <v>495385</v>
      </c>
      <c r="O27">
        <f t="shared" si="65"/>
        <v>498955</v>
      </c>
      <c r="P27">
        <f t="shared" si="65"/>
        <v>500346</v>
      </c>
      <c r="Q27">
        <f t="shared" si="65"/>
        <v>498724</v>
      </c>
      <c r="R27">
        <f t="shared" si="65"/>
        <v>493757</v>
      </c>
      <c r="S27">
        <f t="shared" si="65"/>
        <v>485084</v>
      </c>
      <c r="T27">
        <f t="shared" si="65"/>
        <v>472314</v>
      </c>
      <c r="U27">
        <f t="shared" si="65"/>
        <v>455023</v>
      </c>
      <c r="V27">
        <f t="shared" si="65"/>
        <v>432751</v>
      </c>
      <c r="W27">
        <f t="shared" si="65"/>
        <v>405001</v>
      </c>
      <c r="X27">
        <f t="shared" ref="X27:AH27" si="66">X22-X25</f>
        <v>371233</v>
      </c>
      <c r="Y27">
        <f t="shared" si="66"/>
        <v>330865</v>
      </c>
      <c r="Z27">
        <f t="shared" si="66"/>
        <v>283267</v>
      </c>
      <c r="AA27">
        <f t="shared" si="66"/>
        <v>227756</v>
      </c>
      <c r="AB27">
        <f t="shared" si="66"/>
        <v>163593</v>
      </c>
      <c r="AC27">
        <f t="shared" si="66"/>
        <v>89980</v>
      </c>
      <c r="AD27">
        <f t="shared" si="66"/>
        <v>6054</v>
      </c>
      <c r="AE27">
        <f t="shared" si="66"/>
        <v>-89119</v>
      </c>
      <c r="AF27">
        <f t="shared" si="66"/>
        <v>-196548</v>
      </c>
      <c r="AG27">
        <f t="shared" si="66"/>
        <v>-317323</v>
      </c>
      <c r="AH27">
        <f t="shared" si="66"/>
        <v>-452624</v>
      </c>
    </row>
    <row r="28" spans="1:34" x14ac:dyDescent="0.25">
      <c r="A28" s="1" t="s">
        <v>30</v>
      </c>
      <c r="M28">
        <f>M23-M26</f>
        <v>126398</v>
      </c>
      <c r="N28">
        <f t="shared" ref="N28:W28" si="67">N23-N26</f>
        <v>129439</v>
      </c>
      <c r="O28">
        <f t="shared" si="67"/>
        <v>129666</v>
      </c>
      <c r="P28">
        <f t="shared" si="67"/>
        <v>128709</v>
      </c>
      <c r="Q28">
        <f t="shared" si="67"/>
        <v>126952</v>
      </c>
      <c r="R28">
        <f t="shared" si="67"/>
        <v>124331</v>
      </c>
      <c r="S28">
        <f t="shared" si="67"/>
        <v>120777</v>
      </c>
      <c r="T28">
        <f t="shared" si="67"/>
        <v>116215</v>
      </c>
      <c r="U28">
        <f t="shared" si="67"/>
        <v>110565</v>
      </c>
      <c r="V28">
        <f t="shared" si="67"/>
        <v>103740</v>
      </c>
      <c r="W28">
        <f t="shared" si="67"/>
        <v>95649</v>
      </c>
      <c r="X28">
        <f t="shared" ref="X28:AH28" si="68">X23-X26</f>
        <v>86192</v>
      </c>
      <c r="Y28">
        <f t="shared" si="68"/>
        <v>75264</v>
      </c>
      <c r="Z28">
        <f t="shared" si="68"/>
        <v>62751</v>
      </c>
      <c r="AA28">
        <f t="shared" si="68"/>
        <v>48530</v>
      </c>
      <c r="AB28">
        <f t="shared" si="68"/>
        <v>32469</v>
      </c>
      <c r="AC28">
        <f t="shared" si="68"/>
        <v>14428</v>
      </c>
      <c r="AD28">
        <f t="shared" si="68"/>
        <v>-5745</v>
      </c>
      <c r="AE28">
        <f t="shared" si="68"/>
        <v>-28212</v>
      </c>
      <c r="AF28">
        <f t="shared" si="68"/>
        <v>-53148</v>
      </c>
      <c r="AG28">
        <f t="shared" si="68"/>
        <v>-80741</v>
      </c>
      <c r="AH28">
        <f t="shared" si="68"/>
        <v>-111193</v>
      </c>
    </row>
    <row r="29" spans="1:34" x14ac:dyDescent="0.25">
      <c r="A29" s="1"/>
    </row>
    <row r="30" spans="1:34" x14ac:dyDescent="0.25">
      <c r="A30" s="1" t="s">
        <v>18</v>
      </c>
      <c r="B30">
        <v>8600</v>
      </c>
      <c r="E30" s="1" t="s">
        <v>42</v>
      </c>
      <c r="H30">
        <v>600000</v>
      </c>
      <c r="J30" s="1" t="s">
        <v>31</v>
      </c>
      <c r="K30" s="1"/>
      <c r="O30" s="1" t="s">
        <v>37</v>
      </c>
      <c r="P30" s="1" t="s">
        <v>38</v>
      </c>
    </row>
    <row r="31" spans="1:34" x14ac:dyDescent="0.25">
      <c r="A31" s="1" t="s">
        <v>23</v>
      </c>
      <c r="B31" t="s">
        <v>24</v>
      </c>
      <c r="C31">
        <v>0.75</v>
      </c>
      <c r="E31" s="1" t="s">
        <v>43</v>
      </c>
      <c r="H31">
        <v>60000</v>
      </c>
      <c r="K31" s="1" t="s">
        <v>32</v>
      </c>
      <c r="N31">
        <v>39600</v>
      </c>
      <c r="O31">
        <v>1.02</v>
      </c>
    </row>
    <row r="32" spans="1:34" x14ac:dyDescent="0.25">
      <c r="A32" s="1"/>
      <c r="E32" s="1" t="s">
        <v>44</v>
      </c>
      <c r="H32">
        <v>1.0249999999999999</v>
      </c>
      <c r="K32" s="1" t="s">
        <v>10</v>
      </c>
      <c r="N32">
        <v>3000</v>
      </c>
      <c r="O32">
        <v>1.0149999999999999</v>
      </c>
    </row>
    <row r="33" spans="1:16" x14ac:dyDescent="0.25">
      <c r="A33" s="1"/>
      <c r="E33" s="1"/>
      <c r="K33" s="1" t="s">
        <v>11</v>
      </c>
      <c r="N33">
        <v>4800</v>
      </c>
      <c r="O33">
        <v>1.01</v>
      </c>
    </row>
    <row r="34" spans="1:16" x14ac:dyDescent="0.25">
      <c r="A34" s="1" t="s">
        <v>9</v>
      </c>
      <c r="B34" t="s">
        <v>8</v>
      </c>
      <c r="K34" s="1" t="s">
        <v>33</v>
      </c>
      <c r="N34">
        <v>72000</v>
      </c>
      <c r="O34">
        <v>1.03</v>
      </c>
    </row>
    <row r="35" spans="1:16" x14ac:dyDescent="0.25">
      <c r="B35" t="s">
        <v>12</v>
      </c>
      <c r="K35" s="1" t="s">
        <v>34</v>
      </c>
      <c r="N35">
        <v>12000</v>
      </c>
      <c r="O35">
        <v>1.08</v>
      </c>
    </row>
    <row r="36" spans="1:16" x14ac:dyDescent="0.25">
      <c r="B36" t="s">
        <v>13</v>
      </c>
      <c r="K36" s="1" t="s">
        <v>35</v>
      </c>
      <c r="N36">
        <v>36000</v>
      </c>
      <c r="O36">
        <v>1.02</v>
      </c>
      <c r="P36">
        <v>0.8</v>
      </c>
    </row>
    <row r="37" spans="1:16" x14ac:dyDescent="0.25">
      <c r="B37" t="s">
        <v>40</v>
      </c>
      <c r="K37" s="1" t="s">
        <v>36</v>
      </c>
      <c r="N37">
        <v>15600</v>
      </c>
      <c r="O37">
        <v>1.02</v>
      </c>
      <c r="P37">
        <v>0.8</v>
      </c>
    </row>
    <row r="38" spans="1:16" x14ac:dyDescent="0.25">
      <c r="B38" t="s">
        <v>45</v>
      </c>
      <c r="K38" s="1" t="s">
        <v>39</v>
      </c>
      <c r="N38">
        <v>50000</v>
      </c>
      <c r="O38">
        <v>1.03</v>
      </c>
    </row>
    <row r="39" spans="1:16" x14ac:dyDescent="0.25">
      <c r="B39" t="s">
        <v>17</v>
      </c>
      <c r="D39" t="s">
        <v>16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richard.reed@improvingenterprises.com</cp:lastModifiedBy>
  <dcterms:created xsi:type="dcterms:W3CDTF">2011-02-13T14:47:33Z</dcterms:created>
  <dcterms:modified xsi:type="dcterms:W3CDTF">2013-12-16T16:51:33Z</dcterms:modified>
</cp:coreProperties>
</file>