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  <c r="AH13" i="1"/>
  <c r="AG13" i="1"/>
  <c r="AG14" i="1" s="1"/>
  <c r="AF13" i="1"/>
  <c r="AE13" i="1"/>
  <c r="AE14" i="1" s="1"/>
  <c r="AD13" i="1"/>
  <c r="AC13" i="1"/>
  <c r="AC14" i="1" s="1"/>
  <c r="AB13" i="1"/>
  <c r="AA13" i="1"/>
  <c r="AA14" i="1" s="1"/>
  <c r="Z13" i="1"/>
  <c r="Y13" i="1"/>
  <c r="Y14" i="1" s="1"/>
  <c r="X13" i="1"/>
  <c r="W13" i="1"/>
  <c r="W14" i="1" s="1"/>
  <c r="V13" i="1"/>
  <c r="U13" i="1"/>
  <c r="U14" i="1" s="1"/>
  <c r="T13" i="1"/>
  <c r="S13" i="1"/>
  <c r="S14" i="1" s="1"/>
  <c r="R13" i="1"/>
  <c r="Q13" i="1"/>
  <c r="Q14" i="1" s="1"/>
  <c r="P13" i="1"/>
  <c r="O13" i="1"/>
  <c r="O14" i="1" s="1"/>
  <c r="N13" i="1"/>
  <c r="M13" i="1"/>
  <c r="M14" i="1" s="1"/>
  <c r="L13" i="1"/>
  <c r="L14" i="1" s="1"/>
  <c r="K13" i="1"/>
  <c r="K14" i="1" s="1"/>
  <c r="J13" i="1"/>
  <c r="J14" i="1" s="1"/>
  <c r="I13" i="1"/>
  <c r="I14" i="1" s="1"/>
  <c r="H13" i="1"/>
  <c r="H14" i="1" s="1"/>
  <c r="G13" i="1"/>
  <c r="F13" i="1"/>
  <c r="E13" i="1"/>
  <c r="D13" i="1"/>
  <c r="C13" i="1"/>
  <c r="B13" i="1"/>
  <c r="AH14" i="1"/>
  <c r="AF14" i="1"/>
  <c r="AD14" i="1"/>
  <c r="AB14" i="1"/>
  <c r="Z14" i="1"/>
  <c r="X14" i="1"/>
  <c r="V14" i="1"/>
  <c r="T14" i="1"/>
  <c r="R14" i="1"/>
  <c r="P14" i="1"/>
  <c r="N14" i="1"/>
  <c r="AH11" i="1" l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N6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N4" i="1"/>
  <c r="C19" i="1" l="1"/>
  <c r="D16" i="1"/>
  <c r="C16" i="1"/>
  <c r="B16" i="1"/>
  <c r="E16" i="1" l="1"/>
  <c r="B8" i="1"/>
  <c r="B3" i="1"/>
  <c r="C8" i="1"/>
  <c r="D8" i="1" s="1"/>
  <c r="E8" i="1" s="1"/>
  <c r="F16" i="1" l="1"/>
  <c r="C17" i="1"/>
  <c r="D17" i="1" s="1"/>
  <c r="B17" i="1"/>
  <c r="B19" i="1" s="1"/>
  <c r="E17" i="1" l="1"/>
  <c r="D19" i="1"/>
  <c r="G16" i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E9" i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I6" i="1"/>
  <c r="J6" i="1" s="1"/>
  <c r="K6" i="1" s="1"/>
  <c r="L6" i="1" s="1"/>
  <c r="M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M4" i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L4" i="1"/>
  <c r="H6" i="1"/>
  <c r="C3" i="1"/>
  <c r="C11" i="1" s="1"/>
  <c r="C21" i="1" s="1"/>
  <c r="B11" i="1"/>
  <c r="B21" i="1" s="1"/>
  <c r="B24" i="1" s="1"/>
  <c r="H16" i="1" l="1"/>
  <c r="F17" i="1"/>
  <c r="E19" i="1"/>
  <c r="D3" i="1"/>
  <c r="G17" i="1" l="1"/>
  <c r="F19" i="1"/>
  <c r="I16" i="1"/>
  <c r="E3" i="1"/>
  <c r="D11" i="1"/>
  <c r="D21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J16" i="1" l="1"/>
  <c r="H17" i="1"/>
  <c r="G19" i="1"/>
  <c r="F3" i="1"/>
  <c r="E11" i="1"/>
  <c r="E2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I17" i="1" l="1"/>
  <c r="H19" i="1"/>
  <c r="K16" i="1"/>
  <c r="G3" i="1"/>
  <c r="F11" i="1"/>
  <c r="F21" i="1" s="1"/>
  <c r="L16" i="1" l="1"/>
  <c r="J17" i="1"/>
  <c r="I19" i="1"/>
  <c r="H3" i="1"/>
  <c r="G11" i="1"/>
  <c r="G21" i="1" s="1"/>
  <c r="K17" i="1" l="1"/>
  <c r="J19" i="1"/>
  <c r="M16" i="1"/>
  <c r="I3" i="1"/>
  <c r="H11" i="1"/>
  <c r="H21" i="1" s="1"/>
  <c r="N16" i="1" l="1"/>
  <c r="L17" i="1"/>
  <c r="K19" i="1"/>
  <c r="J3" i="1"/>
  <c r="I11" i="1"/>
  <c r="I21" i="1" s="1"/>
  <c r="B22" i="1"/>
  <c r="B25" i="1" s="1"/>
  <c r="M17" i="1" l="1"/>
  <c r="L19" i="1"/>
  <c r="O16" i="1"/>
  <c r="K3" i="1"/>
  <c r="J11" i="1"/>
  <c r="J21" i="1" s="1"/>
  <c r="F14" i="1"/>
  <c r="F22" i="1" s="1"/>
  <c r="P16" i="1" l="1"/>
  <c r="N17" i="1"/>
  <c r="M19" i="1"/>
  <c r="L3" i="1"/>
  <c r="K11" i="1"/>
  <c r="K21" i="1" s="1"/>
  <c r="G14" i="1"/>
  <c r="G22" i="1" s="1"/>
  <c r="D14" i="1"/>
  <c r="D22" i="1" s="1"/>
  <c r="C24" i="1"/>
  <c r="C14" i="1"/>
  <c r="C22" i="1" s="1"/>
  <c r="C25" i="1" s="1"/>
  <c r="O17" i="1" l="1"/>
  <c r="N19" i="1"/>
  <c r="Q16" i="1"/>
  <c r="M3" i="1"/>
  <c r="L11" i="1"/>
  <c r="D25" i="1"/>
  <c r="D24" i="1"/>
  <c r="H22" i="1"/>
  <c r="R16" i="1" l="1"/>
  <c r="P17" i="1"/>
  <c r="O19" i="1"/>
  <c r="N3" i="1"/>
  <c r="M11" i="1"/>
  <c r="Q17" i="1" l="1"/>
  <c r="P19" i="1"/>
  <c r="S16" i="1"/>
  <c r="O3" i="1"/>
  <c r="T16" i="1" l="1"/>
  <c r="R17" i="1"/>
  <c r="Q19" i="1"/>
  <c r="P3" i="1"/>
  <c r="S17" i="1" l="1"/>
  <c r="R19" i="1"/>
  <c r="U16" i="1"/>
  <c r="L22" i="1"/>
  <c r="L20" i="1"/>
  <c r="Q3" i="1"/>
  <c r="P21" i="1"/>
  <c r="V16" i="1" l="1"/>
  <c r="T17" i="1"/>
  <c r="S19" i="1"/>
  <c r="M22" i="1"/>
  <c r="M20" i="1"/>
  <c r="R3" i="1"/>
  <c r="Q21" i="1"/>
  <c r="U17" i="1" l="1"/>
  <c r="T19" i="1"/>
  <c r="W16" i="1"/>
  <c r="N22" i="1"/>
  <c r="N20" i="1"/>
  <c r="S3" i="1"/>
  <c r="R21" i="1"/>
  <c r="X16" i="1" l="1"/>
  <c r="V17" i="1"/>
  <c r="U19" i="1"/>
  <c r="O22" i="1"/>
  <c r="O20" i="1"/>
  <c r="T3" i="1"/>
  <c r="S21" i="1"/>
  <c r="W17" i="1" l="1"/>
  <c r="V19" i="1"/>
  <c r="Y16" i="1"/>
  <c r="U3" i="1"/>
  <c r="T21" i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Z16" i="1" l="1"/>
  <c r="X17" i="1"/>
  <c r="W19" i="1"/>
  <c r="Q24" i="1"/>
  <c r="R24" i="1" s="1"/>
  <c r="V3" i="1"/>
  <c r="U21" i="1"/>
  <c r="M29" i="1"/>
  <c r="E14" i="1"/>
  <c r="Y17" i="1" l="1"/>
  <c r="X19" i="1"/>
  <c r="AA16" i="1"/>
  <c r="W3" i="1"/>
  <c r="V21" i="1"/>
  <c r="N29" i="1"/>
  <c r="E22" i="1"/>
  <c r="E25" i="1" s="1"/>
  <c r="F25" i="1" s="1"/>
  <c r="G25" i="1" s="1"/>
  <c r="H25" i="1" s="1"/>
  <c r="I22" i="1"/>
  <c r="AB16" i="1" l="1"/>
  <c r="Z17" i="1"/>
  <c r="Y19" i="1"/>
  <c r="X3" i="1"/>
  <c r="W21" i="1"/>
  <c r="I25" i="1"/>
  <c r="S24" i="1"/>
  <c r="R22" i="1"/>
  <c r="S22" i="1"/>
  <c r="O29" i="1"/>
  <c r="J22" i="1"/>
  <c r="AA17" i="1" l="1"/>
  <c r="Z19" i="1"/>
  <c r="AC16" i="1"/>
  <c r="Y3" i="1"/>
  <c r="X21" i="1"/>
  <c r="J25" i="1"/>
  <c r="T24" i="1"/>
  <c r="T22" i="1"/>
  <c r="P29" i="1"/>
  <c r="K22" i="1"/>
  <c r="AD16" i="1" l="1"/>
  <c r="AB17" i="1"/>
  <c r="AA19" i="1"/>
  <c r="K25" i="1"/>
  <c r="L25" i="1" s="1"/>
  <c r="Z3" i="1"/>
  <c r="Y21" i="1"/>
  <c r="U24" i="1"/>
  <c r="U22" i="1"/>
  <c r="Q29" i="1"/>
  <c r="AC17" i="1" l="1"/>
  <c r="AB19" i="1"/>
  <c r="AE16" i="1"/>
  <c r="AA3" i="1"/>
  <c r="Z21" i="1"/>
  <c r="V22" i="1"/>
  <c r="R29" i="1"/>
  <c r="M25" i="1"/>
  <c r="AF16" i="1" l="1"/>
  <c r="AD17" i="1"/>
  <c r="AC19" i="1"/>
  <c r="AB3" i="1"/>
  <c r="AA21" i="1"/>
  <c r="V24" i="1"/>
  <c r="W24" i="1" s="1"/>
  <c r="W22" i="1"/>
  <c r="S29" i="1"/>
  <c r="M30" i="1"/>
  <c r="N25" i="1"/>
  <c r="AE17" i="1" l="1"/>
  <c r="AD19" i="1"/>
  <c r="AG16" i="1"/>
  <c r="AC3" i="1"/>
  <c r="AB21" i="1"/>
  <c r="X24" i="1"/>
  <c r="T29" i="1"/>
  <c r="N30" i="1"/>
  <c r="O25" i="1"/>
  <c r="AH16" i="1" l="1"/>
  <c r="AF17" i="1"/>
  <c r="AE19" i="1"/>
  <c r="AD3" i="1"/>
  <c r="AC21" i="1"/>
  <c r="Y24" i="1"/>
  <c r="Y22" i="1"/>
  <c r="X22" i="1"/>
  <c r="U29" i="1"/>
  <c r="O30" i="1"/>
  <c r="P22" i="1"/>
  <c r="P25" i="1" s="1"/>
  <c r="AG17" i="1" l="1"/>
  <c r="AF19" i="1"/>
  <c r="AE3" i="1"/>
  <c r="AD21" i="1"/>
  <c r="Z24" i="1"/>
  <c r="Z22" i="1"/>
  <c r="V29" i="1"/>
  <c r="P30" i="1"/>
  <c r="Q22" i="1"/>
  <c r="Q25" i="1" s="1"/>
  <c r="R25" i="1" s="1"/>
  <c r="S25" i="1" s="1"/>
  <c r="T25" i="1" s="1"/>
  <c r="U25" i="1" s="1"/>
  <c r="V25" i="1" s="1"/>
  <c r="W25" i="1" s="1"/>
  <c r="X25" i="1" s="1"/>
  <c r="Y25" i="1" s="1"/>
  <c r="Z25" i="1" l="1"/>
  <c r="AH17" i="1"/>
  <c r="AH19" i="1" s="1"/>
  <c r="AG19" i="1"/>
  <c r="AF3" i="1"/>
  <c r="AE21" i="1"/>
  <c r="AA24" i="1"/>
  <c r="AA22" i="1"/>
  <c r="AA25" i="1" s="1"/>
  <c r="W29" i="1"/>
  <c r="AG3" i="1" l="1"/>
  <c r="AF21" i="1"/>
  <c r="AB24" i="1"/>
  <c r="AB22" i="1"/>
  <c r="AB25" i="1" s="1"/>
  <c r="Q30" i="1"/>
  <c r="X29" i="1"/>
  <c r="AH3" i="1" l="1"/>
  <c r="AH21" i="1" s="1"/>
  <c r="AG21" i="1"/>
  <c r="AC24" i="1"/>
  <c r="AC22" i="1"/>
  <c r="AC25" i="1" s="1"/>
  <c r="Y29" i="1"/>
  <c r="R30" i="1"/>
  <c r="AD24" i="1" l="1"/>
  <c r="AD22" i="1"/>
  <c r="AD25" i="1" s="1"/>
  <c r="S30" i="1"/>
  <c r="Z29" i="1"/>
  <c r="AE24" i="1" l="1"/>
  <c r="AE22" i="1"/>
  <c r="AE25" i="1" s="1"/>
  <c r="AA29" i="1"/>
  <c r="T30" i="1"/>
  <c r="AF24" i="1" l="1"/>
  <c r="AF22" i="1"/>
  <c r="AF25" i="1" s="1"/>
  <c r="U30" i="1"/>
  <c r="AB29" i="1"/>
  <c r="AG24" i="1" l="1"/>
  <c r="AH24" i="1" s="1"/>
  <c r="AH22" i="1"/>
  <c r="AG22" i="1"/>
  <c r="AG25" i="1" s="1"/>
  <c r="AC29" i="1"/>
  <c r="V30" i="1"/>
  <c r="AH25" i="1" l="1"/>
  <c r="W30" i="1"/>
  <c r="AD29" i="1"/>
  <c r="AE29" i="1" l="1"/>
  <c r="X30" i="1"/>
  <c r="AF29" i="1" l="1"/>
  <c r="Y30" i="1"/>
  <c r="Z30" i="1" l="1"/>
  <c r="AG29" i="1"/>
  <c r="AH29" i="1"/>
  <c r="AA30" i="1" l="1"/>
  <c r="AB30" i="1" l="1"/>
  <c r="AC30" i="1" l="1"/>
  <c r="AD30" i="1" l="1"/>
  <c r="AE30" i="1" l="1"/>
  <c r="AF30" i="1" l="1"/>
  <c r="AH30" i="1" l="1"/>
  <c r="AG30" i="1"/>
</calcChain>
</file>

<file path=xl/comments1.xml><?xml version="1.0" encoding="utf-8"?>
<comments xmlns="http://schemas.openxmlformats.org/spreadsheetml/2006/main">
  <authors>
    <author>richard.reed@improvingenterprises.com</author>
  </authors>
  <commentList>
    <comment ref="H14" authorId="0">
      <text>
        <r>
          <rPr>
            <b/>
            <sz val="9"/>
            <color indexed="81"/>
            <rFont val="Tahoma"/>
            <family val="2"/>
          </rPr>
          <t>Over $88k, 25% tax formula</t>
        </r>
      </text>
    </comment>
    <comment ref="M27" authorId="0">
      <text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<sst xmlns="http://schemas.openxmlformats.org/spreadsheetml/2006/main" count="50" uniqueCount="48">
  <si>
    <t>Year</t>
  </si>
  <si>
    <t>Med Exp</t>
  </si>
  <si>
    <t>Age</t>
  </si>
  <si>
    <t>Navy Ret</t>
  </si>
  <si>
    <t>SS</t>
  </si>
  <si>
    <t>Gross Income</t>
  </si>
  <si>
    <t>Non-IRA Account Sav/Spend</t>
  </si>
  <si>
    <t>Initial non-IRA Account is made up of $50,000 savings and $10,000 life insurance</t>
  </si>
  <si>
    <t>Notes:</t>
  </si>
  <si>
    <t>GE</t>
  </si>
  <si>
    <t>Alcatel</t>
  </si>
  <si>
    <t>The year's savings goes into the non-IRA account</t>
  </si>
  <si>
    <t>The year's spending comes out of the IRA account</t>
  </si>
  <si>
    <t>Large expense</t>
  </si>
  <si>
    <t>Exception is that Income tax comes out of non-IRA account</t>
  </si>
  <si>
    <t>Each year $15,000 is transferred from IRA account to the non-IRA Account.  Taxes on the $15,000 are paid with other income taxes and taken back out of the non-IRA account.</t>
  </si>
  <si>
    <t>Xfer IRA to non-IRA</t>
  </si>
  <si>
    <t>Lump sum income (no tax)</t>
  </si>
  <si>
    <t>non-IRA Savings</t>
  </si>
  <si>
    <t>IRA Savings</t>
  </si>
  <si>
    <t>Spouse SS</t>
  </si>
  <si>
    <t>Starting month</t>
  </si>
  <si>
    <t>April</t>
  </si>
  <si>
    <t xml:space="preserve">Gross Exp </t>
  </si>
  <si>
    <t>Expenses (final_annual_expenses)</t>
  </si>
  <si>
    <t>Calculated IRA Savings</t>
  </si>
  <si>
    <t>Calculated non-IRA Savings</t>
  </si>
  <si>
    <t>IRA Sav - Cal IRA Sav</t>
  </si>
  <si>
    <t>non-IRA Sav - Calc non-IRA Sav</t>
  </si>
  <si>
    <t>Initial Values:</t>
  </si>
  <si>
    <t>Navy retirement</t>
  </si>
  <si>
    <t>Non-medical Expenses</t>
  </si>
  <si>
    <t>Medical Expenses</t>
  </si>
  <si>
    <t>Social Security</t>
  </si>
  <si>
    <t>Spouse Social Security</t>
  </si>
  <si>
    <t>COLA:</t>
  </si>
  <si>
    <t>Reduction</t>
  </si>
  <si>
    <t>Large expense in 2015 of $8,000</t>
  </si>
  <si>
    <t>IRA_Spend (-)</t>
  </si>
  <si>
    <t>IRA Initial Savings</t>
  </si>
  <si>
    <t>Non-IRA Initial Savings</t>
  </si>
  <si>
    <t>Savings interest</t>
  </si>
  <si>
    <t>Lump sum income in 2018 of $9,000</t>
  </si>
  <si>
    <t>($4000 monthly + $2000 annual)</t>
  </si>
  <si>
    <t>SS with reduction</t>
  </si>
  <si>
    <t>Spouse SS with reduction</t>
  </si>
  <si>
    <t>Gross Income + IRA Spend + IRA Xfer</t>
  </si>
  <si>
    <t>Income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</si>
</sst>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1"/>
  <sheetViews>
    <sheetView tabSelected="1" zoomScale="80" zoomScaleNormal="80" workbookViewId="0">
      <pane xSplit="2925" ySplit="690" topLeftCell="Y2" activePane="bottomRight"/>
      <selection activeCell="A19" sqref="A19"/>
      <selection pane="topRight" sqref="A1:A1048576"/>
      <selection pane="bottomLeft" activeCell="A13" sqref="A13"/>
      <selection pane="bottomRight" activeCell="AA2" sqref="AA2"/>
    </sheetView>
  </sheetViews>
  <sheetFormatPr defaultRowHeight="15" x14ac:dyDescent="0.25"/>
  <cols>
    <col min="1" max="1" width="35.7109375" customWidth="1"/>
    <col min="2" max="2" width="8.7109375" customWidth="1"/>
    <col min="3" max="4" width="8.57031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28515625" customWidth="1"/>
    <col min="10" max="11" width="8" customWidth="1"/>
    <col min="12" max="12" width="8.28515625" customWidth="1"/>
    <col min="13" max="13" width="8.42578125" customWidth="1"/>
    <col min="14" max="14" width="8.5703125" customWidth="1"/>
    <col min="15" max="15" width="8.140625" customWidth="1"/>
    <col min="16" max="16" width="8" customWidth="1"/>
    <col min="17" max="17" width="9.5703125" customWidth="1"/>
    <col min="18" max="28" width="11.42578125" bestFit="1" customWidth="1"/>
    <col min="29" max="29" width="10.28515625" bestFit="1" customWidth="1"/>
    <col min="30" max="30" width="11" bestFit="1" customWidth="1"/>
    <col min="31" max="34" width="12.140625" bestFit="1" customWidth="1"/>
  </cols>
  <sheetData>
    <row r="1" spans="1:35" s="1" customFormat="1" x14ac:dyDescent="0.25">
      <c r="A1" s="1" t="s">
        <v>0</v>
      </c>
      <c r="B1" s="1">
        <v>2014</v>
      </c>
      <c r="C1" s="1">
        <f t="shared" ref="C1" si="0">B1+1</f>
        <v>2015</v>
      </c>
      <c r="D1" s="1">
        <f t="shared" ref="D1" si="1">C1+1</f>
        <v>2016</v>
      </c>
      <c r="E1" s="1">
        <f t="shared" ref="E1" si="2">D1+1</f>
        <v>2017</v>
      </c>
      <c r="F1" s="1">
        <f t="shared" ref="F1" si="3">E1+1</f>
        <v>2018</v>
      </c>
      <c r="G1" s="1">
        <f t="shared" ref="G1" si="4">F1+1</f>
        <v>2019</v>
      </c>
      <c r="H1" s="1">
        <f t="shared" ref="H1" si="5">G1+1</f>
        <v>2020</v>
      </c>
      <c r="I1" s="1">
        <f t="shared" ref="I1" si="6">H1+1</f>
        <v>2021</v>
      </c>
      <c r="J1" s="1">
        <f t="shared" ref="J1" si="7">I1+1</f>
        <v>2022</v>
      </c>
      <c r="K1" s="1">
        <f t="shared" ref="K1" si="8">J1+1</f>
        <v>2023</v>
      </c>
      <c r="L1" s="1">
        <f t="shared" ref="L1" si="9">K1+1</f>
        <v>2024</v>
      </c>
      <c r="M1" s="1">
        <f t="shared" ref="M1" si="10">L1+1</f>
        <v>2025</v>
      </c>
      <c r="N1" s="1">
        <f t="shared" ref="N1" si="11">M1+1</f>
        <v>2026</v>
      </c>
      <c r="O1" s="1">
        <f t="shared" ref="O1" si="12">N1+1</f>
        <v>2027</v>
      </c>
      <c r="P1" s="1">
        <f t="shared" ref="P1" si="13">O1+1</f>
        <v>2028</v>
      </c>
      <c r="Q1" s="1">
        <f t="shared" ref="Q1" si="14">P1+1</f>
        <v>2029</v>
      </c>
      <c r="R1" s="1">
        <f t="shared" ref="R1" si="15">Q1+1</f>
        <v>2030</v>
      </c>
      <c r="S1" s="1">
        <f t="shared" ref="S1" si="16">R1+1</f>
        <v>2031</v>
      </c>
      <c r="T1" s="1">
        <f t="shared" ref="T1" si="17">S1+1</f>
        <v>2032</v>
      </c>
      <c r="U1" s="1">
        <f t="shared" ref="U1" si="18">T1+1</f>
        <v>2033</v>
      </c>
      <c r="V1" s="1">
        <f t="shared" ref="V1" si="19">U1+1</f>
        <v>2034</v>
      </c>
      <c r="W1" s="1">
        <f t="shared" ref="W1" si="20">V1+1</f>
        <v>2035</v>
      </c>
      <c r="X1" s="1">
        <f t="shared" ref="X1" si="21">W1+1</f>
        <v>2036</v>
      </c>
      <c r="Y1" s="1">
        <f t="shared" ref="Y1" si="22">X1+1</f>
        <v>2037</v>
      </c>
      <c r="Z1" s="1">
        <f t="shared" ref="Z1" si="23">Y1+1</f>
        <v>2038</v>
      </c>
      <c r="AA1" s="1">
        <f t="shared" ref="AA1" si="24">Z1+1</f>
        <v>2039</v>
      </c>
      <c r="AB1" s="1">
        <f t="shared" ref="AB1" si="25">AA1+1</f>
        <v>2040</v>
      </c>
      <c r="AC1" s="1">
        <f t="shared" ref="AC1" si="26">AB1+1</f>
        <v>2041</v>
      </c>
      <c r="AD1" s="1">
        <f t="shared" ref="AD1" si="27">AC1+1</f>
        <v>2042</v>
      </c>
      <c r="AE1" s="1">
        <f t="shared" ref="AE1" si="28">AD1+1</f>
        <v>2043</v>
      </c>
      <c r="AF1" s="1">
        <f t="shared" ref="AF1" si="29">AE1+1</f>
        <v>2044</v>
      </c>
      <c r="AG1" s="1">
        <f t="shared" ref="AG1" si="30">AF1+1</f>
        <v>2045</v>
      </c>
      <c r="AH1" s="1">
        <f t="shared" ref="AH1" si="31">AG1+1</f>
        <v>2046</v>
      </c>
      <c r="AI1" s="1">
        <f t="shared" ref="AI1" si="32">AH1+1</f>
        <v>2047</v>
      </c>
    </row>
    <row r="2" spans="1:35" s="1" customFormat="1" x14ac:dyDescent="0.25">
      <c r="A2" s="1" t="s">
        <v>2</v>
      </c>
      <c r="B2" s="1">
        <v>60</v>
      </c>
      <c r="C2" s="1">
        <f t="shared" ref="C2:P2" si="33">(B2+1)</f>
        <v>61</v>
      </c>
      <c r="D2" s="1">
        <f t="shared" si="33"/>
        <v>62</v>
      </c>
      <c r="E2" s="1">
        <f t="shared" si="33"/>
        <v>63</v>
      </c>
      <c r="F2" s="1">
        <f t="shared" si="33"/>
        <v>64</v>
      </c>
      <c r="G2" s="1">
        <f t="shared" si="33"/>
        <v>65</v>
      </c>
      <c r="H2" s="1">
        <f t="shared" si="33"/>
        <v>66</v>
      </c>
      <c r="I2" s="1">
        <f t="shared" si="33"/>
        <v>67</v>
      </c>
      <c r="J2" s="1">
        <f t="shared" si="33"/>
        <v>68</v>
      </c>
      <c r="K2" s="1">
        <f t="shared" si="33"/>
        <v>69</v>
      </c>
      <c r="L2" s="1">
        <f t="shared" si="33"/>
        <v>70</v>
      </c>
      <c r="M2" s="1">
        <f t="shared" si="33"/>
        <v>71</v>
      </c>
      <c r="N2" s="1">
        <f t="shared" si="33"/>
        <v>72</v>
      </c>
      <c r="O2" s="1">
        <f t="shared" si="33"/>
        <v>73</v>
      </c>
      <c r="P2" s="1">
        <f t="shared" si="33"/>
        <v>74</v>
      </c>
      <c r="Q2" s="1">
        <v>75</v>
      </c>
      <c r="R2" s="1">
        <v>76</v>
      </c>
      <c r="S2" s="1">
        <v>77</v>
      </c>
      <c r="T2" s="1">
        <v>78</v>
      </c>
      <c r="U2" s="1">
        <v>79</v>
      </c>
      <c r="V2" s="1">
        <v>80</v>
      </c>
      <c r="W2" s="1">
        <v>81</v>
      </c>
      <c r="X2" s="1">
        <v>82</v>
      </c>
      <c r="Y2" s="1">
        <v>83</v>
      </c>
      <c r="Z2" s="1">
        <v>84</v>
      </c>
      <c r="AA2" s="1">
        <v>85</v>
      </c>
      <c r="AB2" s="1">
        <v>86</v>
      </c>
      <c r="AC2" s="1">
        <v>87</v>
      </c>
      <c r="AD2" s="1">
        <v>88</v>
      </c>
      <c r="AE2" s="1">
        <v>89</v>
      </c>
      <c r="AF2" s="1">
        <v>90</v>
      </c>
      <c r="AG2" s="1">
        <v>91</v>
      </c>
      <c r="AH2" s="1">
        <v>92</v>
      </c>
      <c r="AI2" s="1">
        <v>93</v>
      </c>
    </row>
    <row r="3" spans="1:35" x14ac:dyDescent="0.25">
      <c r="A3" s="1" t="s">
        <v>3</v>
      </c>
      <c r="B3">
        <f>$N$33</f>
        <v>39600</v>
      </c>
      <c r="C3">
        <f>ROUND($N$33*$O$33,0)</f>
        <v>40392</v>
      </c>
      <c r="D3">
        <f>ROUND(C3*$O$33,0)</f>
        <v>41200</v>
      </c>
      <c r="E3">
        <f t="shared" ref="E3:AH3" si="34">ROUND(D3*$O$33,0)</f>
        <v>42024</v>
      </c>
      <c r="F3">
        <f t="shared" si="34"/>
        <v>42864</v>
      </c>
      <c r="G3">
        <f t="shared" si="34"/>
        <v>43721</v>
      </c>
      <c r="H3">
        <f t="shared" si="34"/>
        <v>44595</v>
      </c>
      <c r="I3">
        <f t="shared" si="34"/>
        <v>45487</v>
      </c>
      <c r="J3">
        <f t="shared" si="34"/>
        <v>46397</v>
      </c>
      <c r="K3">
        <f t="shared" si="34"/>
        <v>47325</v>
      </c>
      <c r="L3">
        <f t="shared" si="34"/>
        <v>48272</v>
      </c>
      <c r="M3">
        <f t="shared" si="34"/>
        <v>49237</v>
      </c>
      <c r="N3">
        <f t="shared" si="34"/>
        <v>50222</v>
      </c>
      <c r="O3">
        <f t="shared" si="34"/>
        <v>51226</v>
      </c>
      <c r="P3">
        <f t="shared" si="34"/>
        <v>52251</v>
      </c>
      <c r="Q3">
        <f t="shared" si="34"/>
        <v>53296</v>
      </c>
      <c r="R3">
        <f t="shared" si="34"/>
        <v>54362</v>
      </c>
      <c r="S3">
        <f t="shared" si="34"/>
        <v>55449</v>
      </c>
      <c r="T3">
        <f t="shared" si="34"/>
        <v>56558</v>
      </c>
      <c r="U3">
        <f t="shared" si="34"/>
        <v>57689</v>
      </c>
      <c r="V3">
        <f t="shared" si="34"/>
        <v>58843</v>
      </c>
      <c r="W3">
        <f t="shared" si="34"/>
        <v>60020</v>
      </c>
      <c r="X3">
        <f t="shared" si="34"/>
        <v>61220</v>
      </c>
      <c r="Y3">
        <f t="shared" si="34"/>
        <v>62444</v>
      </c>
      <c r="Z3">
        <f t="shared" si="34"/>
        <v>63693</v>
      </c>
      <c r="AA3">
        <f t="shared" si="34"/>
        <v>64967</v>
      </c>
      <c r="AB3">
        <f t="shared" si="34"/>
        <v>66266</v>
      </c>
      <c r="AC3">
        <f t="shared" si="34"/>
        <v>67591</v>
      </c>
      <c r="AD3">
        <f t="shared" si="34"/>
        <v>68943</v>
      </c>
      <c r="AE3">
        <f t="shared" si="34"/>
        <v>70322</v>
      </c>
      <c r="AF3">
        <f t="shared" si="34"/>
        <v>71728</v>
      </c>
      <c r="AG3">
        <f t="shared" si="34"/>
        <v>73163</v>
      </c>
      <c r="AH3">
        <f t="shared" si="34"/>
        <v>74626</v>
      </c>
    </row>
    <row r="4" spans="1:35" x14ac:dyDescent="0.25">
      <c r="A4" s="1" t="s">
        <v>4</v>
      </c>
      <c r="L4">
        <f>$N$38</f>
        <v>36000</v>
      </c>
      <c r="M4">
        <f>ROUND($N$38*$O$38,0)</f>
        <v>36720</v>
      </c>
      <c r="N4">
        <f t="shared" ref="N4:AH4" si="35">ROUND(M4*$O$38,0)</f>
        <v>37454</v>
      </c>
      <c r="O4">
        <f t="shared" si="35"/>
        <v>38203</v>
      </c>
      <c r="P4">
        <f t="shared" si="35"/>
        <v>38967</v>
      </c>
      <c r="Q4">
        <f t="shared" si="35"/>
        <v>39746</v>
      </c>
      <c r="R4">
        <f t="shared" si="35"/>
        <v>40541</v>
      </c>
      <c r="S4">
        <f t="shared" si="35"/>
        <v>41352</v>
      </c>
      <c r="T4">
        <f t="shared" si="35"/>
        <v>42179</v>
      </c>
      <c r="U4">
        <f t="shared" si="35"/>
        <v>43023</v>
      </c>
      <c r="V4">
        <f t="shared" si="35"/>
        <v>43883</v>
      </c>
      <c r="W4">
        <f t="shared" si="35"/>
        <v>44761</v>
      </c>
      <c r="X4">
        <f t="shared" si="35"/>
        <v>45656</v>
      </c>
      <c r="Y4">
        <f t="shared" si="35"/>
        <v>46569</v>
      </c>
      <c r="Z4">
        <f t="shared" si="35"/>
        <v>47500</v>
      </c>
      <c r="AA4">
        <f t="shared" si="35"/>
        <v>48450</v>
      </c>
      <c r="AB4">
        <f t="shared" si="35"/>
        <v>49419</v>
      </c>
      <c r="AC4">
        <f t="shared" si="35"/>
        <v>50407</v>
      </c>
      <c r="AD4">
        <f t="shared" si="35"/>
        <v>51415</v>
      </c>
      <c r="AE4">
        <f t="shared" si="35"/>
        <v>52443</v>
      </c>
      <c r="AF4">
        <f t="shared" si="35"/>
        <v>53492</v>
      </c>
      <c r="AG4">
        <f t="shared" si="35"/>
        <v>54562</v>
      </c>
      <c r="AH4">
        <f t="shared" si="35"/>
        <v>55653</v>
      </c>
    </row>
    <row r="5" spans="1:35" x14ac:dyDescent="0.25">
      <c r="A5" s="1" t="s">
        <v>44</v>
      </c>
      <c r="N5" s="2">
        <f>N4*$P$38</f>
        <v>29963.200000000001</v>
      </c>
      <c r="O5" s="2">
        <f t="shared" ref="O5:AH5" si="36">O4*$P$38</f>
        <v>30562.400000000001</v>
      </c>
      <c r="P5" s="2">
        <f t="shared" si="36"/>
        <v>31173.600000000002</v>
      </c>
      <c r="Q5" s="2">
        <f t="shared" si="36"/>
        <v>31796.800000000003</v>
      </c>
      <c r="R5" s="2">
        <f t="shared" si="36"/>
        <v>32432.800000000003</v>
      </c>
      <c r="S5" s="2">
        <f t="shared" si="36"/>
        <v>33081.599999999999</v>
      </c>
      <c r="T5" s="2">
        <f t="shared" si="36"/>
        <v>33743.200000000004</v>
      </c>
      <c r="U5" s="2">
        <f t="shared" si="36"/>
        <v>34418.400000000001</v>
      </c>
      <c r="V5" s="2">
        <f t="shared" si="36"/>
        <v>35106.400000000001</v>
      </c>
      <c r="W5" s="2">
        <f t="shared" si="36"/>
        <v>35808.800000000003</v>
      </c>
      <c r="X5" s="2">
        <f t="shared" si="36"/>
        <v>36524.800000000003</v>
      </c>
      <c r="Y5" s="2">
        <f t="shared" si="36"/>
        <v>37255.200000000004</v>
      </c>
      <c r="Z5" s="2">
        <f t="shared" si="36"/>
        <v>38000</v>
      </c>
      <c r="AA5" s="2">
        <f t="shared" si="36"/>
        <v>38760</v>
      </c>
      <c r="AB5" s="2">
        <f t="shared" si="36"/>
        <v>39535.200000000004</v>
      </c>
      <c r="AC5" s="2">
        <f t="shared" si="36"/>
        <v>40325.600000000006</v>
      </c>
      <c r="AD5" s="2">
        <f t="shared" si="36"/>
        <v>41132</v>
      </c>
      <c r="AE5" s="2">
        <f t="shared" si="36"/>
        <v>41954.400000000001</v>
      </c>
      <c r="AF5" s="2">
        <f t="shared" si="36"/>
        <v>42793.600000000006</v>
      </c>
      <c r="AG5" s="2">
        <f t="shared" si="36"/>
        <v>43649.600000000006</v>
      </c>
      <c r="AH5" s="2">
        <f t="shared" si="36"/>
        <v>44522.400000000001</v>
      </c>
    </row>
    <row r="6" spans="1:35" x14ac:dyDescent="0.25">
      <c r="A6" s="1" t="s">
        <v>20</v>
      </c>
      <c r="H6">
        <f>$N$39</f>
        <v>15600</v>
      </c>
      <c r="I6">
        <f>ROUND($N$39*$O$39,0)</f>
        <v>15912</v>
      </c>
      <c r="J6">
        <f>ROUND(I6*$O$39,0)</f>
        <v>16230</v>
      </c>
      <c r="K6">
        <f t="shared" ref="K6:M6" si="37">ROUND(J6*$O$39,0)</f>
        <v>16555</v>
      </c>
      <c r="L6">
        <f t="shared" si="37"/>
        <v>16886</v>
      </c>
      <c r="M6">
        <f t="shared" si="37"/>
        <v>17224</v>
      </c>
      <c r="N6">
        <f>ROUND(M6*$O$39,0)</f>
        <v>17568</v>
      </c>
      <c r="O6">
        <f>ROUND(N6*$O$39,0)</f>
        <v>17919</v>
      </c>
      <c r="P6">
        <f t="shared" ref="P6:AH6" si="38">ROUND(O6*$O$39,0)</f>
        <v>18277</v>
      </c>
      <c r="Q6">
        <f t="shared" si="38"/>
        <v>18643</v>
      </c>
      <c r="R6">
        <f t="shared" si="38"/>
        <v>19016</v>
      </c>
      <c r="S6">
        <f t="shared" si="38"/>
        <v>19396</v>
      </c>
      <c r="T6">
        <f t="shared" si="38"/>
        <v>19784</v>
      </c>
      <c r="U6">
        <f t="shared" si="38"/>
        <v>20180</v>
      </c>
      <c r="V6">
        <f t="shared" si="38"/>
        <v>20584</v>
      </c>
      <c r="W6">
        <f t="shared" si="38"/>
        <v>20996</v>
      </c>
      <c r="X6">
        <f t="shared" si="38"/>
        <v>21416</v>
      </c>
      <c r="Y6">
        <f t="shared" si="38"/>
        <v>21844</v>
      </c>
      <c r="Z6">
        <f t="shared" si="38"/>
        <v>22281</v>
      </c>
      <c r="AA6">
        <f t="shared" si="38"/>
        <v>22727</v>
      </c>
      <c r="AB6">
        <f t="shared" si="38"/>
        <v>23182</v>
      </c>
      <c r="AC6">
        <f t="shared" si="38"/>
        <v>23646</v>
      </c>
      <c r="AD6">
        <f t="shared" si="38"/>
        <v>24119</v>
      </c>
      <c r="AE6">
        <f t="shared" si="38"/>
        <v>24601</v>
      </c>
      <c r="AF6">
        <f t="shared" si="38"/>
        <v>25093</v>
      </c>
      <c r="AG6">
        <f t="shared" si="38"/>
        <v>25595</v>
      </c>
      <c r="AH6">
        <f t="shared" si="38"/>
        <v>26107</v>
      </c>
    </row>
    <row r="7" spans="1:35" x14ac:dyDescent="0.25">
      <c r="A7" s="1" t="s">
        <v>45</v>
      </c>
      <c r="N7" s="2">
        <f>N6*$P$39</f>
        <v>14054.400000000001</v>
      </c>
      <c r="O7" s="2">
        <f t="shared" ref="O7:AH7" si="39">O6*$P$39</f>
        <v>14335.2</v>
      </c>
      <c r="P7" s="2">
        <f t="shared" si="39"/>
        <v>14621.6</v>
      </c>
      <c r="Q7" s="2">
        <f t="shared" si="39"/>
        <v>14914.400000000001</v>
      </c>
      <c r="R7" s="2">
        <f t="shared" si="39"/>
        <v>15212.800000000001</v>
      </c>
      <c r="S7" s="2">
        <f t="shared" si="39"/>
        <v>15516.800000000001</v>
      </c>
      <c r="T7" s="2">
        <f t="shared" si="39"/>
        <v>15827.2</v>
      </c>
      <c r="U7" s="2">
        <f t="shared" si="39"/>
        <v>16144</v>
      </c>
      <c r="V7" s="2">
        <f t="shared" si="39"/>
        <v>16467.2</v>
      </c>
      <c r="W7" s="2">
        <f t="shared" si="39"/>
        <v>16796.8</v>
      </c>
      <c r="X7" s="2">
        <f t="shared" si="39"/>
        <v>17132.8</v>
      </c>
      <c r="Y7" s="2">
        <f t="shared" si="39"/>
        <v>17475.2</v>
      </c>
      <c r="Z7" s="2">
        <f t="shared" si="39"/>
        <v>17824.8</v>
      </c>
      <c r="AA7" s="2">
        <f t="shared" si="39"/>
        <v>18181.600000000002</v>
      </c>
      <c r="AB7" s="2">
        <f t="shared" si="39"/>
        <v>18545.600000000002</v>
      </c>
      <c r="AC7" s="2">
        <f t="shared" si="39"/>
        <v>18916.8</v>
      </c>
      <c r="AD7" s="2">
        <f t="shared" si="39"/>
        <v>19295.2</v>
      </c>
      <c r="AE7" s="2">
        <f t="shared" si="39"/>
        <v>19680.800000000003</v>
      </c>
      <c r="AF7" s="2">
        <f t="shared" si="39"/>
        <v>20074.400000000001</v>
      </c>
      <c r="AG7" s="2">
        <f t="shared" si="39"/>
        <v>20476</v>
      </c>
      <c r="AH7" s="2">
        <f t="shared" si="39"/>
        <v>20885.600000000002</v>
      </c>
    </row>
    <row r="8" spans="1:35" x14ac:dyDescent="0.25">
      <c r="A8" s="1" t="s">
        <v>9</v>
      </c>
      <c r="B8">
        <f>$N$34</f>
        <v>3000</v>
      </c>
      <c r="C8">
        <f>$N$34*$O$34</f>
        <v>3044.9999999999995</v>
      </c>
      <c r="D8">
        <f t="shared" ref="D8:E8" si="40">ROUND(C8*$O$34,0)</f>
        <v>3091</v>
      </c>
      <c r="E8">
        <f t="shared" si="40"/>
        <v>3137</v>
      </c>
      <c r="F8">
        <f>ROUND(E8*$O$34,0)</f>
        <v>3184</v>
      </c>
      <c r="G8">
        <f t="shared" ref="G8:AH8" si="41">ROUND(F8*$O$34,0)</f>
        <v>3232</v>
      </c>
      <c r="H8">
        <f t="shared" si="41"/>
        <v>3280</v>
      </c>
      <c r="I8">
        <f t="shared" si="41"/>
        <v>3329</v>
      </c>
      <c r="J8">
        <f t="shared" si="41"/>
        <v>3379</v>
      </c>
      <c r="K8">
        <f t="shared" si="41"/>
        <v>3430</v>
      </c>
      <c r="L8">
        <f t="shared" si="41"/>
        <v>3481</v>
      </c>
      <c r="M8">
        <f t="shared" si="41"/>
        <v>3533</v>
      </c>
      <c r="N8">
        <f t="shared" si="41"/>
        <v>3586</v>
      </c>
      <c r="O8">
        <f t="shared" si="41"/>
        <v>3640</v>
      </c>
      <c r="P8">
        <f t="shared" si="41"/>
        <v>3695</v>
      </c>
      <c r="Q8">
        <f t="shared" si="41"/>
        <v>3750</v>
      </c>
      <c r="R8">
        <f t="shared" si="41"/>
        <v>3806</v>
      </c>
      <c r="S8">
        <f t="shared" si="41"/>
        <v>3863</v>
      </c>
      <c r="T8">
        <f t="shared" si="41"/>
        <v>3921</v>
      </c>
      <c r="U8">
        <f t="shared" si="41"/>
        <v>3980</v>
      </c>
      <c r="V8">
        <f t="shared" si="41"/>
        <v>4040</v>
      </c>
      <c r="W8">
        <f t="shared" si="41"/>
        <v>4101</v>
      </c>
      <c r="X8">
        <f t="shared" si="41"/>
        <v>4163</v>
      </c>
      <c r="Y8">
        <f t="shared" si="41"/>
        <v>4225</v>
      </c>
      <c r="Z8">
        <f t="shared" si="41"/>
        <v>4288</v>
      </c>
      <c r="AA8">
        <f t="shared" si="41"/>
        <v>4352</v>
      </c>
      <c r="AB8">
        <f t="shared" si="41"/>
        <v>4417</v>
      </c>
      <c r="AC8">
        <f t="shared" si="41"/>
        <v>4483</v>
      </c>
      <c r="AD8">
        <f t="shared" si="41"/>
        <v>4550</v>
      </c>
      <c r="AE8">
        <f t="shared" si="41"/>
        <v>4618</v>
      </c>
      <c r="AF8">
        <f t="shared" si="41"/>
        <v>4687</v>
      </c>
      <c r="AG8">
        <f t="shared" si="41"/>
        <v>4757</v>
      </c>
      <c r="AH8">
        <f t="shared" si="41"/>
        <v>4828</v>
      </c>
    </row>
    <row r="9" spans="1:35" x14ac:dyDescent="0.25">
      <c r="A9" s="1" t="s">
        <v>10</v>
      </c>
      <c r="E9">
        <f>$N$35</f>
        <v>4800</v>
      </c>
      <c r="F9">
        <f>ROUND($N$35*$O$35,0)</f>
        <v>4848</v>
      </c>
      <c r="G9">
        <f>ROUND(F9*$O$35,0)</f>
        <v>4896</v>
      </c>
      <c r="H9">
        <f t="shared" ref="H9:AH9" si="42">ROUND(G9*$O$35,0)</f>
        <v>4945</v>
      </c>
      <c r="I9">
        <f t="shared" si="42"/>
        <v>4994</v>
      </c>
      <c r="J9">
        <f t="shared" si="42"/>
        <v>5044</v>
      </c>
      <c r="K9">
        <f t="shared" si="42"/>
        <v>5094</v>
      </c>
      <c r="L9">
        <f t="shared" si="42"/>
        <v>5145</v>
      </c>
      <c r="M9">
        <f t="shared" si="42"/>
        <v>5196</v>
      </c>
      <c r="N9">
        <f t="shared" si="42"/>
        <v>5248</v>
      </c>
      <c r="O9">
        <f t="shared" si="42"/>
        <v>5300</v>
      </c>
      <c r="P9">
        <f t="shared" si="42"/>
        <v>5353</v>
      </c>
      <c r="Q9">
        <f t="shared" si="42"/>
        <v>5407</v>
      </c>
      <c r="R9">
        <f t="shared" si="42"/>
        <v>5461</v>
      </c>
      <c r="S9">
        <f t="shared" si="42"/>
        <v>5516</v>
      </c>
      <c r="T9">
        <f t="shared" si="42"/>
        <v>5571</v>
      </c>
      <c r="U9">
        <f t="shared" si="42"/>
        <v>5627</v>
      </c>
      <c r="V9">
        <f t="shared" si="42"/>
        <v>5683</v>
      </c>
      <c r="W9">
        <f t="shared" si="42"/>
        <v>5740</v>
      </c>
      <c r="X9">
        <f t="shared" si="42"/>
        <v>5797</v>
      </c>
      <c r="Y9">
        <f t="shared" si="42"/>
        <v>5855</v>
      </c>
      <c r="Z9">
        <f t="shared" si="42"/>
        <v>5914</v>
      </c>
      <c r="AA9">
        <f t="shared" si="42"/>
        <v>5973</v>
      </c>
      <c r="AB9">
        <f t="shared" si="42"/>
        <v>6033</v>
      </c>
      <c r="AC9">
        <f t="shared" si="42"/>
        <v>6093</v>
      </c>
      <c r="AD9">
        <f t="shared" si="42"/>
        <v>6154</v>
      </c>
      <c r="AE9">
        <f t="shared" si="42"/>
        <v>6216</v>
      </c>
      <c r="AF9">
        <f t="shared" si="42"/>
        <v>6278</v>
      </c>
      <c r="AG9">
        <f t="shared" si="42"/>
        <v>6341</v>
      </c>
      <c r="AH9">
        <f t="shared" si="42"/>
        <v>6404</v>
      </c>
    </row>
    <row r="10" spans="1:35" x14ac:dyDescent="0.25">
      <c r="A10" s="1" t="s">
        <v>17</v>
      </c>
      <c r="F10">
        <v>9000</v>
      </c>
    </row>
    <row r="11" spans="1:35" x14ac:dyDescent="0.25">
      <c r="A11" s="1" t="s">
        <v>5</v>
      </c>
      <c r="B11" s="2">
        <f>SUM(B3:B10)*$C$33</f>
        <v>31950</v>
      </c>
      <c r="C11">
        <f t="shared" ref="C11:E11" si="43">SUM(C3:C10)</f>
        <v>43437</v>
      </c>
      <c r="D11">
        <f t="shared" si="43"/>
        <v>44291</v>
      </c>
      <c r="E11">
        <f t="shared" si="43"/>
        <v>49961</v>
      </c>
      <c r="F11">
        <f>SUM(F3:F10)</f>
        <v>59896</v>
      </c>
      <c r="G11">
        <f t="shared" ref="G11:M11" si="44">SUM(G3:G10)</f>
        <v>51849</v>
      </c>
      <c r="H11">
        <f t="shared" si="44"/>
        <v>68420</v>
      </c>
      <c r="I11">
        <f t="shared" si="44"/>
        <v>69722</v>
      </c>
      <c r="J11">
        <f t="shared" si="44"/>
        <v>71050</v>
      </c>
      <c r="K11">
        <f t="shared" si="44"/>
        <v>72404</v>
      </c>
      <c r="L11">
        <f t="shared" si="44"/>
        <v>109784</v>
      </c>
      <c r="M11">
        <f t="shared" si="44"/>
        <v>111910</v>
      </c>
      <c r="N11" s="2">
        <f>N3+N5+SUM(N7:N10)</f>
        <v>103073.60000000001</v>
      </c>
      <c r="O11" s="2">
        <f t="shared" ref="O11:AH11" si="45">O3+O5+SUM(O7:O10)</f>
        <v>105063.59999999999</v>
      </c>
      <c r="P11" s="2">
        <f t="shared" si="45"/>
        <v>107094.20000000001</v>
      </c>
      <c r="Q11" s="2">
        <f t="shared" si="45"/>
        <v>109164.20000000001</v>
      </c>
      <c r="R11" s="2">
        <f t="shared" si="45"/>
        <v>111274.6</v>
      </c>
      <c r="S11" s="2">
        <f t="shared" si="45"/>
        <v>113426.40000000001</v>
      </c>
      <c r="T11" s="2">
        <f t="shared" si="45"/>
        <v>115620.40000000001</v>
      </c>
      <c r="U11" s="2">
        <f t="shared" si="45"/>
        <v>117858.4</v>
      </c>
      <c r="V11" s="2">
        <f t="shared" si="45"/>
        <v>120139.59999999999</v>
      </c>
      <c r="W11" s="2">
        <f t="shared" si="45"/>
        <v>122466.6</v>
      </c>
      <c r="X11" s="2">
        <f t="shared" si="45"/>
        <v>124837.6</v>
      </c>
      <c r="Y11" s="2">
        <f t="shared" si="45"/>
        <v>127254.40000000001</v>
      </c>
      <c r="Z11" s="2">
        <f t="shared" si="45"/>
        <v>129719.8</v>
      </c>
      <c r="AA11" s="2">
        <f t="shared" si="45"/>
        <v>132233.60000000001</v>
      </c>
      <c r="AB11" s="2">
        <f t="shared" si="45"/>
        <v>134796.80000000002</v>
      </c>
      <c r="AC11" s="2">
        <f t="shared" si="45"/>
        <v>137409.4</v>
      </c>
      <c r="AD11" s="2">
        <f t="shared" si="45"/>
        <v>140074.20000000001</v>
      </c>
      <c r="AE11" s="2">
        <f t="shared" si="45"/>
        <v>142791.20000000001</v>
      </c>
      <c r="AF11" s="2">
        <f t="shared" si="45"/>
        <v>145561</v>
      </c>
      <c r="AG11" s="2">
        <f t="shared" si="45"/>
        <v>148386.6</v>
      </c>
      <c r="AH11" s="2">
        <f t="shared" si="45"/>
        <v>151266</v>
      </c>
    </row>
    <row r="12" spans="1:35" x14ac:dyDescent="0.25">
      <c r="A12" s="1"/>
    </row>
    <row r="13" spans="1:35" x14ac:dyDescent="0.25">
      <c r="A13" s="1" t="s">
        <v>46</v>
      </c>
      <c r="B13" s="2">
        <f>B11-B21+$B$32</f>
        <v>59100</v>
      </c>
      <c r="C13" s="2">
        <f t="shared" ref="C13:AH13" si="46">C11-C21+$B$32</f>
        <v>85060</v>
      </c>
      <c r="D13" s="2">
        <f t="shared" si="46"/>
        <v>79642</v>
      </c>
      <c r="E13" s="2">
        <f t="shared" si="46"/>
        <v>82353</v>
      </c>
      <c r="F13" s="2">
        <f t="shared" si="46"/>
        <v>85201</v>
      </c>
      <c r="G13" s="2">
        <f t="shared" si="46"/>
        <v>86995</v>
      </c>
      <c r="H13" s="2">
        <f t="shared" si="46"/>
        <v>90109</v>
      </c>
      <c r="I13" s="2">
        <f t="shared" si="46"/>
        <v>93386</v>
      </c>
      <c r="J13" s="2">
        <f t="shared" si="46"/>
        <v>96838</v>
      </c>
      <c r="K13" s="2">
        <f t="shared" si="46"/>
        <v>100476</v>
      </c>
      <c r="L13" s="2">
        <f t="shared" si="46"/>
        <v>122384</v>
      </c>
      <c r="M13" s="2">
        <f t="shared" si="46"/>
        <v>124510</v>
      </c>
      <c r="N13" s="2">
        <f t="shared" si="46"/>
        <v>115673.60000000001</v>
      </c>
      <c r="O13" s="2">
        <f t="shared" si="46"/>
        <v>117663.59999999999</v>
      </c>
      <c r="P13" s="2">
        <f t="shared" si="46"/>
        <v>121909</v>
      </c>
      <c r="Q13" s="2">
        <f t="shared" si="46"/>
        <v>126951</v>
      </c>
      <c r="R13" s="2">
        <f t="shared" si="46"/>
        <v>132285</v>
      </c>
      <c r="S13" s="2">
        <f t="shared" si="46"/>
        <v>137931</v>
      </c>
      <c r="T13" s="2">
        <f t="shared" si="46"/>
        <v>143911</v>
      </c>
      <c r="U13" s="2">
        <f t="shared" si="46"/>
        <v>150248</v>
      </c>
      <c r="V13" s="2">
        <f t="shared" si="46"/>
        <v>156967</v>
      </c>
      <c r="W13" s="2">
        <f t="shared" si="46"/>
        <v>164094</v>
      </c>
      <c r="X13" s="2">
        <f t="shared" si="46"/>
        <v>171659</v>
      </c>
      <c r="Y13" s="2">
        <f t="shared" si="46"/>
        <v>179693</v>
      </c>
      <c r="Z13" s="2">
        <f t="shared" si="46"/>
        <v>188228</v>
      </c>
      <c r="AA13" s="2">
        <f t="shared" si="46"/>
        <v>197301</v>
      </c>
      <c r="AB13" s="2">
        <f t="shared" si="46"/>
        <v>206951</v>
      </c>
      <c r="AC13" s="2">
        <f t="shared" si="46"/>
        <v>217219</v>
      </c>
      <c r="AD13" s="2">
        <f t="shared" si="46"/>
        <v>228150</v>
      </c>
      <c r="AE13" s="2">
        <f t="shared" si="46"/>
        <v>239793</v>
      </c>
      <c r="AF13" s="2">
        <f t="shared" si="46"/>
        <v>252199</v>
      </c>
      <c r="AG13" s="2">
        <f t="shared" si="46"/>
        <v>265425</v>
      </c>
      <c r="AH13" s="2">
        <f t="shared" si="46"/>
        <v>279531</v>
      </c>
    </row>
    <row r="14" spans="1:35" x14ac:dyDescent="0.25">
      <c r="A14" s="1" t="s">
        <v>47</v>
      </c>
      <c r="B14">
        <f>ROUND((1700 + 0.15*(B13- 36000)),0)</f>
        <v>5165</v>
      </c>
      <c r="C14">
        <f t="shared" ref="C14:G14" si="47">ROUND((1700 + 0.15*(C13- 36000)),0)</f>
        <v>9059</v>
      </c>
      <c r="D14">
        <f t="shared" si="47"/>
        <v>8246</v>
      </c>
      <c r="E14">
        <f t="shared" si="47"/>
        <v>8653</v>
      </c>
      <c r="F14">
        <f t="shared" si="47"/>
        <v>9080</v>
      </c>
      <c r="G14">
        <f t="shared" si="47"/>
        <v>9349</v>
      </c>
      <c r="H14">
        <f t="shared" ref="H14" si="48">ROUND((9500 + 0.25*(H13- 88000)),0)</f>
        <v>10027</v>
      </c>
      <c r="I14">
        <f t="shared" ref="I14" si="49">ROUND((9500 + 0.25*(I13- 88000)),0)</f>
        <v>10847</v>
      </c>
      <c r="J14">
        <f t="shared" ref="J14" si="50">ROUND((9500 + 0.25*(J13- 88000)),0)</f>
        <v>11710</v>
      </c>
      <c r="K14">
        <f t="shared" ref="K14" si="51">ROUND((9500 + 0.25*(K13- 88000)),0)</f>
        <v>12619</v>
      </c>
      <c r="L14">
        <f t="shared" ref="L14" si="52">ROUND((9500 + 0.25*(L13- 88000)),0)</f>
        <v>18096</v>
      </c>
      <c r="M14">
        <f t="shared" ref="M14:AH14" si="53">ROUND((9500 + 0.25*(M13- 88000)),0)</f>
        <v>18628</v>
      </c>
      <c r="N14">
        <f t="shared" si="53"/>
        <v>16418</v>
      </c>
      <c r="O14">
        <f t="shared" si="53"/>
        <v>16916</v>
      </c>
      <c r="P14">
        <f t="shared" si="53"/>
        <v>17977</v>
      </c>
      <c r="Q14">
        <f t="shared" si="53"/>
        <v>19238</v>
      </c>
      <c r="R14">
        <f t="shared" si="53"/>
        <v>20571</v>
      </c>
      <c r="S14">
        <f t="shared" si="53"/>
        <v>21983</v>
      </c>
      <c r="T14">
        <f t="shared" si="53"/>
        <v>23478</v>
      </c>
      <c r="U14">
        <f t="shared" si="53"/>
        <v>25062</v>
      </c>
      <c r="V14">
        <f t="shared" si="53"/>
        <v>26742</v>
      </c>
      <c r="W14">
        <f t="shared" si="53"/>
        <v>28524</v>
      </c>
      <c r="X14">
        <f t="shared" si="53"/>
        <v>30415</v>
      </c>
      <c r="Y14">
        <f t="shared" si="53"/>
        <v>32423</v>
      </c>
      <c r="Z14">
        <f t="shared" si="53"/>
        <v>34557</v>
      </c>
      <c r="AA14">
        <f t="shared" si="53"/>
        <v>36825</v>
      </c>
      <c r="AB14">
        <f t="shared" si="53"/>
        <v>39238</v>
      </c>
      <c r="AC14">
        <f t="shared" si="53"/>
        <v>41805</v>
      </c>
      <c r="AD14">
        <f t="shared" si="53"/>
        <v>44538</v>
      </c>
      <c r="AE14">
        <f t="shared" si="53"/>
        <v>47448</v>
      </c>
      <c r="AF14">
        <f t="shared" si="53"/>
        <v>50550</v>
      </c>
      <c r="AG14">
        <f t="shared" si="53"/>
        <v>53856</v>
      </c>
      <c r="AH14">
        <f t="shared" si="53"/>
        <v>57383</v>
      </c>
    </row>
    <row r="15" spans="1:35" x14ac:dyDescent="0.25">
      <c r="A15" s="1"/>
    </row>
    <row r="16" spans="1:35" x14ac:dyDescent="0.25">
      <c r="A16" s="1" t="s">
        <v>24</v>
      </c>
      <c r="B16">
        <f>$N$36*$C$33</f>
        <v>37500</v>
      </c>
      <c r="C16">
        <f>ROUND($N$36*$O$36,0)</f>
        <v>51500</v>
      </c>
      <c r="D16">
        <f>ROUND(C16*$O$36,0)</f>
        <v>53045</v>
      </c>
      <c r="E16">
        <f t="shared" ref="E16:F16" si="54">ROUND(D16*$O$36,0)</f>
        <v>54636</v>
      </c>
      <c r="F16">
        <f t="shared" si="54"/>
        <v>56275</v>
      </c>
      <c r="G16">
        <f>ROUND((F16*$O$36-1200),0)</f>
        <v>56763</v>
      </c>
      <c r="H16">
        <f t="shared" ref="H16:AH16" si="55">ROUND(G16*$O$36,0)</f>
        <v>58466</v>
      </c>
      <c r="I16">
        <f t="shared" si="55"/>
        <v>60220</v>
      </c>
      <c r="J16">
        <f t="shared" si="55"/>
        <v>62027</v>
      </c>
      <c r="K16">
        <f t="shared" si="55"/>
        <v>63888</v>
      </c>
      <c r="L16">
        <f t="shared" si="55"/>
        <v>65805</v>
      </c>
      <c r="M16">
        <f t="shared" si="55"/>
        <v>67779</v>
      </c>
      <c r="N16">
        <f t="shared" si="55"/>
        <v>69812</v>
      </c>
      <c r="O16">
        <f t="shared" si="55"/>
        <v>71906</v>
      </c>
      <c r="P16">
        <f t="shared" si="55"/>
        <v>74063</v>
      </c>
      <c r="Q16">
        <f t="shared" si="55"/>
        <v>76285</v>
      </c>
      <c r="R16">
        <f t="shared" si="55"/>
        <v>78574</v>
      </c>
      <c r="S16">
        <f t="shared" si="55"/>
        <v>80931</v>
      </c>
      <c r="T16">
        <f t="shared" si="55"/>
        <v>83359</v>
      </c>
      <c r="U16">
        <f t="shared" si="55"/>
        <v>85860</v>
      </c>
      <c r="V16">
        <f t="shared" si="55"/>
        <v>88436</v>
      </c>
      <c r="W16">
        <f t="shared" si="55"/>
        <v>91089</v>
      </c>
      <c r="X16">
        <f t="shared" si="55"/>
        <v>93822</v>
      </c>
      <c r="Y16">
        <f t="shared" si="55"/>
        <v>96637</v>
      </c>
      <c r="Z16">
        <f t="shared" si="55"/>
        <v>99536</v>
      </c>
      <c r="AA16">
        <f t="shared" si="55"/>
        <v>102522</v>
      </c>
      <c r="AB16">
        <f t="shared" si="55"/>
        <v>105598</v>
      </c>
      <c r="AC16">
        <f t="shared" si="55"/>
        <v>108766</v>
      </c>
      <c r="AD16">
        <f t="shared" si="55"/>
        <v>112029</v>
      </c>
      <c r="AE16">
        <f t="shared" si="55"/>
        <v>115390</v>
      </c>
      <c r="AF16">
        <f t="shared" si="55"/>
        <v>118852</v>
      </c>
      <c r="AG16">
        <f t="shared" si="55"/>
        <v>122418</v>
      </c>
      <c r="AH16">
        <f t="shared" si="55"/>
        <v>126091</v>
      </c>
    </row>
    <row r="17" spans="1:34" x14ac:dyDescent="0.25">
      <c r="A17" s="1" t="s">
        <v>1</v>
      </c>
      <c r="B17">
        <f>$N$37*$C$33</f>
        <v>9000</v>
      </c>
      <c r="C17">
        <f>ROUND($N$37*$O$37,0)</f>
        <v>12960</v>
      </c>
      <c r="D17">
        <f>ROUND(C17*$O$37,0)</f>
        <v>13997</v>
      </c>
      <c r="E17">
        <f t="shared" ref="E17:AH17" si="56">ROUND(D17*$O$37,0)</f>
        <v>15117</v>
      </c>
      <c r="F17">
        <f t="shared" si="56"/>
        <v>16326</v>
      </c>
      <c r="G17">
        <f t="shared" si="56"/>
        <v>17632</v>
      </c>
      <c r="H17">
        <f t="shared" si="56"/>
        <v>19043</v>
      </c>
      <c r="I17">
        <f t="shared" si="56"/>
        <v>20566</v>
      </c>
      <c r="J17">
        <f t="shared" si="56"/>
        <v>22211</v>
      </c>
      <c r="K17">
        <f t="shared" si="56"/>
        <v>23988</v>
      </c>
      <c r="L17">
        <f t="shared" si="56"/>
        <v>25907</v>
      </c>
      <c r="M17">
        <f t="shared" si="56"/>
        <v>27980</v>
      </c>
      <c r="N17">
        <f t="shared" si="56"/>
        <v>30218</v>
      </c>
      <c r="O17">
        <f t="shared" si="56"/>
        <v>32635</v>
      </c>
      <c r="P17">
        <f t="shared" si="56"/>
        <v>35246</v>
      </c>
      <c r="Q17">
        <f t="shared" si="56"/>
        <v>38066</v>
      </c>
      <c r="R17">
        <f t="shared" si="56"/>
        <v>41111</v>
      </c>
      <c r="S17">
        <f t="shared" si="56"/>
        <v>44400</v>
      </c>
      <c r="T17">
        <f t="shared" si="56"/>
        <v>47952</v>
      </c>
      <c r="U17">
        <f t="shared" si="56"/>
        <v>51788</v>
      </c>
      <c r="V17">
        <f t="shared" si="56"/>
        <v>55931</v>
      </c>
      <c r="W17">
        <f t="shared" si="56"/>
        <v>60405</v>
      </c>
      <c r="X17">
        <f t="shared" si="56"/>
        <v>65237</v>
      </c>
      <c r="Y17">
        <f t="shared" si="56"/>
        <v>70456</v>
      </c>
      <c r="Z17">
        <f t="shared" si="56"/>
        <v>76092</v>
      </c>
      <c r="AA17">
        <f t="shared" si="56"/>
        <v>82179</v>
      </c>
      <c r="AB17">
        <f t="shared" si="56"/>
        <v>88753</v>
      </c>
      <c r="AC17">
        <f t="shared" si="56"/>
        <v>95853</v>
      </c>
      <c r="AD17">
        <f t="shared" si="56"/>
        <v>103521</v>
      </c>
      <c r="AE17">
        <f t="shared" si="56"/>
        <v>111803</v>
      </c>
      <c r="AF17">
        <f t="shared" si="56"/>
        <v>120747</v>
      </c>
      <c r="AG17">
        <f t="shared" si="56"/>
        <v>130407</v>
      </c>
      <c r="AH17">
        <f t="shared" si="56"/>
        <v>140840</v>
      </c>
    </row>
    <row r="18" spans="1:34" x14ac:dyDescent="0.25">
      <c r="A18" s="1" t="s">
        <v>13</v>
      </c>
      <c r="C18">
        <v>8000</v>
      </c>
    </row>
    <row r="19" spans="1:34" x14ac:dyDescent="0.25">
      <c r="A19" s="1" t="s">
        <v>23</v>
      </c>
      <c r="B19">
        <f>(B16+B17+B18)</f>
        <v>46500</v>
      </c>
      <c r="C19">
        <f t="shared" ref="C19:AH19" si="57">(C16+C17+C18)</f>
        <v>72460</v>
      </c>
      <c r="D19">
        <f t="shared" si="57"/>
        <v>67042</v>
      </c>
      <c r="E19">
        <f t="shared" si="57"/>
        <v>69753</v>
      </c>
      <c r="F19">
        <f t="shared" si="57"/>
        <v>72601</v>
      </c>
      <c r="G19">
        <f t="shared" si="57"/>
        <v>74395</v>
      </c>
      <c r="H19">
        <f t="shared" si="57"/>
        <v>77509</v>
      </c>
      <c r="I19">
        <f t="shared" si="57"/>
        <v>80786</v>
      </c>
      <c r="J19">
        <f t="shared" si="57"/>
        <v>84238</v>
      </c>
      <c r="K19">
        <f t="shared" si="57"/>
        <v>87876</v>
      </c>
      <c r="L19">
        <f t="shared" si="57"/>
        <v>91712</v>
      </c>
      <c r="M19">
        <f t="shared" si="57"/>
        <v>95759</v>
      </c>
      <c r="N19">
        <f t="shared" si="57"/>
        <v>100030</v>
      </c>
      <c r="O19">
        <f t="shared" si="57"/>
        <v>104541</v>
      </c>
      <c r="P19">
        <f t="shared" si="57"/>
        <v>109309</v>
      </c>
      <c r="Q19">
        <f t="shared" si="57"/>
        <v>114351</v>
      </c>
      <c r="R19">
        <f t="shared" si="57"/>
        <v>119685</v>
      </c>
      <c r="S19">
        <f t="shared" si="57"/>
        <v>125331</v>
      </c>
      <c r="T19">
        <f t="shared" si="57"/>
        <v>131311</v>
      </c>
      <c r="U19">
        <f t="shared" si="57"/>
        <v>137648</v>
      </c>
      <c r="V19">
        <f t="shared" si="57"/>
        <v>144367</v>
      </c>
      <c r="W19">
        <f t="shared" si="57"/>
        <v>151494</v>
      </c>
      <c r="X19">
        <f t="shared" si="57"/>
        <v>159059</v>
      </c>
      <c r="Y19">
        <f t="shared" si="57"/>
        <v>167093</v>
      </c>
      <c r="Z19">
        <f t="shared" si="57"/>
        <v>175628</v>
      </c>
      <c r="AA19">
        <f t="shared" si="57"/>
        <v>184701</v>
      </c>
      <c r="AB19">
        <f t="shared" si="57"/>
        <v>194351</v>
      </c>
      <c r="AC19">
        <f t="shared" si="57"/>
        <v>204619</v>
      </c>
      <c r="AD19">
        <f t="shared" si="57"/>
        <v>215550</v>
      </c>
      <c r="AE19">
        <f t="shared" si="57"/>
        <v>227193</v>
      </c>
      <c r="AF19">
        <f t="shared" si="57"/>
        <v>239599</v>
      </c>
      <c r="AG19">
        <f t="shared" si="57"/>
        <v>252825</v>
      </c>
      <c r="AH19">
        <f t="shared" si="57"/>
        <v>266931</v>
      </c>
    </row>
    <row r="20" spans="1:34" x14ac:dyDescent="0.25">
      <c r="A20" s="1"/>
      <c r="L20">
        <f>L11-L19</f>
        <v>18072</v>
      </c>
      <c r="M20">
        <f t="shared" ref="M20:O20" si="58">M11-M19</f>
        <v>16151</v>
      </c>
      <c r="N20" s="2">
        <f t="shared" si="58"/>
        <v>3043.6000000000058</v>
      </c>
      <c r="O20">
        <f t="shared" si="58"/>
        <v>522.59999999999127</v>
      </c>
    </row>
    <row r="21" spans="1:34" x14ac:dyDescent="0.25">
      <c r="A21" s="1" t="s">
        <v>38</v>
      </c>
      <c r="B21" s="2">
        <f>B11-B19</f>
        <v>-14550</v>
      </c>
      <c r="C21" s="2">
        <f t="shared" ref="C21:AH21" si="59">C11-C19</f>
        <v>-29023</v>
      </c>
      <c r="D21" s="2">
        <f t="shared" si="59"/>
        <v>-22751</v>
      </c>
      <c r="E21" s="2">
        <f t="shared" si="59"/>
        <v>-19792</v>
      </c>
      <c r="F21" s="2">
        <f t="shared" si="59"/>
        <v>-12705</v>
      </c>
      <c r="G21" s="2">
        <f t="shared" si="59"/>
        <v>-22546</v>
      </c>
      <c r="H21" s="2">
        <f t="shared" si="59"/>
        <v>-9089</v>
      </c>
      <c r="I21" s="2">
        <f t="shared" si="59"/>
        <v>-11064</v>
      </c>
      <c r="J21" s="2">
        <f t="shared" si="59"/>
        <v>-13188</v>
      </c>
      <c r="K21" s="2">
        <f t="shared" si="59"/>
        <v>-15472</v>
      </c>
      <c r="L21" s="2">
        <v>0</v>
      </c>
      <c r="M21" s="2">
        <v>0</v>
      </c>
      <c r="N21" s="2">
        <v>0</v>
      </c>
      <c r="O21" s="2">
        <v>0</v>
      </c>
      <c r="P21" s="2">
        <f t="shared" si="59"/>
        <v>-2214.7999999999884</v>
      </c>
      <c r="Q21" s="2">
        <f t="shared" si="59"/>
        <v>-5186.7999999999884</v>
      </c>
      <c r="R21" s="2">
        <f t="shared" si="59"/>
        <v>-8410.3999999999942</v>
      </c>
      <c r="S21" s="2">
        <f t="shared" si="59"/>
        <v>-11904.599999999991</v>
      </c>
      <c r="T21" s="2">
        <f t="shared" si="59"/>
        <v>-15690.599999999991</v>
      </c>
      <c r="U21" s="2">
        <f t="shared" si="59"/>
        <v>-19789.600000000006</v>
      </c>
      <c r="V21" s="2">
        <f t="shared" si="59"/>
        <v>-24227.400000000009</v>
      </c>
      <c r="W21" s="2">
        <f t="shared" si="59"/>
        <v>-29027.399999999994</v>
      </c>
      <c r="X21" s="2">
        <f t="shared" si="59"/>
        <v>-34221.399999999994</v>
      </c>
      <c r="Y21" s="2">
        <f t="shared" si="59"/>
        <v>-39838.599999999991</v>
      </c>
      <c r="Z21" s="2">
        <f t="shared" si="59"/>
        <v>-45908.2</v>
      </c>
      <c r="AA21" s="2">
        <f t="shared" si="59"/>
        <v>-52467.399999999994</v>
      </c>
      <c r="AB21" s="2">
        <f t="shared" si="59"/>
        <v>-59554.199999999983</v>
      </c>
      <c r="AC21" s="2">
        <f t="shared" si="59"/>
        <v>-67209.600000000006</v>
      </c>
      <c r="AD21" s="2">
        <f t="shared" si="59"/>
        <v>-75475.799999999988</v>
      </c>
      <c r="AE21" s="2">
        <f t="shared" si="59"/>
        <v>-84401.799999999988</v>
      </c>
      <c r="AF21" s="2">
        <f t="shared" si="59"/>
        <v>-94038</v>
      </c>
      <c r="AG21" s="2">
        <f t="shared" si="59"/>
        <v>-104438.39999999999</v>
      </c>
      <c r="AH21" s="2">
        <f t="shared" si="59"/>
        <v>-115665</v>
      </c>
    </row>
    <row r="22" spans="1:34" x14ac:dyDescent="0.25">
      <c r="A22" s="1" t="s">
        <v>6</v>
      </c>
      <c r="B22">
        <f>-B14</f>
        <v>-5165</v>
      </c>
      <c r="C22">
        <f t="shared" ref="C22:D22" si="60">-C14</f>
        <v>-9059</v>
      </c>
      <c r="D22">
        <f t="shared" si="60"/>
        <v>-8246</v>
      </c>
      <c r="E22">
        <f>-E14</f>
        <v>-8653</v>
      </c>
      <c r="F22">
        <f t="shared" ref="F22:Q22" si="61">-F14</f>
        <v>-9080</v>
      </c>
      <c r="G22">
        <f t="shared" si="61"/>
        <v>-9349</v>
      </c>
      <c r="H22">
        <f t="shared" si="61"/>
        <v>-10027</v>
      </c>
      <c r="I22">
        <f t="shared" si="61"/>
        <v>-10847</v>
      </c>
      <c r="J22">
        <f t="shared" si="61"/>
        <v>-11710</v>
      </c>
      <c r="K22">
        <f t="shared" si="61"/>
        <v>-12619</v>
      </c>
      <c r="L22">
        <f>L11-L19-L14</f>
        <v>-24</v>
      </c>
      <c r="M22">
        <f t="shared" ref="M22:O22" si="62">M11-M19-M14</f>
        <v>-2477</v>
      </c>
      <c r="N22" s="2">
        <f t="shared" si="62"/>
        <v>-13374.399999999994</v>
      </c>
      <c r="O22">
        <f t="shared" si="62"/>
        <v>-16393.400000000009</v>
      </c>
      <c r="P22">
        <f t="shared" si="61"/>
        <v>-17977</v>
      </c>
      <c r="Q22">
        <f t="shared" si="61"/>
        <v>-19238</v>
      </c>
      <c r="R22">
        <f t="shared" ref="R22:W22" si="63">-R14</f>
        <v>-20571</v>
      </c>
      <c r="S22">
        <f t="shared" si="63"/>
        <v>-21983</v>
      </c>
      <c r="T22">
        <f t="shared" si="63"/>
        <v>-23478</v>
      </c>
      <c r="U22">
        <f t="shared" si="63"/>
        <v>-25062</v>
      </c>
      <c r="V22">
        <f t="shared" si="63"/>
        <v>-26742</v>
      </c>
      <c r="W22">
        <f t="shared" si="63"/>
        <v>-28524</v>
      </c>
      <c r="X22">
        <f t="shared" ref="X22:AH22" si="64">-X14</f>
        <v>-30415</v>
      </c>
      <c r="Y22">
        <f t="shared" si="64"/>
        <v>-32423</v>
      </c>
      <c r="Z22">
        <f t="shared" si="64"/>
        <v>-34557</v>
      </c>
      <c r="AA22">
        <f t="shared" si="64"/>
        <v>-36825</v>
      </c>
      <c r="AB22">
        <f t="shared" si="64"/>
        <v>-39238</v>
      </c>
      <c r="AC22">
        <f t="shared" si="64"/>
        <v>-41805</v>
      </c>
      <c r="AD22">
        <f t="shared" si="64"/>
        <v>-44538</v>
      </c>
      <c r="AE22">
        <f t="shared" si="64"/>
        <v>-47448</v>
      </c>
      <c r="AF22">
        <f t="shared" si="64"/>
        <v>-50550</v>
      </c>
      <c r="AG22">
        <f t="shared" si="64"/>
        <v>-53856</v>
      </c>
      <c r="AH22">
        <f t="shared" si="64"/>
        <v>-57383</v>
      </c>
    </row>
    <row r="23" spans="1:34" x14ac:dyDescent="0.25">
      <c r="A23" s="1"/>
    </row>
    <row r="24" spans="1:34" x14ac:dyDescent="0.25">
      <c r="A24" s="1" t="s">
        <v>19</v>
      </c>
      <c r="B24" s="2">
        <f>ROUND(($H$32-$B$32+B21)*$H$34,0)</f>
        <v>587171</v>
      </c>
      <c r="C24" s="2">
        <f>ROUND((B24-$B$32+C21)*$H$34,0)</f>
        <v>559187</v>
      </c>
      <c r="D24" s="2">
        <f t="shared" ref="D24:AH24" si="65">ROUND((C24-$B$32+D21)*$H$34,0)</f>
        <v>536932</v>
      </c>
      <c r="E24" s="2">
        <f t="shared" si="65"/>
        <v>517154</v>
      </c>
      <c r="F24" s="2">
        <f t="shared" si="65"/>
        <v>504145</v>
      </c>
      <c r="G24" s="2">
        <f t="shared" si="65"/>
        <v>480724</v>
      </c>
      <c r="H24" s="2">
        <f t="shared" si="65"/>
        <v>470511</v>
      </c>
      <c r="I24" s="2">
        <f t="shared" si="65"/>
        <v>458018</v>
      </c>
      <c r="J24" s="2">
        <f t="shared" si="65"/>
        <v>443036</v>
      </c>
      <c r="K24" s="2">
        <f t="shared" si="65"/>
        <v>425338</v>
      </c>
      <c r="L24" s="2">
        <f t="shared" si="65"/>
        <v>423056</v>
      </c>
      <c r="M24" s="2">
        <f t="shared" si="65"/>
        <v>420717</v>
      </c>
      <c r="N24" s="2">
        <f t="shared" si="65"/>
        <v>418320</v>
      </c>
      <c r="O24" s="2">
        <f t="shared" si="65"/>
        <v>415863</v>
      </c>
      <c r="P24" s="2">
        <f t="shared" si="65"/>
        <v>411074</v>
      </c>
      <c r="Q24" s="2">
        <f t="shared" si="65"/>
        <v>403119</v>
      </c>
      <c r="R24" s="2">
        <f t="shared" si="65"/>
        <v>391661</v>
      </c>
      <c r="S24" s="2">
        <f t="shared" si="65"/>
        <v>376335</v>
      </c>
      <c r="T24" s="2">
        <f t="shared" si="65"/>
        <v>356746</v>
      </c>
      <c r="U24" s="2">
        <f t="shared" si="65"/>
        <v>332465</v>
      </c>
      <c r="V24" s="2">
        <f t="shared" si="65"/>
        <v>303029</v>
      </c>
      <c r="W24" s="2">
        <f t="shared" si="65"/>
        <v>267937</v>
      </c>
      <c r="X24" s="2">
        <f t="shared" si="65"/>
        <v>226643</v>
      </c>
      <c r="Y24" s="2">
        <f t="shared" si="65"/>
        <v>178560</v>
      </c>
      <c r="Z24" s="2">
        <f t="shared" si="65"/>
        <v>123053</v>
      </c>
      <c r="AA24" s="2">
        <f t="shared" si="65"/>
        <v>59435</v>
      </c>
      <c r="AB24" s="2">
        <f t="shared" si="65"/>
        <v>-13037</v>
      </c>
      <c r="AC24" s="2">
        <f t="shared" si="65"/>
        <v>-95168</v>
      </c>
      <c r="AD24" s="2">
        <f t="shared" si="65"/>
        <v>-187825</v>
      </c>
      <c r="AE24" s="2">
        <f t="shared" si="65"/>
        <v>-291947</v>
      </c>
      <c r="AF24" s="2">
        <f t="shared" si="65"/>
        <v>-408550</v>
      </c>
      <c r="AG24" s="2">
        <f t="shared" si="65"/>
        <v>-538728</v>
      </c>
      <c r="AH24" s="2">
        <f t="shared" si="65"/>
        <v>-683668</v>
      </c>
    </row>
    <row r="25" spans="1:34" x14ac:dyDescent="0.25">
      <c r="A25" s="1" t="s">
        <v>18</v>
      </c>
      <c r="B25">
        <f>ROUND(($H$33+B22 + $B$32)*$H$34,0)</f>
        <v>69121</v>
      </c>
      <c r="C25">
        <f>ROUND((B25+C22 + $B$32)*$H$34,0)</f>
        <v>74479</v>
      </c>
      <c r="D25">
        <f t="shared" ref="D25:AH25" si="66">ROUND((C25+D22 + $B$32)*$H$34,0)</f>
        <v>80804</v>
      </c>
      <c r="E25">
        <f t="shared" si="66"/>
        <v>86870</v>
      </c>
      <c r="F25">
        <f t="shared" si="66"/>
        <v>92650</v>
      </c>
      <c r="G25">
        <f t="shared" si="66"/>
        <v>98299</v>
      </c>
      <c r="H25">
        <f t="shared" si="66"/>
        <v>103394</v>
      </c>
      <c r="I25">
        <f t="shared" si="66"/>
        <v>107776</v>
      </c>
      <c r="J25">
        <f t="shared" si="66"/>
        <v>111383</v>
      </c>
      <c r="K25">
        <f t="shared" si="66"/>
        <v>114148</v>
      </c>
      <c r="L25">
        <f t="shared" si="66"/>
        <v>129892</v>
      </c>
      <c r="M25">
        <f t="shared" si="66"/>
        <v>143515</v>
      </c>
      <c r="N25">
        <f t="shared" si="66"/>
        <v>146309</v>
      </c>
      <c r="O25">
        <f t="shared" si="66"/>
        <v>146078</v>
      </c>
      <c r="P25">
        <f t="shared" si="66"/>
        <v>144219</v>
      </c>
      <c r="Q25">
        <f t="shared" si="66"/>
        <v>141021</v>
      </c>
      <c r="R25">
        <f t="shared" si="66"/>
        <v>136376</v>
      </c>
      <c r="S25">
        <f t="shared" si="66"/>
        <v>130168</v>
      </c>
      <c r="T25">
        <f t="shared" si="66"/>
        <v>122272</v>
      </c>
      <c r="U25">
        <f t="shared" si="66"/>
        <v>112555</v>
      </c>
      <c r="V25">
        <f t="shared" si="66"/>
        <v>100873</v>
      </c>
      <c r="W25">
        <f t="shared" si="66"/>
        <v>87073</v>
      </c>
      <c r="X25">
        <f t="shared" si="66"/>
        <v>70989</v>
      </c>
      <c r="Y25">
        <f t="shared" si="66"/>
        <v>52445</v>
      </c>
      <c r="Z25">
        <f t="shared" si="66"/>
        <v>31250</v>
      </c>
      <c r="AA25">
        <f t="shared" si="66"/>
        <v>7201</v>
      </c>
      <c r="AB25">
        <f t="shared" si="66"/>
        <v>-19923</v>
      </c>
      <c r="AC25">
        <f t="shared" si="66"/>
        <v>-50356</v>
      </c>
      <c r="AD25">
        <f t="shared" si="66"/>
        <v>-84351</v>
      </c>
      <c r="AE25">
        <f t="shared" si="66"/>
        <v>-122179</v>
      </c>
      <c r="AF25">
        <f t="shared" si="66"/>
        <v>-164132</v>
      </c>
      <c r="AG25">
        <f t="shared" si="66"/>
        <v>-210523</v>
      </c>
      <c r="AH25">
        <f t="shared" si="66"/>
        <v>-261689</v>
      </c>
    </row>
    <row r="26" spans="1:34" x14ac:dyDescent="0.25">
      <c r="A26" s="1"/>
    </row>
    <row r="27" spans="1:34" x14ac:dyDescent="0.25">
      <c r="A27" s="1" t="s">
        <v>25</v>
      </c>
    </row>
    <row r="28" spans="1:34" x14ac:dyDescent="0.25">
      <c r="A28" s="1" t="s">
        <v>26</v>
      </c>
    </row>
    <row r="29" spans="1:34" x14ac:dyDescent="0.25">
      <c r="A29" s="1" t="s">
        <v>27</v>
      </c>
      <c r="M29">
        <f>M24-M27</f>
        <v>420717</v>
      </c>
      <c r="N29">
        <f t="shared" ref="N29:W29" si="67">N24-N27</f>
        <v>418320</v>
      </c>
      <c r="O29">
        <f t="shared" si="67"/>
        <v>415863</v>
      </c>
      <c r="P29">
        <f t="shared" si="67"/>
        <v>411074</v>
      </c>
      <c r="Q29">
        <f t="shared" si="67"/>
        <v>403119</v>
      </c>
      <c r="R29">
        <f t="shared" si="67"/>
        <v>391661</v>
      </c>
      <c r="S29">
        <f t="shared" si="67"/>
        <v>376335</v>
      </c>
      <c r="T29">
        <f t="shared" si="67"/>
        <v>356746</v>
      </c>
      <c r="U29">
        <f t="shared" si="67"/>
        <v>332465</v>
      </c>
      <c r="V29">
        <f t="shared" si="67"/>
        <v>303029</v>
      </c>
      <c r="W29">
        <f t="shared" si="67"/>
        <v>267937</v>
      </c>
      <c r="X29">
        <f t="shared" ref="X29:AH29" si="68">X24-X27</f>
        <v>226643</v>
      </c>
      <c r="Y29">
        <f t="shared" si="68"/>
        <v>178560</v>
      </c>
      <c r="Z29">
        <f t="shared" si="68"/>
        <v>123053</v>
      </c>
      <c r="AA29">
        <f t="shared" si="68"/>
        <v>59435</v>
      </c>
      <c r="AB29">
        <f t="shared" si="68"/>
        <v>-13037</v>
      </c>
      <c r="AC29">
        <f t="shared" si="68"/>
        <v>-95168</v>
      </c>
      <c r="AD29">
        <f t="shared" si="68"/>
        <v>-187825</v>
      </c>
      <c r="AE29">
        <f t="shared" si="68"/>
        <v>-291947</v>
      </c>
      <c r="AF29">
        <f t="shared" si="68"/>
        <v>-408550</v>
      </c>
      <c r="AG29">
        <f t="shared" si="68"/>
        <v>-538728</v>
      </c>
      <c r="AH29">
        <f t="shared" si="68"/>
        <v>-683668</v>
      </c>
    </row>
    <row r="30" spans="1:34" x14ac:dyDescent="0.25">
      <c r="A30" s="1" t="s">
        <v>28</v>
      </c>
      <c r="M30">
        <f>M25-M28</f>
        <v>143515</v>
      </c>
      <c r="N30">
        <f t="shared" ref="N30:W30" si="69">N25-N28</f>
        <v>146309</v>
      </c>
      <c r="O30">
        <f t="shared" si="69"/>
        <v>146078</v>
      </c>
      <c r="P30">
        <f t="shared" si="69"/>
        <v>144219</v>
      </c>
      <c r="Q30">
        <f t="shared" si="69"/>
        <v>141021</v>
      </c>
      <c r="R30">
        <f t="shared" si="69"/>
        <v>136376</v>
      </c>
      <c r="S30">
        <f t="shared" si="69"/>
        <v>130168</v>
      </c>
      <c r="T30">
        <f t="shared" si="69"/>
        <v>122272</v>
      </c>
      <c r="U30">
        <f t="shared" si="69"/>
        <v>112555</v>
      </c>
      <c r="V30">
        <f t="shared" si="69"/>
        <v>100873</v>
      </c>
      <c r="W30">
        <f t="shared" si="69"/>
        <v>87073</v>
      </c>
      <c r="X30">
        <f t="shared" ref="X30:AH30" si="70">X25-X28</f>
        <v>70989</v>
      </c>
      <c r="Y30">
        <f t="shared" si="70"/>
        <v>52445</v>
      </c>
      <c r="Z30">
        <f t="shared" si="70"/>
        <v>31250</v>
      </c>
      <c r="AA30">
        <f t="shared" si="70"/>
        <v>7201</v>
      </c>
      <c r="AB30">
        <f t="shared" si="70"/>
        <v>-19923</v>
      </c>
      <c r="AC30">
        <f t="shared" si="70"/>
        <v>-50356</v>
      </c>
      <c r="AD30">
        <f t="shared" si="70"/>
        <v>-84351</v>
      </c>
      <c r="AE30">
        <f t="shared" si="70"/>
        <v>-122179</v>
      </c>
      <c r="AF30">
        <f t="shared" si="70"/>
        <v>-164132</v>
      </c>
      <c r="AG30">
        <f t="shared" si="70"/>
        <v>-210523</v>
      </c>
      <c r="AH30">
        <f t="shared" si="70"/>
        <v>-261689</v>
      </c>
    </row>
    <row r="31" spans="1:34" x14ac:dyDescent="0.25">
      <c r="A31" s="1"/>
    </row>
    <row r="32" spans="1:34" x14ac:dyDescent="0.25">
      <c r="A32" s="1" t="s">
        <v>16</v>
      </c>
      <c r="B32">
        <v>12600</v>
      </c>
      <c r="E32" s="1" t="s">
        <v>39</v>
      </c>
      <c r="H32">
        <v>600000</v>
      </c>
      <c r="J32" s="1" t="s">
        <v>29</v>
      </c>
      <c r="K32" s="1"/>
      <c r="O32" s="1" t="s">
        <v>35</v>
      </c>
      <c r="P32" s="1" t="s">
        <v>36</v>
      </c>
    </row>
    <row r="33" spans="1:17" x14ac:dyDescent="0.25">
      <c r="A33" s="1" t="s">
        <v>21</v>
      </c>
      <c r="B33" t="s">
        <v>22</v>
      </c>
      <c r="C33">
        <v>0.75</v>
      </c>
      <c r="E33" s="1" t="s">
        <v>40</v>
      </c>
      <c r="H33">
        <v>60000</v>
      </c>
      <c r="K33" s="1" t="s">
        <v>30</v>
      </c>
      <c r="N33">
        <v>39600</v>
      </c>
      <c r="O33">
        <v>1.02</v>
      </c>
    </row>
    <row r="34" spans="1:17" x14ac:dyDescent="0.25">
      <c r="A34" s="1"/>
      <c r="E34" s="1" t="s">
        <v>41</v>
      </c>
      <c r="H34">
        <v>1.0249999999999999</v>
      </c>
      <c r="K34" s="1" t="s">
        <v>9</v>
      </c>
      <c r="N34">
        <v>3000</v>
      </c>
      <c r="O34">
        <v>1.0149999999999999</v>
      </c>
    </row>
    <row r="35" spans="1:17" x14ac:dyDescent="0.25">
      <c r="A35" s="1"/>
      <c r="E35" s="1"/>
      <c r="K35" s="1" t="s">
        <v>10</v>
      </c>
      <c r="N35">
        <v>4800</v>
      </c>
      <c r="O35">
        <v>1.01</v>
      </c>
    </row>
    <row r="36" spans="1:17" x14ac:dyDescent="0.25">
      <c r="A36" s="1" t="s">
        <v>8</v>
      </c>
      <c r="B36" t="s">
        <v>7</v>
      </c>
      <c r="K36" s="1" t="s">
        <v>31</v>
      </c>
      <c r="N36">
        <v>50000</v>
      </c>
      <c r="O36">
        <v>1.03</v>
      </c>
      <c r="Q36" t="s">
        <v>43</v>
      </c>
    </row>
    <row r="37" spans="1:17" x14ac:dyDescent="0.25">
      <c r="B37" t="s">
        <v>11</v>
      </c>
      <c r="K37" s="1" t="s">
        <v>32</v>
      </c>
      <c r="N37">
        <v>12000</v>
      </c>
      <c r="O37">
        <v>1.08</v>
      </c>
    </row>
    <row r="38" spans="1:17" x14ac:dyDescent="0.25">
      <c r="B38" t="s">
        <v>12</v>
      </c>
      <c r="K38" s="1" t="s">
        <v>33</v>
      </c>
      <c r="N38">
        <v>36000</v>
      </c>
      <c r="O38">
        <v>1.02</v>
      </c>
      <c r="P38">
        <v>0.8</v>
      </c>
    </row>
    <row r="39" spans="1:17" x14ac:dyDescent="0.25">
      <c r="B39" t="s">
        <v>37</v>
      </c>
      <c r="K39" s="1" t="s">
        <v>34</v>
      </c>
      <c r="N39">
        <v>15600</v>
      </c>
      <c r="O39">
        <v>1.02</v>
      </c>
      <c r="P39">
        <v>0.8</v>
      </c>
    </row>
    <row r="40" spans="1:17" x14ac:dyDescent="0.25">
      <c r="B40" t="s">
        <v>42</v>
      </c>
      <c r="K40" s="1"/>
    </row>
    <row r="41" spans="1:17" x14ac:dyDescent="0.25">
      <c r="B41" t="s">
        <v>15</v>
      </c>
      <c r="D41" t="s">
        <v>14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richard.reed@improvingenterprises.com</cp:lastModifiedBy>
  <dcterms:created xsi:type="dcterms:W3CDTF">2011-02-13T14:47:33Z</dcterms:created>
  <dcterms:modified xsi:type="dcterms:W3CDTF">2013-12-22T18:14:56Z</dcterms:modified>
</cp:coreProperties>
</file>