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195" windowHeight="74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5" i="1" l="1"/>
  <c r="B18" i="1"/>
  <c r="C16" i="1"/>
  <c r="B16" i="1"/>
  <c r="C15" i="1"/>
  <c r="C3" i="1"/>
  <c r="B10" i="1"/>
  <c r="B3" i="1"/>
  <c r="K6" i="1" l="1"/>
  <c r="O5" i="1"/>
  <c r="L6" i="1"/>
  <c r="M6" i="1" s="1"/>
  <c r="N6" i="1" s="1"/>
  <c r="O6" i="1" s="1"/>
  <c r="P6" i="1" s="1"/>
  <c r="Q6" i="1" s="1"/>
  <c r="R6" i="1" s="1"/>
  <c r="S6" i="1" s="1"/>
  <c r="T6" i="1" s="1"/>
  <c r="B23" i="1" l="1"/>
  <c r="C23" i="1" s="1"/>
  <c r="D23" i="1" s="1"/>
  <c r="F3" i="1"/>
  <c r="E23" i="1" l="1"/>
  <c r="F23" i="1" s="1"/>
  <c r="G23" i="1" s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G7" i="1"/>
  <c r="E4" i="1"/>
  <c r="H7" i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D3" i="1" l="1"/>
  <c r="E3" i="1" s="1"/>
  <c r="G3" i="1" s="1"/>
  <c r="B12" i="1" l="1"/>
  <c r="B13" i="1" s="1"/>
  <c r="P5" i="1" l="1"/>
  <c r="Q5" i="1" s="1"/>
  <c r="R5" i="1" s="1"/>
  <c r="S5" i="1" s="1"/>
  <c r="T5" i="1" s="1"/>
  <c r="F4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B21" i="1"/>
  <c r="B24" i="1" s="1"/>
  <c r="G4" i="1" l="1"/>
  <c r="H4" i="1" s="1"/>
  <c r="D15" i="1"/>
  <c r="I4" i="1" l="1"/>
  <c r="H10" i="1"/>
  <c r="J4" i="1"/>
  <c r="C1" i="1"/>
  <c r="D1" i="1" s="1"/>
  <c r="E1" i="1" s="1"/>
  <c r="F1" i="1" s="1"/>
  <c r="G1" i="1" s="1"/>
  <c r="H1" i="1" s="1"/>
  <c r="I1" i="1" s="1"/>
  <c r="J1" i="1" l="1"/>
  <c r="K1" i="1" s="1"/>
  <c r="L1" i="1" s="1"/>
  <c r="M1" i="1" s="1"/>
  <c r="N1" i="1" s="1"/>
  <c r="O1" i="1" s="1"/>
  <c r="P1" i="1" s="1"/>
  <c r="Q1" i="1" s="1"/>
  <c r="C10" i="1"/>
  <c r="C12" i="1" s="1"/>
  <c r="C13" i="1" s="1"/>
  <c r="K4" i="1"/>
  <c r="E15" i="1"/>
  <c r="D16" i="1"/>
  <c r="D18" i="1" s="1"/>
  <c r="C18" i="1"/>
  <c r="D10" i="1" l="1"/>
  <c r="D12" i="1" s="1"/>
  <c r="D13" i="1" s="1"/>
  <c r="L4" i="1"/>
  <c r="C21" i="1"/>
  <c r="C24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F15" i="1"/>
  <c r="E10" i="1" l="1"/>
  <c r="E12" i="1" s="1"/>
  <c r="E13" i="1" s="1"/>
  <c r="M4" i="1"/>
  <c r="D21" i="1"/>
  <c r="D24" i="1" s="1"/>
  <c r="E18" i="1"/>
  <c r="I3" i="1"/>
  <c r="G15" i="1"/>
  <c r="F18" i="1"/>
  <c r="E21" i="1" l="1"/>
  <c r="E24" i="1" s="1"/>
  <c r="I10" i="1"/>
  <c r="F10" i="1"/>
  <c r="F12" i="1" s="1"/>
  <c r="F13" i="1" s="1"/>
  <c r="N4" i="1"/>
  <c r="G10" i="1"/>
  <c r="G12" i="1" s="1"/>
  <c r="G13" i="1" s="1"/>
  <c r="J3" i="1"/>
  <c r="H15" i="1"/>
  <c r="G18" i="1"/>
  <c r="F21" i="1" l="1"/>
  <c r="F24" i="1" s="1"/>
  <c r="G21" i="1"/>
  <c r="J10" i="1"/>
  <c r="O4" i="1"/>
  <c r="K3" i="1"/>
  <c r="I15" i="1"/>
  <c r="J15" i="1" s="1"/>
  <c r="H18" i="1"/>
  <c r="G24" i="1" l="1"/>
  <c r="K10" i="1"/>
  <c r="P4" i="1"/>
  <c r="L3" i="1"/>
  <c r="I18" i="1"/>
  <c r="I20" i="1" s="1"/>
  <c r="I12" i="1" s="1"/>
  <c r="I13" i="1" l="1"/>
  <c r="I21" i="1" s="1"/>
  <c r="L10" i="1"/>
  <c r="Q4" i="1"/>
  <c r="M3" i="1"/>
  <c r="K15" i="1"/>
  <c r="J18" i="1"/>
  <c r="J20" i="1" s="1"/>
  <c r="J12" i="1" s="1"/>
  <c r="J13" i="1" l="1"/>
  <c r="J21" i="1" s="1"/>
  <c r="M10" i="1"/>
  <c r="R4" i="1"/>
  <c r="N3" i="1"/>
  <c r="L15" i="1"/>
  <c r="K18" i="1"/>
  <c r="K20" i="1" s="1"/>
  <c r="K12" i="1" s="1"/>
  <c r="K13" i="1" l="1"/>
  <c r="K21" i="1" s="1"/>
  <c r="N10" i="1"/>
  <c r="S4" i="1"/>
  <c r="O3" i="1"/>
  <c r="M15" i="1"/>
  <c r="L18" i="1"/>
  <c r="L20" i="1" s="1"/>
  <c r="L12" i="1" s="1"/>
  <c r="O10" i="1" l="1"/>
  <c r="T4" i="1"/>
  <c r="P3" i="1"/>
  <c r="N15" i="1"/>
  <c r="M18" i="1"/>
  <c r="M20" i="1" s="1"/>
  <c r="M12" i="1" s="1"/>
  <c r="P10" i="1" l="1"/>
  <c r="Q3" i="1"/>
  <c r="O15" i="1"/>
  <c r="N18" i="1"/>
  <c r="N20" i="1" s="1"/>
  <c r="N12" i="1" s="1"/>
  <c r="Q10" i="1" l="1"/>
  <c r="R3" i="1"/>
  <c r="O18" i="1"/>
  <c r="O20" i="1" s="1"/>
  <c r="O12" i="1" s="1"/>
  <c r="P15" i="1"/>
  <c r="R10" i="1" l="1"/>
  <c r="S3" i="1"/>
  <c r="Q15" i="1"/>
  <c r="P18" i="1"/>
  <c r="P20" i="1" s="1"/>
  <c r="P12" i="1" s="1"/>
  <c r="T3" i="1" l="1"/>
  <c r="S10" i="1"/>
  <c r="R15" i="1"/>
  <c r="Q18" i="1"/>
  <c r="Q20" i="1" s="1"/>
  <c r="Q12" i="1" s="1"/>
  <c r="T10" i="1" l="1"/>
  <c r="S15" i="1"/>
  <c r="R18" i="1"/>
  <c r="R20" i="1" s="1"/>
  <c r="R12" i="1" s="1"/>
  <c r="S18" i="1" l="1"/>
  <c r="S20" i="1" s="1"/>
  <c r="S12" i="1" s="1"/>
  <c r="T15" i="1"/>
  <c r="T18" i="1" s="1"/>
  <c r="T20" i="1" s="1"/>
  <c r="T12" i="1" s="1"/>
  <c r="H20" i="1" l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H12" i="1" l="1"/>
  <c r="H13" i="1" l="1"/>
  <c r="H21" i="1" s="1"/>
  <c r="H24" i="1" s="1"/>
  <c r="I24" i="1" s="1"/>
  <c r="J24" i="1" s="1"/>
  <c r="K24" i="1" s="1"/>
  <c r="L13" i="1"/>
  <c r="L21" i="1" s="1"/>
  <c r="L24" i="1" l="1"/>
  <c r="M13" i="1"/>
  <c r="M21" i="1" s="1"/>
  <c r="M24" i="1" l="1"/>
  <c r="N13" i="1"/>
  <c r="N21" i="1" s="1"/>
  <c r="N24" i="1" l="1"/>
  <c r="O13" i="1"/>
  <c r="O21" i="1" s="1"/>
  <c r="O24" i="1" l="1"/>
  <c r="P13" i="1"/>
  <c r="P21" i="1" s="1"/>
  <c r="P24" i="1" l="1"/>
  <c r="Q13" i="1"/>
  <c r="Q21" i="1" s="1"/>
  <c r="Q24" i="1" l="1"/>
  <c r="R13" i="1"/>
  <c r="R21" i="1" s="1"/>
  <c r="R24" i="1" l="1"/>
  <c r="S13" i="1"/>
  <c r="S21" i="1" s="1"/>
  <c r="S24" i="1" l="1"/>
  <c r="T13" i="1"/>
  <c r="T21" i="1" s="1"/>
  <c r="T24" i="1" l="1"/>
</calcChain>
</file>

<file path=xl/sharedStrings.xml><?xml version="1.0" encoding="utf-8"?>
<sst xmlns="http://schemas.openxmlformats.org/spreadsheetml/2006/main" count="33" uniqueCount="33">
  <si>
    <t>Year</t>
  </si>
  <si>
    <t>Expenses</t>
  </si>
  <si>
    <t>Med Exp</t>
  </si>
  <si>
    <t>Gross Exp</t>
  </si>
  <si>
    <t>Age</t>
  </si>
  <si>
    <t>Navy Ret</t>
  </si>
  <si>
    <t>SS</t>
  </si>
  <si>
    <t>Gross Income</t>
  </si>
  <si>
    <t>Improving</t>
  </si>
  <si>
    <t>Income &amp; SS Taxes</t>
  </si>
  <si>
    <t>Non-IRA Account Sav/Spend</t>
  </si>
  <si>
    <t>Initial non-IRA Account is made up of $50,000 savings and $10,000 life insurance</t>
  </si>
  <si>
    <t>Notes:</t>
  </si>
  <si>
    <t>GE</t>
  </si>
  <si>
    <t>Alcatel</t>
  </si>
  <si>
    <t>After age 60</t>
  </si>
  <si>
    <t>Prior to age 60 the year's savings and spending come out of non-IRA account</t>
  </si>
  <si>
    <t>The year's savings goes into the non-IRA account</t>
  </si>
  <si>
    <t>The year's spending comes out of the IRA account</t>
  </si>
  <si>
    <t>Large expense in 2013 of $8,000</t>
  </si>
  <si>
    <t>Lump sum income in 2014 of $9,000</t>
  </si>
  <si>
    <t>Large expense</t>
  </si>
  <si>
    <t>Gross Income + IRA Spend</t>
  </si>
  <si>
    <t>Exception is that Income tax comes out of non-IRA account</t>
  </si>
  <si>
    <t>IRA_Spend</t>
  </si>
  <si>
    <t>Each year $15,000 is transferred from IRA account to the non-IRA Account.  Taxes on the $15,000 are paid with other income taxes and taken back out of the non-IRA account.</t>
  </si>
  <si>
    <t>Xfer IRA to non-IRA</t>
  </si>
  <si>
    <t>Lump sum income (no tax)</t>
  </si>
  <si>
    <t>non-IRA Savings</t>
  </si>
  <si>
    <t>IRA Savings</t>
  </si>
  <si>
    <t>Spouse SS</t>
  </si>
  <si>
    <t>Starting month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</si>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</sst>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zoomScale="85" zoomScaleNormal="85" workbookViewId="0">
      <pane xSplit="2595" ySplit="735" activePane="bottomRight"/>
      <selection activeCell="A19" sqref="A19"/>
      <selection pane="topRight" activeCell="B1" sqref="B1"/>
      <selection pane="bottomLeft" activeCell="A28" sqref="A28:XFD28"/>
      <selection pane="bottomRight" activeCell="B15" sqref="B15"/>
    </sheetView>
  </sheetViews>
  <sheetFormatPr defaultRowHeight="15" x14ac:dyDescent="0.25"/>
  <cols>
    <col min="1" max="1" width="25.28515625" customWidth="1"/>
    <col min="2" max="2" width="8.7109375" customWidth="1"/>
    <col min="9" max="9" width="9.7109375" customWidth="1"/>
    <col min="10" max="11" width="8" customWidth="1"/>
    <col min="12" max="12" width="8.28515625" customWidth="1"/>
  </cols>
  <sheetData>
    <row r="1" spans="1:20" s="1" customFormat="1" x14ac:dyDescent="0.25">
      <c r="A1" s="1" t="s">
        <v>0</v>
      </c>
      <c r="B1" s="1">
        <v>2011</v>
      </c>
      <c r="C1" s="1">
        <f>B1+1</f>
        <v>2012</v>
      </c>
      <c r="D1" s="1">
        <f t="shared" ref="D1:Q1" si="0">C1+1</f>
        <v>2013</v>
      </c>
      <c r="E1" s="1">
        <f t="shared" si="0"/>
        <v>2014</v>
      </c>
      <c r="F1" s="1">
        <f t="shared" si="0"/>
        <v>2015</v>
      </c>
      <c r="G1" s="1">
        <f t="shared" si="0"/>
        <v>2016</v>
      </c>
      <c r="H1" s="1">
        <f t="shared" si="0"/>
        <v>2017</v>
      </c>
      <c r="I1" s="1">
        <f t="shared" si="0"/>
        <v>2018</v>
      </c>
      <c r="J1" s="1">
        <f>I1+1</f>
        <v>2019</v>
      </c>
      <c r="K1" s="1">
        <f t="shared" si="0"/>
        <v>2020</v>
      </c>
      <c r="L1" s="1">
        <f t="shared" si="0"/>
        <v>2021</v>
      </c>
      <c r="M1" s="1">
        <f t="shared" si="0"/>
        <v>2022</v>
      </c>
      <c r="N1" s="1">
        <f t="shared" si="0"/>
        <v>2023</v>
      </c>
      <c r="O1" s="1">
        <f t="shared" si="0"/>
        <v>2024</v>
      </c>
      <c r="P1" s="1">
        <f t="shared" si="0"/>
        <v>2025</v>
      </c>
      <c r="Q1" s="1">
        <f t="shared" si="0"/>
        <v>2026</v>
      </c>
      <c r="R1" s="1">
        <v>2027</v>
      </c>
      <c r="S1" s="1">
        <v>2028</v>
      </c>
      <c r="T1" s="1">
        <v>2029</v>
      </c>
    </row>
    <row r="2" spans="1:20" s="1" customFormat="1" x14ac:dyDescent="0.25">
      <c r="A2" s="1" t="s">
        <v>4</v>
      </c>
      <c r="B2" s="1">
        <v>57</v>
      </c>
      <c r="C2" s="1">
        <f>(B2+1)</f>
        <v>58</v>
      </c>
      <c r="D2" s="1">
        <f t="shared" ref="D2:S2" si="1">(C2+1)</f>
        <v>59</v>
      </c>
      <c r="E2" s="1">
        <f t="shared" si="1"/>
        <v>60</v>
      </c>
      <c r="F2" s="1">
        <f t="shared" si="1"/>
        <v>61</v>
      </c>
      <c r="G2" s="1">
        <f t="shared" si="1"/>
        <v>62</v>
      </c>
      <c r="H2" s="1">
        <f t="shared" si="1"/>
        <v>63</v>
      </c>
      <c r="I2" s="1">
        <f t="shared" si="1"/>
        <v>64</v>
      </c>
      <c r="J2" s="1">
        <f t="shared" si="1"/>
        <v>65</v>
      </c>
      <c r="K2" s="1">
        <f t="shared" si="1"/>
        <v>66</v>
      </c>
      <c r="L2" s="1">
        <f t="shared" si="1"/>
        <v>67</v>
      </c>
      <c r="M2" s="1">
        <f t="shared" si="1"/>
        <v>68</v>
      </c>
      <c r="N2" s="1">
        <f t="shared" si="1"/>
        <v>69</v>
      </c>
      <c r="O2" s="1">
        <f t="shared" si="1"/>
        <v>70</v>
      </c>
      <c r="P2" s="1">
        <f t="shared" si="1"/>
        <v>71</v>
      </c>
      <c r="Q2" s="1">
        <f t="shared" si="1"/>
        <v>72</v>
      </c>
      <c r="R2" s="1">
        <f t="shared" si="1"/>
        <v>73</v>
      </c>
      <c r="S2" s="1">
        <f t="shared" si="1"/>
        <v>74</v>
      </c>
      <c r="T2" s="1">
        <v>75</v>
      </c>
    </row>
    <row r="3" spans="1:20" x14ac:dyDescent="0.25">
      <c r="A3" s="1" t="s">
        <v>8</v>
      </c>
      <c r="B3">
        <f>70*1500*C27</f>
        <v>78750</v>
      </c>
      <c r="C3">
        <f>B3/C27</f>
        <v>105000</v>
      </c>
      <c r="D3">
        <f t="shared" ref="D3:E3" si="2">C3</f>
        <v>105000</v>
      </c>
      <c r="E3">
        <f t="shared" si="2"/>
        <v>105000</v>
      </c>
      <c r="F3">
        <f>70*1000</f>
        <v>70000</v>
      </c>
      <c r="G3">
        <f>F3</f>
        <v>70000</v>
      </c>
      <c r="H3">
        <v>0</v>
      </c>
      <c r="I3">
        <f t="shared" ref="I3:L3" si="3">ROUND(H3*1.03,0)</f>
        <v>0</v>
      </c>
      <c r="J3">
        <f t="shared" si="3"/>
        <v>0</v>
      </c>
      <c r="K3">
        <f t="shared" si="3"/>
        <v>0</v>
      </c>
      <c r="L3">
        <f t="shared" si="3"/>
        <v>0</v>
      </c>
      <c r="M3">
        <f t="shared" ref="M3" si="4">ROUND(L3*1.03,0)</f>
        <v>0</v>
      </c>
      <c r="N3">
        <f t="shared" ref="N3" si="5">ROUND(M3*1.03,0)</f>
        <v>0</v>
      </c>
      <c r="O3">
        <f t="shared" ref="O3" si="6">ROUND(N3*1.03,0)</f>
        <v>0</v>
      </c>
      <c r="P3">
        <f t="shared" ref="P3" si="7">ROUND(O3*1.03,0)</f>
        <v>0</v>
      </c>
      <c r="Q3">
        <f t="shared" ref="Q3" si="8">ROUND(P3*1.03,0)</f>
        <v>0</v>
      </c>
      <c r="R3">
        <f t="shared" ref="R3" si="9">ROUND(Q3*1.03,0)</f>
        <v>0</v>
      </c>
      <c r="S3">
        <f t="shared" ref="S3:T3" si="10">ROUND(R3*1.03,0)</f>
        <v>0</v>
      </c>
      <c r="T3">
        <f t="shared" si="10"/>
        <v>0</v>
      </c>
    </row>
    <row r="4" spans="1:20" x14ac:dyDescent="0.25">
      <c r="A4" s="1" t="s">
        <v>5</v>
      </c>
      <c r="E4">
        <f>3300*12</f>
        <v>39600</v>
      </c>
      <c r="F4">
        <f>ROUND(E4*1.02,0)</f>
        <v>40392</v>
      </c>
      <c r="G4">
        <f t="shared" ref="G4:T4" si="11">ROUND(F4*1.02,0)</f>
        <v>41200</v>
      </c>
      <c r="H4">
        <f t="shared" si="11"/>
        <v>42024</v>
      </c>
      <c r="I4">
        <f t="shared" si="11"/>
        <v>42864</v>
      </c>
      <c r="J4">
        <f t="shared" si="11"/>
        <v>43721</v>
      </c>
      <c r="K4">
        <f t="shared" si="11"/>
        <v>44595</v>
      </c>
      <c r="L4">
        <f t="shared" si="11"/>
        <v>45487</v>
      </c>
      <c r="M4">
        <f t="shared" si="11"/>
        <v>46397</v>
      </c>
      <c r="N4">
        <f t="shared" si="11"/>
        <v>47325</v>
      </c>
      <c r="O4">
        <f t="shared" si="11"/>
        <v>48272</v>
      </c>
      <c r="P4">
        <f t="shared" si="11"/>
        <v>49237</v>
      </c>
      <c r="Q4">
        <f t="shared" si="11"/>
        <v>50222</v>
      </c>
      <c r="R4">
        <f t="shared" si="11"/>
        <v>51226</v>
      </c>
      <c r="S4">
        <f t="shared" si="11"/>
        <v>52251</v>
      </c>
      <c r="T4">
        <f t="shared" si="11"/>
        <v>53296</v>
      </c>
    </row>
    <row r="5" spans="1:20" x14ac:dyDescent="0.25">
      <c r="A5" s="1" t="s">
        <v>6</v>
      </c>
      <c r="O5">
        <f>2400*12</f>
        <v>28800</v>
      </c>
      <c r="P5">
        <f t="shared" ref="L5:T6" si="12">ROUND(O5*1.02,0)</f>
        <v>29376</v>
      </c>
      <c r="Q5">
        <f t="shared" si="12"/>
        <v>29964</v>
      </c>
      <c r="R5">
        <f t="shared" si="12"/>
        <v>30563</v>
      </c>
      <c r="S5">
        <f t="shared" si="12"/>
        <v>31174</v>
      </c>
      <c r="T5">
        <f t="shared" si="12"/>
        <v>31797</v>
      </c>
    </row>
    <row r="6" spans="1:20" x14ac:dyDescent="0.25">
      <c r="A6" s="1" t="s">
        <v>30</v>
      </c>
      <c r="K6">
        <f>1300*12</f>
        <v>15600</v>
      </c>
      <c r="L6">
        <f t="shared" si="12"/>
        <v>15912</v>
      </c>
      <c r="M6">
        <f t="shared" ref="M6" si="13">ROUND(L6*1.02,0)</f>
        <v>16230</v>
      </c>
      <c r="N6">
        <f t="shared" ref="N6" si="14">ROUND(M6*1.02,0)</f>
        <v>16555</v>
      </c>
      <c r="O6">
        <f t="shared" ref="O6" si="15">ROUND(N6*1.02,0)</f>
        <v>16886</v>
      </c>
      <c r="P6">
        <f t="shared" ref="P6" si="16">ROUND(O6*1.02,0)</f>
        <v>17224</v>
      </c>
      <c r="Q6">
        <f t="shared" ref="Q6" si="17">ROUND(P6*1.02,0)</f>
        <v>17568</v>
      </c>
      <c r="R6">
        <f t="shared" ref="R6" si="18">ROUND(Q6*1.02,0)</f>
        <v>17919</v>
      </c>
      <c r="S6">
        <f t="shared" ref="S6" si="19">ROUND(R6*1.02,0)</f>
        <v>18277</v>
      </c>
      <c r="T6">
        <f t="shared" ref="T6" si="20">ROUND(S6*1.02,0)</f>
        <v>18643</v>
      </c>
    </row>
    <row r="7" spans="1:20" x14ac:dyDescent="0.25">
      <c r="A7" s="1" t="s">
        <v>13</v>
      </c>
      <c r="G7">
        <f>250*12</f>
        <v>3000</v>
      </c>
      <c r="H7">
        <f>ROUND(G7*1.015,0)</f>
        <v>3045</v>
      </c>
      <c r="I7">
        <f t="shared" ref="I7:S7" si="21">ROUND(H7*1.015,0)</f>
        <v>3091</v>
      </c>
      <c r="J7">
        <f t="shared" si="21"/>
        <v>3137</v>
      </c>
      <c r="K7">
        <f t="shared" si="21"/>
        <v>3184</v>
      </c>
      <c r="L7">
        <f t="shared" si="21"/>
        <v>3232</v>
      </c>
      <c r="M7">
        <f t="shared" si="21"/>
        <v>3280</v>
      </c>
      <c r="N7">
        <f t="shared" si="21"/>
        <v>3329</v>
      </c>
      <c r="O7">
        <f t="shared" si="21"/>
        <v>3379</v>
      </c>
      <c r="P7">
        <f t="shared" si="21"/>
        <v>3430</v>
      </c>
      <c r="Q7">
        <f t="shared" si="21"/>
        <v>3481</v>
      </c>
      <c r="R7">
        <f t="shared" si="21"/>
        <v>3533</v>
      </c>
      <c r="S7">
        <f t="shared" si="21"/>
        <v>3586</v>
      </c>
      <c r="T7">
        <f>ROUND(S7*1.015,0)</f>
        <v>3640</v>
      </c>
    </row>
    <row r="8" spans="1:20" x14ac:dyDescent="0.25">
      <c r="A8" s="1" t="s">
        <v>14</v>
      </c>
      <c r="H8">
        <f>400*12</f>
        <v>4800</v>
      </c>
      <c r="I8">
        <f t="shared" ref="I8:T8" si="22">ROUND(H8*1.01,0)</f>
        <v>4848</v>
      </c>
      <c r="J8">
        <f t="shared" si="22"/>
        <v>4896</v>
      </c>
      <c r="K8">
        <f t="shared" si="22"/>
        <v>4945</v>
      </c>
      <c r="L8">
        <f t="shared" si="22"/>
        <v>4994</v>
      </c>
      <c r="M8">
        <f t="shared" si="22"/>
        <v>5044</v>
      </c>
      <c r="N8">
        <f t="shared" si="22"/>
        <v>5094</v>
      </c>
      <c r="O8">
        <f t="shared" si="22"/>
        <v>5145</v>
      </c>
      <c r="P8">
        <f t="shared" si="22"/>
        <v>5196</v>
      </c>
      <c r="Q8">
        <f t="shared" si="22"/>
        <v>5248</v>
      </c>
      <c r="R8">
        <f t="shared" si="22"/>
        <v>5300</v>
      </c>
      <c r="S8">
        <f t="shared" si="22"/>
        <v>5353</v>
      </c>
      <c r="T8">
        <f t="shared" si="22"/>
        <v>5407</v>
      </c>
    </row>
    <row r="9" spans="1:20" x14ac:dyDescent="0.25">
      <c r="A9" s="1" t="s">
        <v>27</v>
      </c>
      <c r="E9">
        <v>9000</v>
      </c>
    </row>
    <row r="10" spans="1:20" x14ac:dyDescent="0.25">
      <c r="A10" s="1" t="s">
        <v>7</v>
      </c>
      <c r="B10">
        <f>SUM(B3:B8)</f>
        <v>78750</v>
      </c>
      <c r="C10">
        <f t="shared" ref="C10:S10" si="23">SUM(C3:C8)</f>
        <v>105000</v>
      </c>
      <c r="D10">
        <f t="shared" si="23"/>
        <v>105000</v>
      </c>
      <c r="E10">
        <f>SUM(E3:E9)</f>
        <v>153600</v>
      </c>
      <c r="F10">
        <f t="shared" si="23"/>
        <v>110392</v>
      </c>
      <c r="G10">
        <f t="shared" si="23"/>
        <v>114200</v>
      </c>
      <c r="H10">
        <f>SUM(H3:H8)</f>
        <v>49869</v>
      </c>
      <c r="I10">
        <f t="shared" si="23"/>
        <v>50803</v>
      </c>
      <c r="J10">
        <f t="shared" si="23"/>
        <v>51754</v>
      </c>
      <c r="K10">
        <f t="shared" si="23"/>
        <v>68324</v>
      </c>
      <c r="L10">
        <f t="shared" si="23"/>
        <v>69625</v>
      </c>
      <c r="M10">
        <f t="shared" si="23"/>
        <v>70951</v>
      </c>
      <c r="N10">
        <f t="shared" si="23"/>
        <v>72303</v>
      </c>
      <c r="O10">
        <f t="shared" si="23"/>
        <v>102482</v>
      </c>
      <c r="P10">
        <f t="shared" si="23"/>
        <v>104463</v>
      </c>
      <c r="Q10">
        <f t="shared" si="23"/>
        <v>106483</v>
      </c>
      <c r="R10">
        <f t="shared" si="23"/>
        <v>108541</v>
      </c>
      <c r="S10">
        <f t="shared" si="23"/>
        <v>110641</v>
      </c>
      <c r="T10">
        <f>SUM(T3:T8)</f>
        <v>112783</v>
      </c>
    </row>
    <row r="11" spans="1:20" x14ac:dyDescent="0.25">
      <c r="A11" s="1"/>
    </row>
    <row r="12" spans="1:20" x14ac:dyDescent="0.25">
      <c r="A12" s="1" t="s">
        <v>22</v>
      </c>
      <c r="B12">
        <f t="shared" ref="B12:C12" si="24">B10-B20</f>
        <v>78750</v>
      </c>
      <c r="C12">
        <f t="shared" si="24"/>
        <v>105000</v>
      </c>
      <c r="D12">
        <f>D10-D20</f>
        <v>105000</v>
      </c>
      <c r="E12">
        <f t="shared" ref="E12:T12" si="25">E10-E20</f>
        <v>153600</v>
      </c>
      <c r="F12">
        <f t="shared" si="25"/>
        <v>110392</v>
      </c>
      <c r="G12">
        <f t="shared" si="25"/>
        <v>114200</v>
      </c>
      <c r="H12">
        <f t="shared" si="25"/>
        <v>105771</v>
      </c>
      <c r="I12">
        <f t="shared" si="25"/>
        <v>109934</v>
      </c>
      <c r="J12">
        <f t="shared" si="25"/>
        <v>113102</v>
      </c>
      <c r="K12">
        <f t="shared" si="25"/>
        <v>117650</v>
      </c>
      <c r="L12">
        <f t="shared" si="25"/>
        <v>122426</v>
      </c>
      <c r="M12">
        <f t="shared" si="25"/>
        <v>127446</v>
      </c>
      <c r="N12">
        <f t="shared" si="25"/>
        <v>132724</v>
      </c>
      <c r="O12">
        <f t="shared" si="25"/>
        <v>138277</v>
      </c>
      <c r="P12">
        <f t="shared" si="25"/>
        <v>129722</v>
      </c>
      <c r="Q12">
        <f t="shared" si="25"/>
        <v>135446</v>
      </c>
      <c r="R12">
        <f t="shared" si="25"/>
        <v>141488</v>
      </c>
      <c r="S12">
        <f t="shared" si="25"/>
        <v>147870</v>
      </c>
      <c r="T12">
        <f t="shared" si="25"/>
        <v>154614</v>
      </c>
    </row>
    <row r="13" spans="1:20" x14ac:dyDescent="0.25">
      <c r="A13" s="1" t="s">
        <v>9</v>
      </c>
      <c r="B13">
        <f>ROUND((9500 + 0.25*((B12/C27)- 88000) + B3 * 0.0765),0)</f>
        <v>19774</v>
      </c>
      <c r="C13">
        <f>ROUND((9500 + 0.25*(C12 - 88000) + C3 * 0.0765),0)</f>
        <v>21783</v>
      </c>
      <c r="D13">
        <f>ROUND((9500 + 0.25*(D12- 88000) + D3 * 0.0765),0)</f>
        <v>21783</v>
      </c>
      <c r="E13">
        <f>ROUND((9500 + 0.25*(E12-E9+$B$26-88000) + E3 * 0.0765),0)</f>
        <v>35433</v>
      </c>
      <c r="F13">
        <f t="shared" ref="F13:T13" si="26">ROUND((9500 + 0.25*(F12+$B$26- 88000) + F3 * 0.0765),0)</f>
        <v>24203</v>
      </c>
      <c r="G13">
        <f t="shared" si="26"/>
        <v>25155</v>
      </c>
      <c r="H13">
        <f t="shared" si="26"/>
        <v>17693</v>
      </c>
      <c r="I13">
        <f t="shared" si="26"/>
        <v>18734</v>
      </c>
      <c r="J13">
        <f t="shared" si="26"/>
        <v>19526</v>
      </c>
      <c r="K13">
        <f t="shared" si="26"/>
        <v>20663</v>
      </c>
      <c r="L13">
        <f t="shared" si="26"/>
        <v>21857</v>
      </c>
      <c r="M13">
        <f t="shared" si="26"/>
        <v>23112</v>
      </c>
      <c r="N13">
        <f t="shared" si="26"/>
        <v>24431</v>
      </c>
      <c r="O13">
        <f t="shared" si="26"/>
        <v>25819</v>
      </c>
      <c r="P13">
        <f t="shared" si="26"/>
        <v>23681</v>
      </c>
      <c r="Q13">
        <f t="shared" si="26"/>
        <v>25112</v>
      </c>
      <c r="R13">
        <f t="shared" si="26"/>
        <v>26622</v>
      </c>
      <c r="S13">
        <f t="shared" si="26"/>
        <v>28218</v>
      </c>
      <c r="T13">
        <f t="shared" si="26"/>
        <v>29904</v>
      </c>
    </row>
    <row r="14" spans="1:20" x14ac:dyDescent="0.25">
      <c r="A14" s="1"/>
    </row>
    <row r="15" spans="1:20" x14ac:dyDescent="0.25">
      <c r="A15" s="1" t="s">
        <v>1</v>
      </c>
      <c r="B15">
        <f>72000*C27</f>
        <v>54000</v>
      </c>
      <c r="C15">
        <f>ROUND((B15/C27)*1.03,0)</f>
        <v>74160</v>
      </c>
      <c r="D15">
        <f>ROUND(C15*1.03,0)</f>
        <v>76385</v>
      </c>
      <c r="E15">
        <f>ROUND(D15*1.03,0)</f>
        <v>78677</v>
      </c>
      <c r="F15">
        <f t="shared" ref="F15:L15" si="27">ROUND(E15*1.03,0)</f>
        <v>81037</v>
      </c>
      <c r="G15">
        <f t="shared" si="27"/>
        <v>83468</v>
      </c>
      <c r="H15">
        <f t="shared" si="27"/>
        <v>85972</v>
      </c>
      <c r="I15">
        <f t="shared" si="27"/>
        <v>88551</v>
      </c>
      <c r="J15">
        <f>ROUND(I15*1.03,0)-1200</f>
        <v>90008</v>
      </c>
      <c r="K15">
        <f t="shared" si="27"/>
        <v>92708</v>
      </c>
      <c r="L15">
        <f t="shared" si="27"/>
        <v>95489</v>
      </c>
      <c r="M15">
        <f t="shared" ref="M15" si="28">ROUND(L15*1.03,0)</f>
        <v>98354</v>
      </c>
      <c r="N15">
        <f t="shared" ref="N15" si="29">ROUND(M15*1.03,0)</f>
        <v>101305</v>
      </c>
      <c r="O15">
        <f t="shared" ref="O15" si="30">ROUND(N15*1.03,0)</f>
        <v>104344</v>
      </c>
      <c r="P15">
        <f>ROUND(O15*1.03,0)-(1200*12)</f>
        <v>93074</v>
      </c>
      <c r="Q15">
        <f>ROUND(P15*1.03,0)</f>
        <v>95866</v>
      </c>
      <c r="R15">
        <f>ROUND(Q15*1.03,0)</f>
        <v>98742</v>
      </c>
      <c r="S15">
        <f>ROUND(R15*1.03,0)</f>
        <v>101704</v>
      </c>
      <c r="T15">
        <f>ROUND(S15*1.03,0)</f>
        <v>104755</v>
      </c>
    </row>
    <row r="16" spans="1:20" x14ac:dyDescent="0.25">
      <c r="A16" s="1" t="s">
        <v>2</v>
      </c>
      <c r="B16">
        <f>12000*C27</f>
        <v>9000</v>
      </c>
      <c r="C16">
        <f>ROUND((B16/C27)*1.08,0)</f>
        <v>12960</v>
      </c>
      <c r="D16">
        <f t="shared" ref="D16:L16" si="31">ROUND(C16*1.08,0)</f>
        <v>13997</v>
      </c>
      <c r="E16">
        <f>ROUND(D16*1.08,0) + 600</f>
        <v>15717</v>
      </c>
      <c r="F16">
        <f t="shared" si="31"/>
        <v>16974</v>
      </c>
      <c r="G16">
        <f t="shared" si="31"/>
        <v>18332</v>
      </c>
      <c r="H16">
        <f t="shared" si="31"/>
        <v>19799</v>
      </c>
      <c r="I16">
        <f t="shared" si="31"/>
        <v>21383</v>
      </c>
      <c r="J16">
        <f t="shared" si="31"/>
        <v>23094</v>
      </c>
      <c r="K16">
        <f t="shared" si="31"/>
        <v>24942</v>
      </c>
      <c r="L16">
        <f t="shared" si="31"/>
        <v>26937</v>
      </c>
      <c r="M16">
        <f t="shared" ref="M16" si="32">ROUND(L16*1.08,0)</f>
        <v>29092</v>
      </c>
      <c r="N16">
        <f t="shared" ref="N16" si="33">ROUND(M16*1.08,0)</f>
        <v>31419</v>
      </c>
      <c r="O16">
        <f t="shared" ref="O16" si="34">ROUND(N16*1.08,0)</f>
        <v>33933</v>
      </c>
      <c r="P16">
        <f t="shared" ref="P16" si="35">ROUND(O16*1.08,0)</f>
        <v>36648</v>
      </c>
      <c r="Q16">
        <f t="shared" ref="Q16" si="36">ROUND(P16*1.08,0)</f>
        <v>39580</v>
      </c>
      <c r="R16">
        <f t="shared" ref="R16" si="37">ROUND(Q16*1.08,0)</f>
        <v>42746</v>
      </c>
      <c r="S16">
        <f t="shared" ref="S16:T16" si="38">ROUND(R16*1.08,0)</f>
        <v>46166</v>
      </c>
      <c r="T16">
        <f t="shared" si="38"/>
        <v>49859</v>
      </c>
    </row>
    <row r="17" spans="1:20" x14ac:dyDescent="0.25">
      <c r="A17" s="1" t="s">
        <v>21</v>
      </c>
      <c r="D17">
        <v>8000</v>
      </c>
    </row>
    <row r="18" spans="1:20" x14ac:dyDescent="0.25">
      <c r="A18" s="1" t="s">
        <v>3</v>
      </c>
      <c r="B18">
        <f>(B15+B16)</f>
        <v>63000</v>
      </c>
      <c r="C18">
        <f t="shared" ref="C18:S18" si="39">(C15+C16)</f>
        <v>87120</v>
      </c>
      <c r="D18">
        <f>(D15+D16+D17)</f>
        <v>98382</v>
      </c>
      <c r="E18">
        <f t="shared" si="39"/>
        <v>94394</v>
      </c>
      <c r="F18">
        <f t="shared" si="39"/>
        <v>98011</v>
      </c>
      <c r="G18">
        <f t="shared" si="39"/>
        <v>101800</v>
      </c>
      <c r="H18">
        <f t="shared" si="39"/>
        <v>105771</v>
      </c>
      <c r="I18">
        <f t="shared" si="39"/>
        <v>109934</v>
      </c>
      <c r="J18">
        <f t="shared" si="39"/>
        <v>113102</v>
      </c>
      <c r="K18">
        <f t="shared" si="39"/>
        <v>117650</v>
      </c>
      <c r="L18">
        <f t="shared" si="39"/>
        <v>122426</v>
      </c>
      <c r="M18">
        <f t="shared" si="39"/>
        <v>127446</v>
      </c>
      <c r="N18">
        <f t="shared" si="39"/>
        <v>132724</v>
      </c>
      <c r="O18">
        <f t="shared" si="39"/>
        <v>138277</v>
      </c>
      <c r="P18">
        <f t="shared" si="39"/>
        <v>129722</v>
      </c>
      <c r="Q18">
        <f t="shared" si="39"/>
        <v>135446</v>
      </c>
      <c r="R18">
        <f t="shared" si="39"/>
        <v>141488</v>
      </c>
      <c r="S18">
        <f t="shared" si="39"/>
        <v>147870</v>
      </c>
      <c r="T18">
        <f t="shared" ref="T18" si="40">(T15+T16)</f>
        <v>154614</v>
      </c>
    </row>
    <row r="19" spans="1:20" x14ac:dyDescent="0.25">
      <c r="A19" s="1"/>
    </row>
    <row r="20" spans="1:20" x14ac:dyDescent="0.25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ref="H20:T20" si="41">H10-H18</f>
        <v>-55902</v>
      </c>
      <c r="I20">
        <f t="shared" si="41"/>
        <v>-59131</v>
      </c>
      <c r="J20">
        <f t="shared" si="41"/>
        <v>-61348</v>
      </c>
      <c r="K20">
        <f t="shared" si="41"/>
        <v>-49326</v>
      </c>
      <c r="L20">
        <f t="shared" si="41"/>
        <v>-52801</v>
      </c>
      <c r="M20">
        <f t="shared" si="41"/>
        <v>-56495</v>
      </c>
      <c r="N20">
        <f t="shared" si="41"/>
        <v>-60421</v>
      </c>
      <c r="O20">
        <f t="shared" si="41"/>
        <v>-35795</v>
      </c>
      <c r="P20">
        <f t="shared" si="41"/>
        <v>-25259</v>
      </c>
      <c r="Q20">
        <f t="shared" si="41"/>
        <v>-28963</v>
      </c>
      <c r="R20">
        <f t="shared" si="41"/>
        <v>-32947</v>
      </c>
      <c r="S20">
        <f t="shared" si="41"/>
        <v>-37229</v>
      </c>
      <c r="T20">
        <f t="shared" si="41"/>
        <v>-41831</v>
      </c>
    </row>
    <row r="21" spans="1:20" x14ac:dyDescent="0.25">
      <c r="A21" s="1" t="s">
        <v>10</v>
      </c>
      <c r="B21">
        <f>B10-B13-B18</f>
        <v>-4024</v>
      </c>
      <c r="C21">
        <f>C10-C13-C18</f>
        <v>-3903</v>
      </c>
      <c r="D21">
        <f>D10-D13-D18</f>
        <v>-15165</v>
      </c>
      <c r="E21">
        <f>E10-E13-E18</f>
        <v>23773</v>
      </c>
      <c r="F21">
        <f t="shared" ref="F21:G21" si="42">F10-F13-F18</f>
        <v>-11822</v>
      </c>
      <c r="G21">
        <f t="shared" si="42"/>
        <v>-12755</v>
      </c>
      <c r="H21">
        <f>-H13</f>
        <v>-17693</v>
      </c>
      <c r="I21">
        <f t="shared" ref="I21:T21" si="43">-I13</f>
        <v>-18734</v>
      </c>
      <c r="J21">
        <f t="shared" si="43"/>
        <v>-19526</v>
      </c>
      <c r="K21">
        <f t="shared" si="43"/>
        <v>-20663</v>
      </c>
      <c r="L21">
        <f t="shared" si="43"/>
        <v>-21857</v>
      </c>
      <c r="M21">
        <f t="shared" si="43"/>
        <v>-23112</v>
      </c>
      <c r="N21">
        <f t="shared" si="43"/>
        <v>-24431</v>
      </c>
      <c r="O21">
        <f t="shared" si="43"/>
        <v>-25819</v>
      </c>
      <c r="P21">
        <f t="shared" si="43"/>
        <v>-23681</v>
      </c>
      <c r="Q21">
        <f t="shared" si="43"/>
        <v>-25112</v>
      </c>
      <c r="R21">
        <f t="shared" si="43"/>
        <v>-26622</v>
      </c>
      <c r="S21">
        <f t="shared" si="43"/>
        <v>-28218</v>
      </c>
      <c r="T21">
        <f t="shared" si="43"/>
        <v>-29904</v>
      </c>
    </row>
    <row r="22" spans="1:20" x14ac:dyDescent="0.25">
      <c r="A22" s="1"/>
    </row>
    <row r="23" spans="1:20" x14ac:dyDescent="0.25">
      <c r="A23" s="1" t="s">
        <v>29</v>
      </c>
      <c r="B23">
        <f>ROUND((600000+B20)*1.025,0)</f>
        <v>615000</v>
      </c>
      <c r="C23">
        <f>ROUND((B23+C20)*1.025,0)</f>
        <v>630375</v>
      </c>
      <c r="D23">
        <f>ROUND((C23+D20)*1.025,0)</f>
        <v>646134</v>
      </c>
      <c r="E23">
        <f t="shared" ref="E23:T23" si="44">ROUND((D23-$B$26+E20)*1.025,0)</f>
        <v>646912</v>
      </c>
      <c r="F23">
        <f t="shared" si="44"/>
        <v>647710</v>
      </c>
      <c r="G23">
        <f t="shared" si="44"/>
        <v>648528</v>
      </c>
      <c r="H23">
        <f t="shared" si="44"/>
        <v>592067</v>
      </c>
      <c r="I23">
        <f t="shared" si="44"/>
        <v>530884</v>
      </c>
      <c r="J23">
        <f t="shared" si="44"/>
        <v>465899</v>
      </c>
      <c r="K23">
        <f t="shared" si="44"/>
        <v>411612</v>
      </c>
      <c r="L23">
        <f t="shared" si="44"/>
        <v>352406</v>
      </c>
      <c r="M23">
        <f t="shared" si="44"/>
        <v>287934</v>
      </c>
      <c r="N23">
        <f t="shared" si="44"/>
        <v>217826</v>
      </c>
      <c r="O23">
        <f t="shared" si="44"/>
        <v>171207</v>
      </c>
      <c r="P23">
        <f t="shared" si="44"/>
        <v>134222</v>
      </c>
      <c r="Q23">
        <f t="shared" si="44"/>
        <v>92515</v>
      </c>
      <c r="R23">
        <f t="shared" si="44"/>
        <v>45682</v>
      </c>
      <c r="S23">
        <f t="shared" si="44"/>
        <v>-6711</v>
      </c>
      <c r="T23">
        <f t="shared" si="44"/>
        <v>-65131</v>
      </c>
    </row>
    <row r="24" spans="1:20" x14ac:dyDescent="0.25">
      <c r="A24" s="1" t="s">
        <v>28</v>
      </c>
      <c r="B24">
        <f>ROUND((60000+B21)*1.025,0)</f>
        <v>57375</v>
      </c>
      <c r="C24">
        <f>ROUND((B24+C21)*1.025,0)</f>
        <v>54809</v>
      </c>
      <c r="D24">
        <f>ROUND((C24+D21)*1.025,0)</f>
        <v>40635</v>
      </c>
      <c r="E24">
        <f t="shared" ref="E24:T24" si="45">ROUND((D24+E21 + $B$26)*1.025,0)</f>
        <v>81393</v>
      </c>
      <c r="F24">
        <f t="shared" si="45"/>
        <v>86685</v>
      </c>
      <c r="G24">
        <f t="shared" si="45"/>
        <v>91153</v>
      </c>
      <c r="H24">
        <f t="shared" si="45"/>
        <v>90672</v>
      </c>
      <c r="I24">
        <f t="shared" si="45"/>
        <v>89111</v>
      </c>
      <c r="J24">
        <f t="shared" si="45"/>
        <v>86700</v>
      </c>
      <c r="K24">
        <f t="shared" si="45"/>
        <v>83063</v>
      </c>
      <c r="L24">
        <f t="shared" si="45"/>
        <v>78111</v>
      </c>
      <c r="M24">
        <f t="shared" si="45"/>
        <v>71749</v>
      </c>
      <c r="N24">
        <f t="shared" si="45"/>
        <v>63876</v>
      </c>
      <c r="O24">
        <f t="shared" si="45"/>
        <v>54383</v>
      </c>
      <c r="P24">
        <f t="shared" si="45"/>
        <v>46845</v>
      </c>
      <c r="Q24">
        <f t="shared" si="45"/>
        <v>37651</v>
      </c>
      <c r="R24">
        <f t="shared" si="45"/>
        <v>26680</v>
      </c>
      <c r="S24">
        <f t="shared" si="45"/>
        <v>13799</v>
      </c>
      <c r="T24">
        <f t="shared" si="45"/>
        <v>-1133</v>
      </c>
    </row>
    <row r="25" spans="1:20" x14ac:dyDescent="0.25">
      <c r="A25" s="1"/>
    </row>
    <row r="26" spans="1:20" x14ac:dyDescent="0.25">
      <c r="A26" s="1" t="s">
        <v>26</v>
      </c>
      <c r="B26">
        <v>15000</v>
      </c>
    </row>
    <row r="27" spans="1:20" x14ac:dyDescent="0.25">
      <c r="A27" s="1" t="s">
        <v>31</v>
      </c>
      <c r="B27" t="s">
        <v>32</v>
      </c>
      <c r="C27">
        <v>0.75</v>
      </c>
    </row>
    <row r="28" spans="1:20" x14ac:dyDescent="0.25">
      <c r="A28" s="1"/>
    </row>
    <row r="29" spans="1:20" x14ac:dyDescent="0.25">
      <c r="A29" s="1" t="s">
        <v>12</v>
      </c>
      <c r="B29" t="s">
        <v>11</v>
      </c>
    </row>
    <row r="30" spans="1:20" x14ac:dyDescent="0.25">
      <c r="B30" t="s">
        <v>16</v>
      </c>
    </row>
    <row r="31" spans="1:20" x14ac:dyDescent="0.25">
      <c r="B31" t="s">
        <v>15</v>
      </c>
    </row>
    <row r="32" spans="1:20" x14ac:dyDescent="0.25">
      <c r="C32" t="s">
        <v>17</v>
      </c>
    </row>
    <row r="33" spans="2:4" x14ac:dyDescent="0.25">
      <c r="C33" t="s">
        <v>18</v>
      </c>
    </row>
    <row r="34" spans="2:4" x14ac:dyDescent="0.25">
      <c r="D34" t="s">
        <v>23</v>
      </c>
    </row>
    <row r="35" spans="2:4" x14ac:dyDescent="0.25">
      <c r="B35" t="s">
        <v>19</v>
      </c>
    </row>
    <row r="36" spans="2:4" x14ac:dyDescent="0.25">
      <c r="B36" t="s">
        <v>20</v>
      </c>
    </row>
    <row r="37" spans="2:4" x14ac:dyDescent="0.25">
      <c r="B37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richard.reed@improvingenterprises.com</cp:lastModifiedBy>
  <dcterms:created xsi:type="dcterms:W3CDTF">2011-02-13T14:47:33Z</dcterms:created>
  <dcterms:modified xsi:type="dcterms:W3CDTF">2013-07-09T22:13:36Z</dcterms:modified>
</cp:coreProperties>
</file>