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ass Data" state="visible" r:id="rId3"/>
    <sheet sheetId="2" name="Top 10" state="visible" r:id="rId4"/>
    <sheet sheetId="3" name="Read Me" state="visible" r:id="rId5"/>
  </sheets>
  <definedNames/>
  <calcPr/>
</workbook>
</file>

<file path=xl/sharedStrings.xml><?xml version="1.0" encoding="utf-8"?>
<sst xmlns="http://schemas.openxmlformats.org/spreadsheetml/2006/main" count="924" uniqueCount="234">
  <si>
    <t>               Vanessa Close Invitational 2011 </t>
  </si>
  <si>
    <t>Vanessa Close Invitational</t>
  </si>
  <si>
    <t>1st Round Leaders</t>
  </si>
  <si>
    <t>2nd Round Leaders</t>
  </si>
  <si>
    <t>1st Round Team Leaders</t>
  </si>
  <si>
    <t>Team</t>
  </si>
  <si>
    <t>Name</t>
  </si>
  <si>
    <t>Score</t>
  </si>
  <si>
    <t>                        Marucs High School</t>
  </si>
  <si>
    <t> </t>
  </si>
  <si>
    <t>1st</t>
  </si>
  <si>
    <t>2nd</t>
  </si>
  <si>
    <t>3rd</t>
  </si>
  <si>
    <t>Team 1</t>
  </si>
  <si>
    <t>4th</t>
  </si>
  <si>
    <t>Total</t>
  </si>
  <si>
    <t>5th</t>
  </si>
  <si>
    <t>Tyler Miles</t>
  </si>
  <si>
    <t>6th</t>
  </si>
  <si>
    <t>Richard Miles</t>
  </si>
  <si>
    <t>7th</t>
  </si>
  <si>
    <t>Chylle Miles</t>
  </si>
  <si>
    <t>8th</t>
  </si>
  <si>
    <t>Morgan Miles</t>
  </si>
  <si>
    <t>9th</t>
  </si>
  <si>
    <t>Madi Miles</t>
  </si>
  <si>
    <t>10th</t>
  </si>
  <si>
    <t>TT</t>
  </si>
  <si>
    <t>11th</t>
  </si>
  <si>
    <t>12th</t>
  </si>
  <si>
    <t>Team 2</t>
  </si>
  <si>
    <t>13th</t>
  </si>
  <si>
    <t>14th</t>
  </si>
  <si>
    <t>Tiger Woods</t>
  </si>
  <si>
    <t>15th</t>
  </si>
  <si>
    <t>Leopard Grass</t>
  </si>
  <si>
    <t>16th</t>
  </si>
  <si>
    <t>Fred Astair</t>
  </si>
  <si>
    <t>17th</t>
  </si>
  <si>
    <t>Humphrey Bogart</t>
  </si>
  <si>
    <t>18th</t>
  </si>
  <si>
    <t>George Bush Sr.</t>
  </si>
  <si>
    <t>19th</t>
  </si>
  <si>
    <t>20th</t>
  </si>
  <si>
    <t>21st</t>
  </si>
  <si>
    <t>Team 3</t>
  </si>
  <si>
    <t>22nd</t>
  </si>
  <si>
    <t>23rd</t>
  </si>
  <si>
    <t>Al Capone</t>
  </si>
  <si>
    <t>24th</t>
  </si>
  <si>
    <t>Andrew Carnegie</t>
  </si>
  <si>
    <t>25th</t>
  </si>
  <si>
    <t>winston Churchill</t>
  </si>
  <si>
    <t>26th</t>
  </si>
  <si>
    <t>Bill Clinton</t>
  </si>
  <si>
    <t>27th</t>
  </si>
  <si>
    <t>2nd Round Team Leaders</t>
  </si>
  <si>
    <t>Sir Arthor Conan doyle</t>
  </si>
  <si>
    <t>28th</t>
  </si>
  <si>
    <t>29th</t>
  </si>
  <si>
    <t>30th</t>
  </si>
  <si>
    <t>31st</t>
  </si>
  <si>
    <t>Team 4</t>
  </si>
  <si>
    <t>32nd</t>
  </si>
  <si>
    <t>33rd</t>
  </si>
  <si>
    <t>Sir Sean Connery</t>
  </si>
  <si>
    <t>34th</t>
  </si>
  <si>
    <t>Bing Crosby</t>
  </si>
  <si>
    <t>35th</t>
  </si>
  <si>
    <t>Joe DiMaggio</t>
  </si>
  <si>
    <t>36th</t>
  </si>
  <si>
    <t>Amelia Earhart</t>
  </si>
  <si>
    <t>37th</t>
  </si>
  <si>
    <t>Clint Eastwood</t>
  </si>
  <si>
    <t>38th</t>
  </si>
  <si>
    <t>39th</t>
  </si>
  <si>
    <t>40th</t>
  </si>
  <si>
    <t>41st</t>
  </si>
  <si>
    <t>42nd</t>
  </si>
  <si>
    <t>Team 5</t>
  </si>
  <si>
    <t>43rd</t>
  </si>
  <si>
    <t>44th</t>
  </si>
  <si>
    <t>Dwight D. Eisenhower</t>
  </si>
  <si>
    <t>45th</t>
  </si>
  <si>
    <t>William Faulkner</t>
  </si>
  <si>
    <t>46th</t>
  </si>
  <si>
    <t>W.C. Fields </t>
  </si>
  <si>
    <t>47th</t>
  </si>
  <si>
    <t>Clark Gable</t>
  </si>
  <si>
    <t>48th</t>
  </si>
  <si>
    <t>Bill Gates</t>
  </si>
  <si>
    <t>49th</t>
  </si>
  <si>
    <t>50th</t>
  </si>
  <si>
    <t>51st</t>
  </si>
  <si>
    <t>Team 6</t>
  </si>
  <si>
    <t>52nd</t>
  </si>
  <si>
    <t>53rd</t>
  </si>
  <si>
    <t>Billy Graham</t>
  </si>
  <si>
    <t>54th</t>
  </si>
  <si>
    <t>Wayne Gretzky</t>
  </si>
  <si>
    <t>55th</t>
  </si>
  <si>
    <t>Oliver Hardy</t>
  </si>
  <si>
    <t>56th</t>
  </si>
  <si>
    <t>Jean Harlow</t>
  </si>
  <si>
    <t>57th</t>
  </si>
  <si>
    <t>Rita Hayworth</t>
  </si>
  <si>
    <t>58th</t>
  </si>
  <si>
    <t>59th</t>
  </si>
  <si>
    <t>60th</t>
  </si>
  <si>
    <t>Team 7</t>
  </si>
  <si>
    <t>61st</t>
  </si>
  <si>
    <t>62nd</t>
  </si>
  <si>
    <t>Katharine Hepburn</t>
  </si>
  <si>
    <t>63rd</t>
  </si>
  <si>
    <t>Bob Hope</t>
  </si>
  <si>
    <t>64th</t>
  </si>
  <si>
    <t>Howard Hughes</t>
  </si>
  <si>
    <t>65th</t>
  </si>
  <si>
    <t>Michael Jordan</t>
  </si>
  <si>
    <t>66th</t>
  </si>
  <si>
    <t>John F. Kennedy</t>
  </si>
  <si>
    <t>67th</t>
  </si>
  <si>
    <t>68th</t>
  </si>
  <si>
    <t>69th</t>
  </si>
  <si>
    <t>Team 8</t>
  </si>
  <si>
    <t>70th</t>
  </si>
  <si>
    <t>71st</t>
  </si>
  <si>
    <t>Rudyard Kipling</t>
  </si>
  <si>
    <t>72nd</t>
  </si>
  <si>
    <t>Evel Knievel</t>
  </si>
  <si>
    <t>73rd</t>
  </si>
  <si>
    <t>Sugar leonard</t>
  </si>
  <si>
    <t>74th</t>
  </si>
  <si>
    <t>Rush Limbaugh</t>
  </si>
  <si>
    <t>75th</t>
  </si>
  <si>
    <t>Joe Louis</t>
  </si>
  <si>
    <t>76th</t>
  </si>
  <si>
    <t>77th</t>
  </si>
  <si>
    <t>78th</t>
  </si>
  <si>
    <t>Team 9</t>
  </si>
  <si>
    <t>79th</t>
  </si>
  <si>
    <t>80th</t>
  </si>
  <si>
    <t>Bernard Madoff</t>
  </si>
  <si>
    <t>81st</t>
  </si>
  <si>
    <t>Harpo Marx</t>
  </si>
  <si>
    <t>82nd</t>
  </si>
  <si>
    <t>Bill Murray</t>
  </si>
  <si>
    <t>83rd</t>
  </si>
  <si>
    <t>willie Nelson</t>
  </si>
  <si>
    <t>84th</t>
  </si>
  <si>
    <t>Jack Nicholson</t>
  </si>
  <si>
    <t>85th</t>
  </si>
  <si>
    <t>86th</t>
  </si>
  <si>
    <t>87th</t>
  </si>
  <si>
    <t>Team 10</t>
  </si>
  <si>
    <t>88th</t>
  </si>
  <si>
    <t>89th</t>
  </si>
  <si>
    <t>Barack Obama</t>
  </si>
  <si>
    <t>90th</t>
  </si>
  <si>
    <t>Sir Sidney Poitier</t>
  </si>
  <si>
    <t>91st</t>
  </si>
  <si>
    <t>Smokey Robinson</t>
  </si>
  <si>
    <t>92nd</t>
  </si>
  <si>
    <t>John D. Rockefeller</t>
  </si>
  <si>
    <t>93rd</t>
  </si>
  <si>
    <t>Franklin D. Roosevet</t>
  </si>
  <si>
    <t>94th</t>
  </si>
  <si>
    <t>95th</t>
  </si>
  <si>
    <t>96th</t>
  </si>
  <si>
    <t>Team 11</t>
  </si>
  <si>
    <t>Babe Ruth</t>
  </si>
  <si>
    <t>Pete Sampras</t>
  </si>
  <si>
    <t>Colonel Sanders</t>
  </si>
  <si>
    <t>Adam Sandler</t>
  </si>
  <si>
    <t>Charles Schulz</t>
  </si>
  <si>
    <t>Team 12</t>
  </si>
  <si>
    <t>Alan Shepard</t>
  </si>
  <si>
    <t>O.J. Simpson</t>
  </si>
  <si>
    <t>Frank Sinatra</t>
  </si>
  <si>
    <t>Will Smith</t>
  </si>
  <si>
    <t>Mary Stuart</t>
  </si>
  <si>
    <t>Team 13</t>
  </si>
  <si>
    <t>Justin Timerlake</t>
  </si>
  <si>
    <t>Donald Trump</t>
  </si>
  <si>
    <t>John Updike</t>
  </si>
  <si>
    <t>Johnny Weissmuller</t>
  </si>
  <si>
    <t>Edward Windsor</t>
  </si>
  <si>
    <t>Team 14</t>
  </si>
  <si>
    <t>P.G. Wodehouse</t>
  </si>
  <si>
    <t>Mildred Didrikson</t>
  </si>
  <si>
    <t>Brad Adamonis</t>
  </si>
  <si>
    <t>Blake  adams</t>
  </si>
  <si>
    <t>Joe affrunti</t>
  </si>
  <si>
    <t>Team 15</t>
  </si>
  <si>
    <t>Aron Baddeley</t>
  </si>
  <si>
    <t>Briny Baird</t>
  </si>
  <si>
    <t>Bettently norris</t>
  </si>
  <si>
    <t>Kris Blanks</t>
  </si>
  <si>
    <t>Guy Boros</t>
  </si>
  <si>
    <t>Team 16</t>
  </si>
  <si>
    <t>Bryant Bart</t>
  </si>
  <si>
    <t>Bob Burns</t>
  </si>
  <si>
    <t>Brigman D.J.</t>
  </si>
  <si>
    <t>d.j. smith</t>
  </si>
  <si>
    <t>rocket socks</t>
  </si>
  <si>
    <t>Team 17</t>
  </si>
  <si>
    <t>Bowditch craig</t>
  </si>
  <si>
    <t>michael bradley</t>
  </si>
  <si>
    <t>Byrd Johathan </t>
  </si>
  <si>
    <t>john daly</t>
  </si>
  <si>
    <t>robert damron</t>
  </si>
  <si>
    <t>Team 18</t>
  </si>
  <si>
    <t>Damron Robert</t>
  </si>
  <si>
    <t>Glen Day</t>
  </si>
  <si>
    <t>Green Day</t>
  </si>
  <si>
    <t>Dufner Jason</t>
  </si>
  <si>
    <t>driscoll James</t>
  </si>
  <si>
    <t>Team 19</t>
  </si>
  <si>
    <t>Peter Frampton</t>
  </si>
  <si>
    <t>Team 20</t>
  </si>
  <si>
    <t>ashley</t>
  </si>
  <si>
    <t>Team 21</t>
  </si>
  <si>
    <t>Team 22</t>
  </si>
  <si>
    <t>Team 23</t>
  </si>
  <si>
    <t>Team 24</t>
  </si>
  <si>
    <t>  </t>
  </si>
  <si>
    <t>T</t>
  </si>
  <si>
    <t>O</t>
  </si>
  <si>
    <t>P</t>
  </si>
  <si>
    <t>First Round Team Leaders</t>
  </si>
  <si>
    <t>First Round Leaders</t>
  </si>
  <si>
    <t>Second Round Team Leaders</t>
  </si>
  <si>
    <t>Second Round Leaders</t>
  </si>
  <si>
    <t>Place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</si>
</sst>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36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6.0"/>
      <color rgb="FF000000"/>
      <name val="Arial"/>
    </font>
    <font>
      <b/>
      <i val="0"/>
      <strike val="0"/>
      <u val="none"/>
      <sz val="20.0"/>
      <color rgb="FF000000"/>
      <name val="Arial"/>
    </font>
    <font>
      <b/>
      <i val="0"/>
      <strike val="0"/>
      <u val="none"/>
      <sz val="16.0"/>
      <color rgb="FF000000"/>
      <name val="Arial"/>
    </font>
    <font>
      <b val="0"/>
      <i val="0"/>
      <strike val="0"/>
      <u val="none"/>
      <sz val="16.0"/>
      <color rgb="FF000000"/>
      <name val="Arial"/>
    </font>
    <font>
      <b/>
      <i/>
      <strike val="0"/>
      <u/>
      <sz val="18.0"/>
      <color rgb="FF000000"/>
      <name val="Arial"/>
    </font>
    <font>
      <b/>
      <i/>
      <strike val="0"/>
      <u/>
      <sz val="18.0"/>
      <color rgb="FF000000"/>
      <name val="Arial"/>
    </font>
    <font>
      <b/>
      <i val="0"/>
      <strike val="0"/>
      <u val="none"/>
      <sz val="36.0"/>
      <color rgb="FF000000"/>
      <name val="Arial"/>
    </font>
    <font>
      <b val="0"/>
      <i val="0"/>
      <strike val="0"/>
      <u val="none"/>
      <sz val="16.0"/>
      <color rgb="FF000000"/>
      <name val="Arial"/>
    </font>
    <font>
      <b/>
      <i val="0"/>
      <strike val="0"/>
      <u val="none"/>
      <sz val="36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/>
      <sz val="18.0"/>
      <color rgb="FF000000"/>
      <name val="Arial"/>
    </font>
    <font>
      <b/>
      <i/>
      <strike val="0"/>
      <u/>
      <sz val="16.0"/>
      <color rgb="FF000000"/>
      <name val="Arial"/>
    </font>
    <font>
      <b val="0"/>
      <i val="0"/>
      <strike val="0"/>
      <u val="none"/>
      <sz val="16.0"/>
      <color rgb="FF000000"/>
      <name val="Arial"/>
    </font>
    <font>
      <b/>
      <i val="0"/>
      <strike val="0"/>
      <u val="none"/>
      <sz val="28.0"/>
      <color rgb="FF000000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6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/>
      <sz val="18.0"/>
      <color rgb="FF000000"/>
      <name val="Arial"/>
    </font>
    <font>
      <b/>
      <i val="0"/>
      <strike val="0"/>
      <u val="none"/>
      <sz val="16.0"/>
      <color rgb="FF000000"/>
      <name val="Arial"/>
    </font>
    <font>
      <b/>
      <i val="0"/>
      <strike val="0"/>
      <u val="none"/>
      <sz val="36.0"/>
      <color rgb="FF000000"/>
      <name val="Arial"/>
    </font>
    <font>
      <b/>
      <i val="0"/>
      <strike val="0"/>
      <u val="none"/>
      <sz val="24.0"/>
      <color rgb="FF000000"/>
      <name val="Arial"/>
    </font>
  </fonts>
  <fills count="15">
    <fill>
      <patternFill patternType="none"/>
    </fill>
    <fill>
      <patternFill patternType="gray125">
        <bgColor rgb="FFFFFFFF"/>
      </patternFill>
    </fill>
    <fill>
      <patternFill patternType="solid">
        <fgColor rgb="FFE6B9B8"/>
        <bgColor indexed="64"/>
      </patternFill>
    </fill>
    <fill>
      <patternFill patternType="solid">
        <fgColor rgb="FF748C43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7E4BD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903C3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748C43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5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center"/>
    </xf>
    <xf applyAlignment="1" fillId="3" xfId="0" numFmtId="0" borderId="0" applyFont="1" fontId="2" applyFill="1">
      <alignment vertical="bottom" horizontal="center"/>
    </xf>
    <xf fillId="0" xfId="0" numFmtId="0" borderId="0" applyFont="1" fontId="3"/>
    <xf applyAlignment="1" fillId="0" xfId="0" numFmtId="0" borderId="0" applyFont="1" fontId="4">
      <alignment vertical="bottom" horizontal="left"/>
    </xf>
    <xf applyAlignment="1" fillId="0" xfId="0" numFmtId="0" borderId="0" applyFont="1" fontId="5">
      <alignment vertical="bottom" horizontal="left"/>
    </xf>
    <xf applyAlignment="1" fillId="0" xfId="0" numFmtId="0" borderId="0" applyFont="1" fontId="6">
      <alignment vertical="bottom" horizontal="center"/>
    </xf>
    <xf applyAlignment="1" fillId="4" xfId="0" numFmtId="0" borderId="0" applyFont="1" fontId="7" applyFill="1">
      <alignment vertical="bottom" horizontal="center"/>
    </xf>
    <xf applyAlignment="1" fillId="5" xfId="0" numFmtId="0" borderId="0" applyFont="1" fontId="8" applyFill="1">
      <alignment vertical="bottom" horizontal="center"/>
    </xf>
    <xf applyAlignment="1" fillId="6" xfId="0" numFmtId="0" borderId="0" applyFont="1" fontId="9" applyFill="1">
      <alignment vertical="bottom" horizontal="center"/>
    </xf>
    <xf applyAlignment="1" fillId="0" xfId="0" numFmtId="0" borderId="0" applyFont="1" fontId="10">
      <alignment vertical="bottom" horizontal="right"/>
    </xf>
    <xf applyAlignment="1" fillId="7" xfId="0" numFmtId="0" borderId="0" applyFont="1" fontId="11" applyFill="1">
      <alignment vertical="bottom" horizontal="center"/>
    </xf>
    <xf fillId="8" xfId="0" numFmtId="0" borderId="0" applyFont="1" fontId="12" applyFill="1"/>
    <xf applyAlignment="1" fillId="9" xfId="0" numFmtId="0" borderId="0" applyFont="1" fontId="13" applyFill="1">
      <alignment vertical="bottom" horizontal="center"/>
    </xf>
    <xf applyAlignment="1" fillId="10" xfId="0" numFmtId="0" borderId="0" applyFont="1" fontId="14" applyFill="1">
      <alignment vertical="bottom" horizontal="center"/>
    </xf>
    <xf applyAlignment="1" fillId="0" xfId="0" numFmtId="0" borderId="0" applyFont="1" fontId="15">
      <alignment vertical="center" horizontal="center"/>
    </xf>
    <xf applyAlignment="1" fillId="0" xfId="0" numFmtId="0" borderId="0" applyFont="1" fontId="16">
      <alignment vertical="bottom" horizontal="left"/>
    </xf>
    <xf applyAlignment="1" fillId="0" xfId="0" numFmtId="0" borderId="0" applyFont="1" fontId="17">
      <alignment vertical="center" horizontal="center"/>
    </xf>
    <xf fillId="11" xfId="0" numFmtId="0" borderId="0" applyFont="1" fontId="18" applyFill="1"/>
    <xf applyAlignment="1" fillId="0" xfId="0" numFmtId="0" borderId="0" applyFont="1" fontId="19">
      <alignment vertical="bottom" horizontal="center"/>
    </xf>
    <xf fillId="12" xfId="0" numFmtId="0" borderId="0" applyFont="1" fontId="20" applyFill="1"/>
    <xf applyAlignment="1" fillId="13" xfId="0" numFmtId="0" borderId="0" applyFont="1" fontId="21" applyFill="1">
      <alignment vertical="bottom" horizontal="center"/>
    </xf>
    <xf fillId="0" xfId="0" numFmtId="0" borderId="0" applyFont="1" fontId="22"/>
    <xf applyAlignment="1" fillId="14" xfId="0" numFmtId="0" borderId="0" applyFont="1" fontId="23" applyFill="1">
      <alignment vertical="bottom" horizontal="center"/>
    </xf>
    <xf applyAlignment="1" fillId="0" xfId="0" numFmtId="0" borderId="0" applyFont="1" fontId="24">
      <alignment vertical="center" horizontal="center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20.25"/>
  <cols>
    <col min="1" customWidth="1" max="1" width="5.29"/>
    <col min="2" customWidth="1" max="2" width="32.71"/>
    <col min="3" customWidth="1" max="3" width="13.0"/>
    <col min="4" customWidth="1" max="4" width="29.57"/>
    <col min="5" customWidth="1" max="5" width="10.86"/>
    <col min="6" customWidth="1" max="6" width="12.86"/>
    <col min="7" max="9" hidden="1"/>
    <col min="10" customWidth="1" max="10" width="6.43"/>
    <col min="11" customWidth="1" max="11" width="40.14"/>
    <col min="12" customWidth="1" max="12" width="17.29"/>
    <col min="13" max="15" hidden="1"/>
    <col min="16" customWidth="1" max="16" width="38.29"/>
    <col min="17" customWidth="1" max="17" width="40.43"/>
    <col min="18" customWidth="1" max="18" width="11.14"/>
    <col min="19" customWidth="1" max="19" width="9.29"/>
    <col min="20" customWidth="1" max="20" width="38.43"/>
    <col min="21" customWidth="1" max="21" width="40.43"/>
    <col min="22" customWidth="1" max="22" width="10.29"/>
    <col min="23" customWidth="1" max="23" width="9.43"/>
    <col min="24" max="28" hidden="1"/>
  </cols>
  <sheetData>
    <row customHeight="1" r="1" ht="37.5">
      <c t="s" s="5" r="A1">
        <v>0</v>
      </c>
      <c t="s" s="19" r="J1">
        <v>1</v>
      </c>
      <c t="s" s="19" r="P1">
        <v>2</v>
      </c>
      <c t="s" s="19" r="T1">
        <v>3</v>
      </c>
    </row>
    <row customHeight="1" r="2" ht="24.0">
      <c t="s" s="19" r="K2">
        <v>4</v>
      </c>
      <c t="s" s="19" r="P2">
        <v>5</v>
      </c>
      <c t="s" s="22" r="Q2">
        <v>6</v>
      </c>
      <c t="s" s="5" r="R2">
        <v>7</v>
      </c>
      <c t="s" s="19" r="T2">
        <v>5</v>
      </c>
      <c t="s" s="19" r="U2">
        <v>6</v>
      </c>
      <c t="s" s="19" r="V2">
        <v>7</v>
      </c>
    </row>
    <row customHeight="1" r="3" ht="24.0">
      <c t="s" s="4" r="A3">
        <v>8</v>
      </c>
      <c t="s" s="6" r="H3">
        <v>9</v>
      </c>
      <c t="s" s="3" r="I3">
        <v>10</v>
      </c>
      <c t="s" s="3" r="J3">
        <v>10</v>
      </c>
      <c t="str" s="3" r="K3">
        <f>IF(ISNUMBER($M$321),INDEX($B$321:$B$344,$M$321),"")</f>
        <v>Team 10</v>
      </c>
      <c s="3" r="L3">
        <f>IF(ISNUMBER(M321),INDEX($C$321:$C$344,M321),"")</f>
        <v>292</v>
      </c>
      <c t="str" s="16" r="P3">
        <f>IF(ISTEXT(S171),S171,"")</f>
        <v>Team 19</v>
      </c>
      <c t="str" s="3" r="Q3">
        <f>IF(ISTEXT(Q171),Q171,"")</f>
        <v>Peter Frampton</v>
      </c>
      <c s="6" r="R3">
        <f>IF(ISNUMBER(R171),R171,"")</f>
        <v>72</v>
      </c>
      <c t="s" s="10" r="S3">
        <v>10</v>
      </c>
      <c t="str" s="16" r="T3">
        <f>IF(ISTEXT(U171),U171,"")</f>
        <v>Team 11</v>
      </c>
      <c t="str" s="16" r="U3">
        <f>IF(ISTEXT(W171),W171,"")</f>
        <v>Pete Sampras</v>
      </c>
      <c s="16" r="V3">
        <f>IF(ISNUMBER(X171),X171,"")</f>
        <v>156</v>
      </c>
      <c t="s" s="10" r="W3">
        <v>10</v>
      </c>
    </row>
    <row r="4">
      <c t="s" s="6" r="H4">
        <v>9</v>
      </c>
      <c t="s" s="3" r="I4">
        <v>11</v>
      </c>
      <c t="str" s="3" r="J4">
        <f>IF((L4=L3),J3,I4)</f>
        <v>2nd</v>
      </c>
      <c t="str" s="3" r="K4">
        <f>IF(ISNUMBER($M$322),INDEX($B$321:$B$344,$M$322),"")</f>
        <v>Team 8</v>
      </c>
      <c s="3" r="L4">
        <f>IF(ISNUMBER(M322),INDEX($C$321:$C$344,M322),"")</f>
        <v>298</v>
      </c>
      <c t="str" s="16" r="P4">
        <f>IF(ISTEXT(S172),S172,"")</f>
        <v>Team 18</v>
      </c>
      <c t="str" s="3" r="Q4">
        <f>IF(ISTEXT(Q172),Q172,"")</f>
        <v>Glen Day</v>
      </c>
      <c s="6" r="R4">
        <f>IF(ISNUMBER(R172),R172,"")</f>
        <v>80</v>
      </c>
      <c t="str" s="10" r="S4">
        <f>IF((R4=R3),S3,I4)</f>
        <v>2nd</v>
      </c>
      <c t="str" s="16" r="T4">
        <f>IF(ISTEXT(U172),U172,"")</f>
        <v>Team 3</v>
      </c>
      <c t="str" s="16" r="U4">
        <f>IF(ISTEXT(W172),W172,"")</f>
        <v>Al Capone</v>
      </c>
      <c s="16" r="V4">
        <f>IF(ISNUMBER(X172),X172,"")</f>
        <v>160</v>
      </c>
      <c t="str" s="10" r="W4">
        <f>IF((V4=V3),W3,I4)</f>
        <v>2nd</v>
      </c>
    </row>
    <row r="5">
      <c t="s" s="6" r="H5">
        <v>9</v>
      </c>
      <c t="s" s="3" r="I5">
        <v>12</v>
      </c>
      <c t="str" s="3" r="J5">
        <f>IF((L5=L4),J4,I5)</f>
        <v>3rd</v>
      </c>
      <c t="str" s="3" r="K5">
        <f>IF(ISNUMBER($M$323),INDEX($B$321:$B$344,$M$323),"")</f>
        <v>Team 3</v>
      </c>
      <c s="3" r="L5">
        <f>IF(ISNUMBER(M323),INDEX($C$321:$C$344,M323),"")</f>
        <v>307</v>
      </c>
      <c t="str" s="16" r="P5">
        <f>IF(ISTEXT(S173),S173,"")</f>
        <v>Team 18</v>
      </c>
      <c t="str" s="3" r="Q5">
        <f>IF(ISTEXT(Q173),Q173,"")</f>
        <v>Damron Robert</v>
      </c>
      <c s="6" r="R5">
        <f>IF(ISNUMBER(R173),R173,"")</f>
        <v>81</v>
      </c>
      <c t="str" s="10" r="S5">
        <f>IF((R5=R4),S4,I5)</f>
        <v>3rd</v>
      </c>
      <c t="str" s="16" r="T5">
        <f>IF(ISTEXT(U173),U173,"")</f>
        <v/>
      </c>
      <c t="str" s="16" r="U5">
        <f>IF(ISTEXT(W173),W173,"")</f>
        <v/>
      </c>
      <c t="str" s="16" r="V5">
        <f>IF(ISNUMBER(X173),X173,"")</f>
        <v/>
      </c>
      <c t="str" s="10" r="W5">
        <f>IF((V5=V4),W4,I5)</f>
        <v>3rd</v>
      </c>
    </row>
    <row r="6">
      <c t="s" s="6" r="C6">
        <v>13</v>
      </c>
      <c t="s" s="6" r="H6">
        <v>9</v>
      </c>
      <c t="s" s="3" r="I6">
        <v>14</v>
      </c>
      <c t="str" s="3" r="J6">
        <f>IF((L6=L5),J5,I6)</f>
        <v>4th</v>
      </c>
      <c t="str" s="3" r="K6">
        <f>IF(ISNUMBER($M$324),INDEX($B$321:$B$344,$M$324),"")</f>
        <v>Team 12</v>
      </c>
      <c s="3" r="L6">
        <f>IF(ISNUMBER(M324),INDEX($C$321:$C$344,M324),"")</f>
        <v>309</v>
      </c>
      <c t="str" s="16" r="P6">
        <f>IF(ISTEXT(S174),S174,"")</f>
        <v>Team 17</v>
      </c>
      <c t="str" s="3" r="Q6">
        <f>IF(ISTEXT(Q174),Q174,"")</f>
        <v>robert damron</v>
      </c>
      <c s="6" r="R6">
        <f>IF(ISNUMBER(R174),R174,"")</f>
        <v>82</v>
      </c>
      <c t="str" s="10" r="S6">
        <f>IF((R6=R5),S5,I6)</f>
        <v>4th</v>
      </c>
      <c t="str" s="16" r="T6">
        <f>IF(ISTEXT(U174),U174,"")</f>
        <v/>
      </c>
      <c t="str" s="16" r="U6">
        <f>IF(ISTEXT(W174),W174,"")</f>
        <v/>
      </c>
      <c t="str" s="16" r="V6">
        <f>IF(ISNUMBER(X174),X174,"")</f>
        <v/>
      </c>
      <c t="str" s="10" r="W6">
        <f>IF((V6=V5),W5,I6)</f>
        <v>3rd</v>
      </c>
    </row>
    <row r="7">
      <c t="s" s="6" r="B7">
        <v>6</v>
      </c>
      <c t="s" s="6" r="C7">
        <v>10</v>
      </c>
      <c t="s" s="6" r="D7">
        <v>6</v>
      </c>
      <c t="s" s="6" r="E7">
        <v>11</v>
      </c>
      <c t="s" s="6" r="F7">
        <v>15</v>
      </c>
      <c t="s" s="6" r="G7">
        <v>9</v>
      </c>
      <c t="s" s="6" r="H7">
        <v>9</v>
      </c>
      <c t="s" s="3" r="I7">
        <v>16</v>
      </c>
      <c t="str" s="3" r="J7">
        <f>IF((L7=L6),J6,I7)</f>
        <v>5th</v>
      </c>
      <c t="str" s="3" r="K7">
        <f>IF(ISNUMBER($M$325),INDEX($B$321:$B$344,$M$325),"")</f>
        <v>Team 13</v>
      </c>
      <c s="3" r="L7">
        <f>IF(ISNUMBER(M325),INDEX($C$321:$C$344,M325),"")</f>
        <v>310</v>
      </c>
      <c t="str" s="16" r="P7">
        <f>IF(ISTEXT(S175),S175,"")</f>
        <v>Team 17</v>
      </c>
      <c t="str" s="3" r="Q7">
        <f>IF(ISTEXT(Q175),Q175,"")</f>
        <v>john daly</v>
      </c>
      <c s="6" r="R7">
        <f>IF(ISNUMBER(R175),R175,"")</f>
        <v>77</v>
      </c>
      <c t="str" s="10" r="S7">
        <f>IF((R7=R6),S6,I7)</f>
        <v>5th</v>
      </c>
      <c t="str" s="16" r="T7">
        <f>IF(ISTEXT(U175),U175,"")</f>
        <v/>
      </c>
      <c t="str" s="16" r="U7">
        <f>IF(ISTEXT(W175),W175,"")</f>
        <v/>
      </c>
      <c t="str" s="16" r="V7">
        <f>IF(ISNUMBER(X175),X175,"")</f>
        <v/>
      </c>
      <c t="str" s="10" r="W7">
        <f>IF((V7=V6),W6,I7)</f>
        <v>3rd</v>
      </c>
    </row>
    <row r="8">
      <c s="3" r="A8">
        <v>1</v>
      </c>
      <c t="s" s="16" r="B8">
        <v>17</v>
      </c>
      <c s="6" r="C8">
        <v>80</v>
      </c>
      <c t="s" s="16" r="D8">
        <v>17</v>
      </c>
      <c s="6" r="E8">
        <v>79</v>
      </c>
      <c s="6" r="F8">
        <f>IF(AND(ISNUMBER(C8),ISNUMBER(E8)),(VLOOKUP(D8,$B$8:$C$12,2,FALSE)+E8),"")</f>
        <v>159</v>
      </c>
      <c t="s" s="6" r="G8">
        <v>9</v>
      </c>
      <c t="s" s="6" r="H8">
        <v>9</v>
      </c>
      <c t="s" s="3" r="I8">
        <v>18</v>
      </c>
      <c t="str" s="3" r="J8">
        <f>IF((L8=L7),J7,I8)</f>
        <v>6th</v>
      </c>
      <c t="str" s="3" r="K8">
        <f>IF(ISNUMBER($M$326),INDEX($B$321:$B$344,$M$326),"")</f>
        <v>Team 17</v>
      </c>
      <c s="3" r="L8">
        <f>IF(ISNUMBER(M326),INDEX($C$321:$C$344,M326),"")</f>
        <v>311</v>
      </c>
      <c t="str" s="16" r="P8">
        <f>IF(ISTEXT(S176),S176,"")</f>
        <v>Team 17</v>
      </c>
      <c t="str" s="3" r="Q8">
        <f>IF(ISTEXT(Q176),Q176,"")</f>
        <v>Byrd Johathan </v>
      </c>
      <c s="6" r="R8">
        <f>IF(ISNUMBER(R176),R176,"")</f>
        <v>77</v>
      </c>
      <c t="str" s="10" r="S8">
        <f>IF((R8=R7),S7,I8)</f>
        <v>5th</v>
      </c>
      <c t="str" s="16" r="T8">
        <f>IF(ISTEXT(U176),U176,"")</f>
        <v/>
      </c>
      <c t="str" s="16" r="U8">
        <f>IF(ISTEXT(W176),W176,"")</f>
        <v/>
      </c>
      <c t="str" s="16" r="V8">
        <f>IF(ISNUMBER(X176),X176,"")</f>
        <v/>
      </c>
      <c t="str" s="10" r="W8">
        <f>IF((V8=V7),W7,I8)</f>
        <v>3rd</v>
      </c>
    </row>
    <row r="9">
      <c s="3" r="A9">
        <v>2</v>
      </c>
      <c t="s" s="16" r="B9">
        <v>19</v>
      </c>
      <c s="6" r="C9">
        <v>78</v>
      </c>
      <c t="s" s="16" r="D9">
        <v>19</v>
      </c>
      <c s="6" r="E9">
        <v>77</v>
      </c>
      <c s="6" r="F9">
        <f>IF(AND(ISNUMBER(C9),ISNUMBER(E9)),(VLOOKUP(D9,$B$8:$C$12,2,FALSE)+E9),"")</f>
        <v>155</v>
      </c>
      <c t="s" s="6" r="G9">
        <v>9</v>
      </c>
      <c t="s" s="6" r="H9">
        <v>9</v>
      </c>
      <c t="s" s="3" r="I9">
        <v>20</v>
      </c>
      <c t="str" s="3" r="J9">
        <f>IF((L9=L8),J8,I9)</f>
        <v>7th</v>
      </c>
      <c t="str" s="3" r="K9">
        <f>IF(ISNUMBER($M$327),INDEX($B$321:$B$344,$M$327),"")</f>
        <v>Team 7</v>
      </c>
      <c s="3" r="L9">
        <f>IF(ISNUMBER(M327),INDEX($C$321:$C$344,M327),"")</f>
        <v>312</v>
      </c>
      <c t="str" s="16" r="P9">
        <f>IF(ISTEXT(S177),S177,"")</f>
        <v>Team 17</v>
      </c>
      <c t="str" s="3" r="Q9">
        <f>IF(ISTEXT(Q177),Q177,"")</f>
        <v>michael bradley</v>
      </c>
      <c s="6" r="R9">
        <f>IF(ISNUMBER(R177),R177,"")</f>
        <v>78</v>
      </c>
      <c t="str" s="10" r="S9">
        <f>IF((R9=R8),S8,I9)</f>
        <v>7th</v>
      </c>
      <c t="str" s="16" r="T9">
        <f>IF(ISTEXT(U177),U177,"")</f>
        <v/>
      </c>
      <c t="str" s="16" r="U9">
        <f>IF(ISTEXT(W177),W177,"")</f>
        <v/>
      </c>
      <c t="str" s="16" r="V9">
        <f>IF(ISNUMBER(X177),X177,"")</f>
        <v/>
      </c>
      <c t="str" s="10" r="W9">
        <f>IF((V9=V8),W8,I9)</f>
        <v>3rd</v>
      </c>
    </row>
    <row r="10">
      <c s="3" r="A10">
        <v>3</v>
      </c>
      <c t="s" s="3" r="B10">
        <v>21</v>
      </c>
      <c s="6" r="C10">
        <v>86</v>
      </c>
      <c t="s" s="16" r="D10">
        <v>21</v>
      </c>
      <c s="6" r="E10">
        <v>84</v>
      </c>
      <c s="6" r="F10">
        <f>IF(AND(ISNUMBER(C10),ISNUMBER(E10)),(VLOOKUP(D10,$B$8:$C$12,2,FALSE)+E10),"")</f>
        <v>170</v>
      </c>
      <c t="s" s="6" r="G10">
        <v>9</v>
      </c>
      <c t="s" s="6" r="H10">
        <v>9</v>
      </c>
      <c t="s" s="3" r="I10">
        <v>22</v>
      </c>
      <c t="str" s="3" r="J10">
        <f>IF((L10=L9),J9,I10)</f>
        <v>7th</v>
      </c>
      <c t="str" s="3" r="K10">
        <f>IF(ISNUMBER($M$328),INDEX($B$321:$B$344,$M$328),"")</f>
        <v>Team 6</v>
      </c>
      <c s="3" r="L10">
        <f>IF(ISNUMBER(M328),INDEX($C$321:$C$344,M328),"")</f>
        <v>312</v>
      </c>
      <c t="str" s="16" r="P10">
        <f>IF(ISTEXT(S178),S178,"")</f>
        <v>Team 17</v>
      </c>
      <c t="str" s="3" r="Q10">
        <f>IF(ISTEXT(Q178),Q178,"")</f>
        <v>Bowditch craig</v>
      </c>
      <c s="6" r="R10">
        <f>IF(ISNUMBER(R178),R178,"")</f>
        <v>79</v>
      </c>
      <c t="str" s="10" r="S10">
        <f>IF((R10=R9),S9,I10)</f>
        <v>8th</v>
      </c>
      <c t="str" s="16" r="T10">
        <f>IF(ISTEXT(U178),U178,"")</f>
        <v/>
      </c>
      <c t="str" s="16" r="U10">
        <f>IF(ISTEXT(W178),W178,"")</f>
        <v/>
      </c>
      <c t="str" s="16" r="V10">
        <f>IF(ISNUMBER(X178),X178,"")</f>
        <v/>
      </c>
      <c t="str" s="10" r="W10">
        <f>IF((V10=V9),W9,I10)</f>
        <v>3rd</v>
      </c>
    </row>
    <row r="11">
      <c s="3" r="A11">
        <v>4</v>
      </c>
      <c t="s" s="16" r="B11">
        <v>23</v>
      </c>
      <c s="6" r="C11">
        <v>84</v>
      </c>
      <c t="s" s="16" r="D11">
        <v>23</v>
      </c>
      <c s="6" r="E11">
        <v>80</v>
      </c>
      <c s="6" r="F11">
        <f>IF(AND(ISNUMBER(C11),ISNUMBER(E11)),(VLOOKUP(D11,$B$8:$C$12,2,FALSE)+E11),"")</f>
        <v>164</v>
      </c>
      <c t="s" s="6" r="G11">
        <v>9</v>
      </c>
      <c t="s" s="6" r="H11">
        <v>9</v>
      </c>
      <c t="s" s="3" r="I11">
        <v>24</v>
      </c>
      <c t="str" s="3" r="J11">
        <f>IF((L11=L10),J10,I11)</f>
        <v>7th</v>
      </c>
      <c t="str" s="3" r="K11">
        <f>IF(ISNUMBER($M$329),INDEX($B$321:$B$344,$M$329),"")</f>
        <v>Team 2</v>
      </c>
      <c s="3" r="L11">
        <f>IF(ISNUMBER(M329),INDEX($C$321:$C$344,M329),"")</f>
        <v>312</v>
      </c>
      <c t="str" s="16" r="P11">
        <f>IF(ISTEXT(S179),S179,"")</f>
        <v>Team 16</v>
      </c>
      <c t="str" s="3" r="Q11">
        <f>IF(ISTEXT(Q179),Q179,"")</f>
        <v>rocket socks</v>
      </c>
      <c s="6" r="R11">
        <f>IF(ISNUMBER(R179),R179,"")</f>
        <v>80</v>
      </c>
      <c t="str" s="10" r="S11">
        <f>IF((R11=R10),S10,I11)</f>
        <v>9th</v>
      </c>
      <c t="str" s="16" r="T11">
        <f>IF(ISTEXT(U179),U179,"")</f>
        <v/>
      </c>
      <c t="str" s="16" r="U11">
        <f>IF(ISTEXT(W179),W179,"")</f>
        <v/>
      </c>
      <c t="str" s="16" r="V11">
        <f>IF(ISNUMBER(X179),X179,"")</f>
        <v/>
      </c>
      <c t="str" s="10" r="W11">
        <f>IF((V11=V10),W10,I11)</f>
        <v>3rd</v>
      </c>
    </row>
    <row r="12">
      <c s="3" r="A12">
        <v>5</v>
      </c>
      <c t="s" s="16" r="B12">
        <v>25</v>
      </c>
      <c s="6" r="C12">
        <v>90</v>
      </c>
      <c t="s" s="16" r="D12">
        <v>25</v>
      </c>
      <c s="6" r="E12">
        <v>88</v>
      </c>
      <c s="6" r="F12">
        <f>IF(AND(ISNUMBER(C12),ISNUMBER(E12)),(VLOOKUP(D12,$B$8:$C$12,2,FALSE)+E12),"")</f>
        <v>178</v>
      </c>
      <c t="s" s="6" r="G12">
        <v>9</v>
      </c>
      <c t="s" s="6" r="H12">
        <v>9</v>
      </c>
      <c t="s" s="3" r="I12">
        <v>26</v>
      </c>
      <c t="str" s="3" r="J12">
        <f>IF((L12=L11),J11,I12)</f>
        <v>10th</v>
      </c>
      <c t="str" s="3" r="K12">
        <f>IF(ISNUMBER($M$330),INDEX($B$321:$B$344,$M$330),"")</f>
        <v>Team 16</v>
      </c>
      <c s="3" r="L12">
        <f>IF(ISNUMBER(M330),INDEX($C$321:$C$344,M330),"")</f>
        <v>313</v>
      </c>
      <c t="str" s="16" r="P12">
        <f>IF(ISTEXT(S180),S180,"")</f>
        <v>Team 16</v>
      </c>
      <c t="str" s="3" r="Q12">
        <f>IF(ISTEXT(Q180),Q180,"")</f>
        <v>d.j. smith</v>
      </c>
      <c s="6" r="R12">
        <f>IF(ISNUMBER(R180),R180,"")</f>
        <v>75</v>
      </c>
      <c t="str" s="10" r="S12">
        <f>IF((R12=R11),S11,I12)</f>
        <v>10th</v>
      </c>
      <c t="str" s="16" r="T12">
        <f>IF(ISTEXT(U180),U180,"")</f>
        <v/>
      </c>
      <c t="str" s="16" r="U12">
        <f>IF(ISTEXT(W180),W180,"")</f>
        <v/>
      </c>
      <c t="str" s="16" r="V12">
        <f>IF(ISNUMBER(X180),X180,"")</f>
        <v/>
      </c>
      <c t="str" s="10" r="W12">
        <f>IF((V12=V11),W11,I12)</f>
        <v>3rd</v>
      </c>
    </row>
    <row r="13">
      <c t="s" s="10" r="A13">
        <v>27</v>
      </c>
      <c s="6" r="C13">
        <f>IF((COUNT(C8:C12)&lt;4),"",IF((COUNT(C8:C12)&lt;5),SUM(C8:C12),(SUM(C8:C12)-MAX(C8:C12))))</f>
        <v>328</v>
      </c>
      <c t="str" s="6" r="D13">
        <f>IF((COUNT(D8:D12)&lt;4),"",IF((COUNT(D8:D12)&lt;5),SUM(D8:D12),(SUM(D8:D12)-MAX(D8:D12))))</f>
        <v/>
      </c>
      <c s="6" r="E13">
        <f>IF((COUNT(E8:E12)&lt;4),"",IF((COUNT(E8:E12)&lt;5),SUM(E8:E12),(SUM(E8:E12)-MAX(E8:E12))))</f>
        <v>320</v>
      </c>
      <c s="6" r="F13">
        <f>IF(AND(ISNUMBER(C13),ISNUMBER(E13)),(C13+E13),"")</f>
        <v>648</v>
      </c>
      <c t="str" s="6" r="G13">
        <f>IF((COUNT(G8:G12)&lt;4),"",IF((COUNT(G8:G12)&lt;5),SUM(G8:G12),(SUM(G8:G12)-MAX(G8:G12))))</f>
        <v/>
      </c>
      <c t="s" s="6" r="H13">
        <v>9</v>
      </c>
      <c t="s" s="3" r="I13">
        <v>28</v>
      </c>
      <c t="str" s="3" r="J13">
        <f>IF((L13=L12),J12,I13)</f>
        <v>11th</v>
      </c>
      <c t="str" s="3" r="K13">
        <f>IF(ISNUMBER($M$331),INDEX($B$321:$B$344,$M$331),"")</f>
        <v>Team 18</v>
      </c>
      <c s="3" r="L13">
        <f>IF(ISNUMBER(M331),INDEX($C$321:$C$344,M331),"")</f>
        <v>318</v>
      </c>
      <c t="str" s="16" r="P13">
        <f>IF(ISTEXT(S181),S181,"")</f>
        <v>Team 16</v>
      </c>
      <c t="str" s="3" r="Q13">
        <f>IF(ISTEXT(Q181),Q181,"")</f>
        <v>Brigman D.J.</v>
      </c>
      <c s="6" r="R13">
        <f>IF(ISNUMBER(R181),R181,"")</f>
        <v>78</v>
      </c>
      <c t="str" s="10" r="S13">
        <f>IF((R13=R12),S12,I13)</f>
        <v>11th</v>
      </c>
      <c t="str" s="16" r="T13">
        <f>IF(ISTEXT(U181),U181,"")</f>
        <v/>
      </c>
      <c t="str" s="16" r="U13">
        <f>IF(ISTEXT(W181),W181,"")</f>
        <v/>
      </c>
      <c t="str" s="16" r="V13">
        <f>IF(ISNUMBER(X181),X181,"")</f>
        <v/>
      </c>
      <c t="str" s="10" r="W13">
        <f>IF((V13=V12),W12,I13)</f>
        <v>3rd</v>
      </c>
    </row>
    <row r="14">
      <c t="s" s="6" r="H14">
        <v>9</v>
      </c>
      <c t="s" s="3" r="I14">
        <v>29</v>
      </c>
      <c t="str" s="3" r="J14">
        <f>IF((L14=L13),J13,I14)</f>
        <v>12th</v>
      </c>
      <c t="str" s="3" r="K14">
        <f>IF(ISNUMBER($M$332),INDEX($B$321:$B$344,$M$332),"")</f>
        <v>Team 15</v>
      </c>
      <c s="3" r="L14">
        <f>IF(ISNUMBER(M332),INDEX($C$321:$C$344,M332),"")</f>
        <v>320</v>
      </c>
      <c t="str" s="16" r="P14">
        <f>IF(ISTEXT(S182),S182,"")</f>
        <v>Team 16</v>
      </c>
      <c t="str" s="3" r="Q14">
        <f>IF(ISTEXT(Q182),Q182,"")</f>
        <v>Bob Burns</v>
      </c>
      <c s="6" r="R14">
        <f>IF(ISNUMBER(R182),R182,"")</f>
        <v>86</v>
      </c>
      <c t="str" s="10" r="S14">
        <f>IF((R14=R13),S13,I14)</f>
        <v>12th</v>
      </c>
      <c t="str" s="16" r="T14">
        <f>IF(ISTEXT(U182),U182,"")</f>
        <v/>
      </c>
      <c t="str" s="16" r="U14">
        <f>IF(ISTEXT(W182),W182,"")</f>
        <v/>
      </c>
      <c t="str" s="16" r="V14">
        <f>IF(ISNUMBER(X182),X182,"")</f>
        <v/>
      </c>
      <c t="str" s="10" r="W14">
        <f>IF((V14=V13),W13,I14)</f>
        <v>3rd</v>
      </c>
    </row>
    <row r="15">
      <c t="s" s="6" r="C15">
        <v>30</v>
      </c>
      <c t="s" s="6" r="H15">
        <v>9</v>
      </c>
      <c t="s" s="3" r="I15">
        <v>31</v>
      </c>
      <c t="str" s="3" r="J15">
        <f>IF((L15=L14),J14,I15)</f>
        <v>12th</v>
      </c>
      <c t="str" s="3" r="K15">
        <f>IF(ISNUMBER($M$333),INDEX($B$321:$B$344,$M$333),"")</f>
        <v>Team 11</v>
      </c>
      <c s="3" r="L15">
        <f>IF(ISNUMBER(M333),INDEX($C$321:$C$344,M333),"")</f>
        <v>320</v>
      </c>
      <c t="str" s="16" r="P15">
        <f>IF(ISTEXT(S183),S183,"")</f>
        <v>Team 16</v>
      </c>
      <c t="str" s="3" r="Q15">
        <f>IF(ISTEXT(Q183),Q183,"")</f>
        <v>Bryant Bart</v>
      </c>
      <c s="6" r="R15">
        <f>IF(ISNUMBER(R183),R183,"")</f>
        <v>80</v>
      </c>
      <c t="str" s="10" r="S15">
        <f>IF((R15=R14),S14,I15)</f>
        <v>13th</v>
      </c>
      <c t="str" s="16" r="T15">
        <f>IF(ISTEXT(U183),U183,"")</f>
        <v/>
      </c>
      <c t="str" s="16" r="U15">
        <f>IF(ISTEXT(W183),W183,"")</f>
        <v/>
      </c>
      <c t="str" s="16" r="V15">
        <f>IF(ISNUMBER(X183),X183,"")</f>
        <v/>
      </c>
      <c t="str" s="10" r="W15">
        <f>IF((V15=V14),W14,I15)</f>
        <v>3rd</v>
      </c>
    </row>
    <row r="16">
      <c t="s" s="6" r="B16">
        <v>6</v>
      </c>
      <c t="s" s="6" r="C16">
        <v>10</v>
      </c>
      <c t="s" s="6" r="D16">
        <v>6</v>
      </c>
      <c t="s" s="6" r="E16">
        <v>11</v>
      </c>
      <c t="s" s="6" r="F16">
        <v>15</v>
      </c>
      <c t="s" s="6" r="G16">
        <v>9</v>
      </c>
      <c t="s" s="6" r="H16">
        <v>9</v>
      </c>
      <c t="s" s="3" r="I16">
        <v>32</v>
      </c>
      <c t="str" s="3" r="J16">
        <f>IF((L16=L15),J15,I16)</f>
        <v>14th</v>
      </c>
      <c t="str" s="3" r="K16">
        <f>IF(ISNUMBER($M$334),INDEX($B$321:$B$344,$M$334),"")</f>
        <v>Team 14</v>
      </c>
      <c s="3" r="L16">
        <f>IF(ISNUMBER(M334),INDEX($C$321:$C$344,M334),"")</f>
        <v>321</v>
      </c>
      <c t="str" s="16" r="P16">
        <f>IF(ISTEXT(S184),S184,"")</f>
        <v>Team 15</v>
      </c>
      <c t="str" s="3" r="Q16">
        <f>IF(ISTEXT(Q184),Q184,"")</f>
        <v>Guy Boros</v>
      </c>
      <c s="6" r="R16">
        <f>IF(ISNUMBER(R184),R184,"")</f>
        <v>86</v>
      </c>
      <c t="str" s="10" r="S16">
        <f>IF((R16=R15),S15,I16)</f>
        <v>14th</v>
      </c>
      <c t="str" s="16" r="T16">
        <f>IF(ISTEXT(U184),U184,"")</f>
        <v/>
      </c>
      <c t="str" s="16" r="U16">
        <f>IF(ISTEXT(W184),W184,"")</f>
        <v/>
      </c>
      <c t="str" s="16" r="V16">
        <f>IF(ISNUMBER(X184),X184,"")</f>
        <v/>
      </c>
      <c t="str" s="10" r="W16">
        <f>IF((V16=V15),W15,I16)</f>
        <v>3rd</v>
      </c>
    </row>
    <row r="17">
      <c s="3" r="A17">
        <v>1</v>
      </c>
      <c t="s" s="16" r="B17">
        <v>33</v>
      </c>
      <c s="6" r="C17">
        <v>74</v>
      </c>
      <c t="s" s="16" r="D17">
        <v>33</v>
      </c>
      <c s="6" r="E17">
        <v>76</v>
      </c>
      <c s="6" r="F17">
        <f>IF(AND(ISNUMBER(C17),ISNUMBER(E17)),(VLOOKUP(D17,$B$17:$C$21,2,FALSE)+E17),"")</f>
        <v>150</v>
      </c>
      <c t="s" s="6" r="H17">
        <v>9</v>
      </c>
      <c t="s" s="3" r="I17">
        <v>34</v>
      </c>
      <c t="str" s="3" r="J17">
        <f>IF((L17=L16),J16,I17)</f>
        <v>14th</v>
      </c>
      <c t="str" s="3" r="K17">
        <f>IF(ISNUMBER($M$335),INDEX($B$321:$B$344,$M$335),"")</f>
        <v>Team 4</v>
      </c>
      <c s="3" r="L17">
        <f>IF(ISNUMBER(M335),INDEX($C$321:$C$344,M335),"")</f>
        <v>321</v>
      </c>
      <c t="str" s="16" r="P17">
        <f>IF(ISTEXT(S185),S185,"")</f>
        <v>Team 15</v>
      </c>
      <c t="str" s="3" r="Q17">
        <f>IF(ISTEXT(Q185),Q185,"")</f>
        <v>Kris Blanks</v>
      </c>
      <c s="6" r="R17">
        <f>IF(ISNUMBER(R185),R185,"")</f>
        <v>99</v>
      </c>
      <c t="str" s="10" r="S17">
        <f>IF((R17=R16),S16,I17)</f>
        <v>15th</v>
      </c>
      <c t="str" s="16" r="T17">
        <f>IF(ISTEXT(U185),U185,"")</f>
        <v/>
      </c>
      <c t="str" s="16" r="U17">
        <f>IF(ISTEXT(W185),W185,"")</f>
        <v/>
      </c>
      <c t="str" s="16" r="V17">
        <f>IF(ISNUMBER(X185),X185,"")</f>
        <v/>
      </c>
      <c t="str" s="10" r="W17">
        <f>IF((V17=V16),W16,I17)</f>
        <v>3rd</v>
      </c>
    </row>
    <row r="18">
      <c s="3" r="A18">
        <v>2</v>
      </c>
      <c t="s" s="16" r="B18">
        <v>35</v>
      </c>
      <c s="6" r="C18">
        <v>78</v>
      </c>
      <c t="s" s="16" r="D18">
        <v>35</v>
      </c>
      <c s="6" r="E18">
        <v>78</v>
      </c>
      <c s="6" r="F18">
        <f>IF(AND(ISNUMBER(C18),ISNUMBER(E18)),(VLOOKUP(D18,$B$17:$C$21,2,FALSE)+E18),"")</f>
        <v>156</v>
      </c>
      <c t="s" s="6" r="H18">
        <v>9</v>
      </c>
      <c t="s" s="3" r="I18">
        <v>36</v>
      </c>
      <c t="str" s="3" r="J18">
        <f>IF((L18=L17),J17,I18)</f>
        <v>16th</v>
      </c>
      <c t="str" s="3" r="K18">
        <f>IF(ISNUMBER($M$336),INDEX($B$321:$B$344,$M$336),"")</f>
        <v>Team 9</v>
      </c>
      <c s="3" r="L18">
        <f>IF(ISNUMBER(M336),INDEX($C$321:$C$344,M336),"")</f>
        <v>322</v>
      </c>
      <c t="str" s="16" r="P18">
        <f>IF(ISTEXT(S186),S186,"")</f>
        <v>Team 15</v>
      </c>
      <c t="str" s="3" r="Q18">
        <f>IF(ISTEXT(Q186),Q186,"")</f>
        <v>Bettently norris</v>
      </c>
      <c s="6" r="R18">
        <f>IF(ISNUMBER(R186),R186,"")</f>
        <v>67</v>
      </c>
      <c t="str" s="10" r="S18">
        <f>IF((R18=R17),S17,I18)</f>
        <v>16th</v>
      </c>
      <c t="str" s="16" r="T18">
        <f>IF(ISTEXT(U186),U186,"")</f>
        <v/>
      </c>
      <c t="str" s="16" r="U18">
        <f>IF(ISTEXT(W186),W186,"")</f>
        <v/>
      </c>
      <c t="str" s="16" r="V18">
        <f>IF(ISNUMBER(X186),X186,"")</f>
        <v/>
      </c>
      <c t="str" s="10" r="W18">
        <f>IF((V18=V17),W17,I18)</f>
        <v>3rd</v>
      </c>
    </row>
    <row r="19">
      <c s="3" r="A19">
        <v>3</v>
      </c>
      <c t="s" s="16" r="B19">
        <v>37</v>
      </c>
      <c s="6" r="C19">
        <v>90</v>
      </c>
      <c t="s" s="16" r="D19">
        <v>37</v>
      </c>
      <c s="6" r="E19">
        <v>70</v>
      </c>
      <c s="6" r="F19">
        <f>IF(AND(ISNUMBER(C19),ISNUMBER(E19)),(VLOOKUP(D19,$B$17:$C$21,2,FALSE)+E19),"")</f>
        <v>160</v>
      </c>
      <c t="s" s="6" r="H19">
        <v>9</v>
      </c>
      <c t="s" s="3" r="I19">
        <v>38</v>
      </c>
      <c t="str" s="3" r="J19">
        <f>IF((L19=L18),J18,I19)</f>
        <v>17th</v>
      </c>
      <c t="str" s="3" r="K19">
        <f>IF(ISNUMBER($M$337),INDEX($B$321:$B$344,$M$337),"")</f>
        <v>Team 1</v>
      </c>
      <c s="3" r="L19">
        <f>IF(ISNUMBER(M337),INDEX($C$321:$C$344,M337),"")</f>
        <v>328</v>
      </c>
      <c t="str" s="16" r="P19">
        <f>IF(ISTEXT(S187),S187,"")</f>
        <v>Team 15</v>
      </c>
      <c t="str" s="3" r="Q19">
        <f>IF(ISTEXT(Q187),Q187,"")</f>
        <v>Briny Baird</v>
      </c>
      <c s="6" r="R19">
        <f>IF(ISNUMBER(R187),R187,"")</f>
        <v>87</v>
      </c>
      <c t="str" s="10" r="S19">
        <f>IF((R19=R18),S18,I19)</f>
        <v>17th</v>
      </c>
      <c t="str" s="16" r="T19">
        <f>IF(ISTEXT(U187),U187,"")</f>
        <v/>
      </c>
      <c t="str" s="16" r="U19">
        <f>IF(ISTEXT(W187),W187,"")</f>
        <v/>
      </c>
      <c t="str" s="16" r="V19">
        <f>IF(ISNUMBER(X187),X187,"")</f>
        <v/>
      </c>
      <c t="str" s="10" r="W19">
        <f>IF((V19=V18),W18,I19)</f>
        <v>3rd</v>
      </c>
    </row>
    <row r="20">
      <c s="3" r="A20">
        <v>4</v>
      </c>
      <c t="s" s="16" r="B20">
        <v>39</v>
      </c>
      <c s="6" r="C20">
        <v>80</v>
      </c>
      <c t="s" s="16" r="D20">
        <v>39</v>
      </c>
      <c s="6" r="E20">
        <v>76</v>
      </c>
      <c s="6" r="F20">
        <f>IF(AND(ISNUMBER(C20),ISNUMBER(E20)),(VLOOKUP(D20,$B$17:$C$21,2,FALSE)+E20),"")</f>
        <v>156</v>
      </c>
      <c t="s" s="6" r="H20">
        <v>9</v>
      </c>
      <c t="s" s="3" r="I20">
        <v>40</v>
      </c>
      <c t="str" s="3" r="J20">
        <f>IF((L20=L19),J19,I20)</f>
        <v>18th</v>
      </c>
      <c t="str" s="3" r="K20">
        <f>IF(ISNUMBER($M$338),INDEX($B$321:$B$344,$M$338),"")</f>
        <v>Team 5</v>
      </c>
      <c s="3" r="L20">
        <f>IF(ISNUMBER(M338),INDEX($C$321:$C$344,M338),"")</f>
        <v>343</v>
      </c>
      <c t="str" s="16" r="P20">
        <f>IF(ISTEXT(S188),S188,"")</f>
        <v>Team 15</v>
      </c>
      <c t="str" s="3" r="Q20">
        <f>IF(ISTEXT(Q188),Q188,"")</f>
        <v>Aron Baddeley</v>
      </c>
      <c s="6" r="R20">
        <f>IF(ISNUMBER(R188),R188,"")</f>
        <v>80</v>
      </c>
      <c t="str" s="10" r="S20">
        <f>IF((R20=R19),S19,I20)</f>
        <v>18th</v>
      </c>
      <c t="str" s="16" r="T20">
        <f>IF(ISTEXT(U188),U188,"")</f>
        <v/>
      </c>
      <c t="str" s="16" r="U20">
        <f>IF(ISTEXT(W188),W188,"")</f>
        <v/>
      </c>
      <c t="str" s="16" r="V20">
        <f>IF(ISNUMBER(X188),X188,"")</f>
        <v/>
      </c>
      <c t="str" s="10" r="W20">
        <f>IF((V20=V19),W19,I20)</f>
        <v>3rd</v>
      </c>
    </row>
    <row r="21">
      <c s="3" r="A21">
        <v>5</v>
      </c>
      <c t="s" s="16" r="B21">
        <v>41</v>
      </c>
      <c s="6" r="C21">
        <v>80</v>
      </c>
      <c t="s" s="16" r="D21">
        <v>41</v>
      </c>
      <c s="6" r="E21">
        <v>92</v>
      </c>
      <c s="6" r="F21">
        <f>IF(AND(ISNUMBER(C21),ISNUMBER(E21)),(VLOOKUP(D21,$B$17:$C$21,2,FALSE)+E21),"")</f>
        <v>172</v>
      </c>
      <c t="s" s="6" r="H21">
        <v>9</v>
      </c>
      <c t="s" s="3" r="I21">
        <v>42</v>
      </c>
      <c t="str" s="3" r="J21">
        <f>IF((L21=L20),J20,I21)</f>
        <v>19th</v>
      </c>
      <c t="str" s="3" r="K21">
        <f>IF(ISNUMBER($M$339),INDEX($B$321:$B$344,$M$339),"")</f>
        <v/>
      </c>
      <c t="str" s="3" r="L21">
        <f>IF(ISNUMBER(M339),INDEX($C$321:$C$344,M339),"")</f>
        <v/>
      </c>
      <c t="str" s="16" r="P21">
        <f>IF(ISTEXT(S189),S189,"")</f>
        <v>Team 14</v>
      </c>
      <c t="str" s="3" r="Q21">
        <f>IF(ISTEXT(Q189),Q189,"")</f>
        <v>Joe affrunti</v>
      </c>
      <c s="6" r="R21">
        <f>IF(ISNUMBER(R189),R189,"")</f>
        <v>79</v>
      </c>
      <c t="str" s="10" r="S21">
        <f>IF((R21=R20),S20,I21)</f>
        <v>19th</v>
      </c>
      <c t="str" s="16" r="T21">
        <f>IF(ISTEXT(U189),U189,"")</f>
        <v/>
      </c>
      <c t="str" s="16" r="U21">
        <f>IF(ISTEXT(W189),W189,"")</f>
        <v/>
      </c>
      <c t="str" s="16" r="V21">
        <f>IF(ISNUMBER(X189),X189,"")</f>
        <v/>
      </c>
      <c t="str" s="10" r="W21">
        <f>IF((V21=V20),W20,I21)</f>
        <v>3rd</v>
      </c>
    </row>
    <row r="22">
      <c t="s" s="10" r="A22">
        <v>27</v>
      </c>
      <c s="6" r="C22">
        <f>IF((COUNT(C17:C21)&lt;4),"",IF((COUNT(C17:C21)&lt;5),SUM(C17:C21),(SUM(C17:C21)-MAX(C17:C21))))</f>
        <v>312</v>
      </c>
      <c s="6" r="E22">
        <f>IF((COUNT(E17:E21)&lt;4),"",IF((COUNT(E17:E21)&lt;5),SUM(E17:E21),(SUM(E17:E21)-MAX(E17:E21))))</f>
        <v>300</v>
      </c>
      <c s="6" r="F22">
        <f>IF(AND(ISNUMBER(C22),ISNUMBER(E22)),(C22+E22),"")</f>
        <v>612</v>
      </c>
      <c t="str" s="6" r="G22">
        <f>IF((COUNT(G17:G21)&lt;4),"",IF((COUNT(G17:G21)&lt;5),SUM(G17:G21),(SUM(G17:G21)-MAX(G17:G21))))</f>
        <v/>
      </c>
      <c t="s" s="6" r="H22">
        <v>9</v>
      </c>
      <c t="s" s="3" r="I22">
        <v>43</v>
      </c>
      <c t="str" s="3" r="J22">
        <f>IF((L22=L21),J21,I22)</f>
        <v>19th</v>
      </c>
      <c t="str" s="3" r="K22">
        <f>IF(ISNUMBER($M$340),INDEX($B$321:$B$344,$M$340),"")</f>
        <v/>
      </c>
      <c t="str" s="3" r="L22">
        <f>IF(ISNUMBER(M340),INDEX($C$321:$C$344,M340),"")</f>
        <v/>
      </c>
      <c t="str" s="16" r="P22">
        <f>IF(ISTEXT(S190),S190,"")</f>
        <v>Team 14</v>
      </c>
      <c t="str" s="3" r="Q22">
        <f>IF(ISTEXT(Q190),Q190,"")</f>
        <v>Blake  adams</v>
      </c>
      <c s="6" r="R22">
        <f>IF(ISNUMBER(R190),R190,"")</f>
        <v>90</v>
      </c>
      <c t="str" s="10" r="S22">
        <f>IF((R22=R21),S21,I22)</f>
        <v>20th</v>
      </c>
      <c t="str" s="16" r="T22">
        <f>IF(ISTEXT(U190),U190,"")</f>
        <v/>
      </c>
      <c t="str" s="16" r="U22">
        <f>IF(ISTEXT(W190),W190,"")</f>
        <v/>
      </c>
      <c t="str" s="16" r="V22">
        <f>IF(ISNUMBER(X190),X190,"")</f>
        <v/>
      </c>
      <c t="str" s="10" r="W22">
        <f>IF((V22=V21),W21,I22)</f>
        <v>3rd</v>
      </c>
    </row>
    <row r="23">
      <c t="s" s="6" r="H23">
        <v>9</v>
      </c>
      <c t="s" s="3" r="I23">
        <v>44</v>
      </c>
      <c t="str" s="3" r="J23">
        <f>IF((L23=L22),J22,I23)</f>
        <v>19th</v>
      </c>
      <c t="str" s="3" r="K23">
        <f>IF(ISNUMBER($M$341),INDEX($B$321:$B$344,$M$341),"")</f>
        <v/>
      </c>
      <c t="str" s="3" r="L23">
        <f>IF(ISNUMBER(M341),INDEX($C$321:$C$344,M341),"")</f>
        <v/>
      </c>
      <c t="str" s="16" r="P23">
        <f>IF(ISTEXT(S191),S191,"")</f>
        <v>Team 14</v>
      </c>
      <c t="str" s="3" r="Q23">
        <f>IF(ISTEXT(Q191),Q191,"")</f>
        <v>Brad Adamonis</v>
      </c>
      <c s="6" r="R23">
        <f>IF(ISNUMBER(R191),R191,"")</f>
        <v>72</v>
      </c>
      <c t="str" s="10" r="S23">
        <f>IF((R23=R22),S22,I23)</f>
        <v>21st</v>
      </c>
      <c t="str" s="16" r="T23">
        <f>IF(ISTEXT(U191),U191,"")</f>
        <v/>
      </c>
      <c t="str" s="16" r="U23">
        <f>IF(ISTEXT(W191),W191,"")</f>
        <v/>
      </c>
      <c t="str" s="16" r="V23">
        <f>IF(ISNUMBER(X191),X191,"")</f>
        <v/>
      </c>
      <c t="str" s="10" r="W23">
        <f>IF((V23=V22),W22,I23)</f>
        <v>3rd</v>
      </c>
    </row>
    <row r="24">
      <c t="s" s="6" r="C24">
        <v>45</v>
      </c>
      <c t="s" s="6" r="H24">
        <v>9</v>
      </c>
      <c t="s" s="3" r="I24">
        <v>46</v>
      </c>
      <c t="str" s="3" r="J24">
        <f>IF((L24=L23),J23,I24)</f>
        <v>19th</v>
      </c>
      <c t="str" s="3" r="K24">
        <f>IF(ISNUMBER($M$342),INDEX($B$321:$B$344,$M$342),"")</f>
        <v/>
      </c>
      <c t="str" s="3" r="L24">
        <f>IF(ISNUMBER(M342),INDEX($C$321:$C$344,M342),"")</f>
        <v/>
      </c>
      <c t="str" s="16" r="P24">
        <f>IF(ISTEXT(S192),S192,"")</f>
        <v>Team 14</v>
      </c>
      <c t="str" s="3" r="Q24">
        <f>IF(ISTEXT(Q192),Q192,"")</f>
        <v>Mildred Didrikson</v>
      </c>
      <c s="6" r="R24">
        <f>IF(ISNUMBER(R192),R192,"")</f>
        <v>90</v>
      </c>
      <c t="str" s="10" r="S24">
        <f>IF((R24=R23),S23,I24)</f>
        <v>22nd</v>
      </c>
      <c t="str" s="16" r="T24">
        <f>IF(ISTEXT(U192),U192,"")</f>
        <v/>
      </c>
      <c t="str" s="16" r="U24">
        <f>IF(ISTEXT(W192),W192,"")</f>
        <v/>
      </c>
      <c t="str" s="16" r="V24">
        <f>IF(ISNUMBER(X192),X192,"")</f>
        <v/>
      </c>
      <c t="str" s="10" r="W24">
        <f>IF((V24=V23),W23,I24)</f>
        <v>3rd</v>
      </c>
    </row>
    <row r="25">
      <c t="s" s="6" r="B25">
        <v>6</v>
      </c>
      <c t="s" s="6" r="C25">
        <v>10</v>
      </c>
      <c t="s" s="6" r="D25">
        <v>6</v>
      </c>
      <c t="s" s="6" r="E25">
        <v>11</v>
      </c>
      <c t="s" s="6" r="F25">
        <v>15</v>
      </c>
      <c t="s" s="6" r="G25">
        <v>9</v>
      </c>
      <c t="s" s="6" r="H25">
        <v>9</v>
      </c>
      <c t="s" s="3" r="I25">
        <v>47</v>
      </c>
      <c t="str" s="3" r="J25">
        <f>IF((L25=L24),J24,I25)</f>
        <v>19th</v>
      </c>
      <c t="str" s="3" r="K25">
        <f>IF(ISNUMBER($M$343),INDEX($B$321:$B$344,$M$343),"")</f>
        <v/>
      </c>
      <c t="str" s="3" r="L25">
        <f>IF(ISNUMBER(M343),INDEX($C$321:$C$344,M343),"")</f>
        <v/>
      </c>
      <c t="str" s="16" r="P25">
        <f>IF(ISTEXT(S193),S193,"")</f>
        <v>Team 14</v>
      </c>
      <c t="str" s="3" r="Q25">
        <f>IF(ISTEXT(Q193),Q193,"")</f>
        <v>P.G. Wodehouse</v>
      </c>
      <c s="6" r="R25">
        <f>IF(ISNUMBER(R193),R193,"")</f>
        <v>80</v>
      </c>
      <c t="str" s="10" r="S25">
        <f>IF((R25=R24),S24,I25)</f>
        <v>23rd</v>
      </c>
      <c t="str" s="16" r="T25">
        <f>IF(ISTEXT(U193),U193,"")</f>
        <v/>
      </c>
      <c t="str" s="16" r="U25">
        <f>IF(ISTEXT(W193),W193,"")</f>
        <v/>
      </c>
      <c t="str" s="16" r="V25">
        <f>IF(ISNUMBER(X193),X193,"")</f>
        <v/>
      </c>
      <c t="str" s="10" r="W25">
        <f>IF((V25=V24),W24,I25)</f>
        <v>3rd</v>
      </c>
    </row>
    <row r="26">
      <c s="3" r="A26">
        <v>1</v>
      </c>
      <c t="s" s="16" r="B26">
        <v>48</v>
      </c>
      <c s="6" r="C26">
        <v>80</v>
      </c>
      <c t="s" s="16" r="D26">
        <v>48</v>
      </c>
      <c s="6" r="E26">
        <v>80</v>
      </c>
      <c s="6" r="F26">
        <f>IF(AND(ISNUMBER(C26),ISNUMBER(E26)),(VLOOKUP(D26,$B$26:$C$30,2,FALSE)+E26),"")</f>
        <v>160</v>
      </c>
      <c t="s" s="6" r="G26">
        <v>9</v>
      </c>
      <c t="s" s="6" r="H26">
        <v>9</v>
      </c>
      <c t="s" s="3" r="I26">
        <v>49</v>
      </c>
      <c t="str" s="3" r="J26">
        <f>IF((L26=L25),J25,I26)</f>
        <v>19th</v>
      </c>
      <c t="str" s="3" r="K26">
        <f>IF(ISNUMBER($M$344),INDEX($B$321:$B$344,$M$344),"")</f>
        <v/>
      </c>
      <c t="str" s="3" r="L26">
        <f>IF(ISNUMBER(M344),INDEX($C$321:$C$344,M344),"")</f>
        <v/>
      </c>
      <c t="str" s="16" r="P26">
        <f>IF(ISTEXT(S194),S194,"")</f>
        <v>Team 13</v>
      </c>
      <c t="str" s="3" r="Q26">
        <f>IF(ISTEXT(Q194),Q194,"")</f>
        <v>Edward Windsor</v>
      </c>
      <c s="6" r="R26">
        <f>IF(ISNUMBER(R194),R194,"")</f>
        <v>80</v>
      </c>
      <c t="str" s="10" r="S26">
        <f>IF((R26=R25),S25,I26)</f>
        <v>23rd</v>
      </c>
      <c t="str" s="16" r="T26">
        <f>IF(ISTEXT(U194),U194,"")</f>
        <v/>
      </c>
      <c t="str" s="16" r="U26">
        <f>IF(ISTEXT(W194),W194,"")</f>
        <v/>
      </c>
      <c t="str" s="16" r="V26">
        <f>IF(ISNUMBER(X194),X194,"")</f>
        <v/>
      </c>
      <c t="str" s="10" r="W26">
        <f>IF((V26=V25),W25,I26)</f>
        <v>3rd</v>
      </c>
    </row>
    <row r="27">
      <c s="3" r="A27">
        <v>2</v>
      </c>
      <c t="s" s="16" r="B27">
        <v>50</v>
      </c>
      <c s="6" r="C27">
        <v>70</v>
      </c>
      <c t="s" s="16" r="D27">
        <v>50</v>
      </c>
      <c s="6" r="E27">
        <v>82</v>
      </c>
      <c s="6" r="F27">
        <f>IF(AND(ISNUMBER(C27),ISNUMBER(E27)),(VLOOKUP(D27,$B$26:$C$30,2,FALSE)+E27),"")</f>
        <v>152</v>
      </c>
      <c t="s" s="6" r="G27">
        <v>9</v>
      </c>
      <c t="s" s="6" r="H27">
        <v>9</v>
      </c>
      <c t="s" s="3" r="I27">
        <v>51</v>
      </c>
      <c t="str" s="16" r="P27">
        <f>IF(ISTEXT(S195),S195,"")</f>
        <v>Team 13</v>
      </c>
      <c t="str" s="3" r="Q27">
        <f>IF(ISTEXT(Q195),Q195,"")</f>
        <v>Johnny Weissmuller</v>
      </c>
      <c s="6" r="R27">
        <f>IF(ISNUMBER(R195),R195,"")</f>
        <v>82</v>
      </c>
      <c t="str" s="10" r="S27">
        <f>IF((R27=R26),S26,I27)</f>
        <v>25th</v>
      </c>
      <c t="str" s="16" r="T27">
        <f>IF(ISTEXT(U195),U195,"")</f>
        <v/>
      </c>
      <c t="str" s="16" r="U27">
        <f>IF(ISTEXT(W195),W195,"")</f>
        <v/>
      </c>
      <c t="str" s="16" r="V27">
        <f>IF(ISNUMBER(X195),X195,"")</f>
        <v/>
      </c>
      <c t="str" s="10" r="W27">
        <f>IF((V27=V26),W26,I27)</f>
        <v>3rd</v>
      </c>
    </row>
    <row r="28">
      <c s="3" r="A28">
        <v>3</v>
      </c>
      <c t="s" s="16" r="B28">
        <v>52</v>
      </c>
      <c s="6" r="C28">
        <v>79</v>
      </c>
      <c t="s" s="16" r="D28">
        <v>52</v>
      </c>
      <c s="6" r="E28">
        <v>76</v>
      </c>
      <c s="6" r="F28">
        <f>IF(AND(ISNUMBER(C28),ISNUMBER(E28)),(VLOOKUP(D28,$B$26:$C$30,2,FALSE)+E28),"")</f>
        <v>155</v>
      </c>
      <c t="s" s="6" r="G28">
        <v>9</v>
      </c>
      <c t="s" s="6" r="H28">
        <v>9</v>
      </c>
      <c t="s" s="3" r="I28">
        <v>53</v>
      </c>
      <c t="str" s="16" r="P28">
        <f>IF(ISTEXT(S196),S196,"")</f>
        <v>Team 13</v>
      </c>
      <c t="str" s="3" r="Q28">
        <f>IF(ISTEXT(Q196),Q196,"")</f>
        <v>John Updike</v>
      </c>
      <c s="6" r="R28">
        <f>IF(ISNUMBER(R196),R196,"")</f>
        <v>79</v>
      </c>
      <c t="str" s="10" r="S28">
        <f>IF((R28=R27),S27,I28)</f>
        <v>26th</v>
      </c>
      <c t="str" s="16" r="T28">
        <f>IF(ISTEXT(U196),U196,"")</f>
        <v/>
      </c>
      <c t="str" s="16" r="U28">
        <f>IF(ISTEXT(W196),W196,"")</f>
        <v/>
      </c>
      <c t="str" s="16" r="V28">
        <f>IF(ISNUMBER(X196),X196,"")</f>
        <v/>
      </c>
      <c t="str" s="10" r="W28">
        <f>IF((V28=V27),W27,I28)</f>
        <v>3rd</v>
      </c>
    </row>
    <row r="29">
      <c s="3" r="A29">
        <v>4</v>
      </c>
      <c t="s" s="16" r="B29">
        <v>54</v>
      </c>
      <c s="6" r="C29">
        <v>78</v>
      </c>
      <c t="s" s="16" r="D29">
        <v>54</v>
      </c>
      <c s="6" r="E29">
        <v>78</v>
      </c>
      <c s="6" r="F29">
        <f>IF(AND(ISNUMBER(C29),ISNUMBER(E29)),(VLOOKUP(D29,$B$26:$C$30,2,FALSE)+E29),"")</f>
        <v>156</v>
      </c>
      <c t="s" s="6" r="H29">
        <v>9</v>
      </c>
      <c t="s" s="3" r="I29">
        <v>55</v>
      </c>
      <c t="s" s="22" r="K29">
        <v>56</v>
      </c>
      <c t="str" s="16" r="P29">
        <f>IF(ISTEXT(S197),S197,"")</f>
        <v>Team 13</v>
      </c>
      <c t="str" s="3" r="Q29">
        <f>IF(ISTEXT(Q197),Q197,"")</f>
        <v>Donald Trump</v>
      </c>
      <c s="6" r="R29">
        <f>IF(ISNUMBER(R197),R197,"")</f>
        <v>71</v>
      </c>
      <c t="str" s="10" r="S29">
        <f>IF((R29=R28),S28,I29)</f>
        <v>27th</v>
      </c>
      <c t="str" s="16" r="T29">
        <f>IF(ISTEXT(U197),U197,"")</f>
        <v/>
      </c>
      <c t="str" s="16" r="U29">
        <f>IF(ISTEXT(W197),W197,"")</f>
        <v/>
      </c>
      <c t="str" s="16" r="V29">
        <f>IF(ISNUMBER(X197),X197,"")</f>
        <v/>
      </c>
      <c t="str" s="10" r="W29">
        <f>IF((V29=V28),W28,I29)</f>
        <v>3rd</v>
      </c>
    </row>
    <row r="30">
      <c s="3" r="A30">
        <v>5</v>
      </c>
      <c t="s" s="16" r="B30">
        <v>57</v>
      </c>
      <c s="6" r="C30">
        <v>82</v>
      </c>
      <c t="s" s="16" r="D30">
        <v>57</v>
      </c>
      <c s="6" r="E30">
        <v>88</v>
      </c>
      <c s="6" r="F30">
        <f>IF(AND(ISNUMBER(C30),ISNUMBER(E30)),(VLOOKUP(D30,$B$26:$C$30,2,FALSE)+E30),"")</f>
        <v>170</v>
      </c>
      <c t="s" s="6" r="H30">
        <v>9</v>
      </c>
      <c t="s" s="3" r="I30">
        <v>58</v>
      </c>
      <c t="s" s="3" r="J30">
        <v>10</v>
      </c>
      <c t="str" s="3" r="K30">
        <f>IF(ISNUMBER($N$321),INDEX($B$321:$B$344,$N$321),"")</f>
        <v>Team 10</v>
      </c>
      <c s="3" r="L30">
        <f>IF(ISNUMBER(N321),INDEX($D$321:$D$344,N321),"")</f>
        <v>596</v>
      </c>
      <c t="str" s="16" r="P30">
        <f>IF(ISTEXT(S198),S198,"")</f>
        <v>Team 13</v>
      </c>
      <c t="str" s="3" r="Q30">
        <f>IF(ISTEXT(Q198),Q198,"")</f>
        <v>Justin Timerlake</v>
      </c>
      <c s="6" r="R30">
        <f>IF(ISNUMBER(R198),R198,"")</f>
        <v>80</v>
      </c>
      <c t="str" s="10" r="S30">
        <f>IF((R30=R29),S29,I30)</f>
        <v>28th</v>
      </c>
      <c t="str" s="16" r="T30">
        <f>IF(ISTEXT(U198),U198,"")</f>
        <v/>
      </c>
      <c t="str" s="16" r="U30">
        <f>IF(ISTEXT(W198),W198,"")</f>
        <v/>
      </c>
      <c t="str" s="16" r="V30">
        <f>IF(ISNUMBER(X198),X198,"")</f>
        <v/>
      </c>
      <c t="str" s="10" r="W30">
        <f>IF((V30=V29),W29,I30)</f>
        <v>3rd</v>
      </c>
    </row>
    <row r="31">
      <c t="s" s="3" r="A31">
        <v>27</v>
      </c>
      <c s="6" r="C31">
        <f>IF((COUNT(C26:C30)&lt;4),"",IF((COUNT(C26:C30)&lt;5),SUM(C26:C30),(SUM(C26:C30)-MAX(C26:C30))))</f>
        <v>307</v>
      </c>
      <c t="s" s="3" r="D31">
        <v>9</v>
      </c>
      <c s="3" r="E31">
        <f>IF((COUNT(E26:E30)&lt;4),"",IF((COUNT(E26:E30)&lt;5),SUM(E26:E30),(SUM(E26:E30)-MAX(E26:E30))))</f>
        <v>316</v>
      </c>
      <c s="6" r="F31">
        <f>IF(AND(ISNUMBER(C31),ISNUMBER(E31)),(C31+E31),"")</f>
        <v>623</v>
      </c>
      <c t="str" s="3" r="G31">
        <f>IF((COUNT(G26:G30)&lt;4),"",IF((COUNT(G26:G30)&lt;5),SUM(G26:G30),(SUM(G26:G30)-MAX(G26:G30))))</f>
        <v/>
      </c>
      <c t="s" s="6" r="H31">
        <v>9</v>
      </c>
      <c t="s" s="3" r="I31">
        <v>59</v>
      </c>
      <c t="str" s="3" r="J31">
        <f>IF((L31=L30),J30,I4)</f>
        <v>2nd</v>
      </c>
      <c t="str" s="3" r="K31">
        <f>IF(ISNUMBER($N$322),INDEX($B$321:$B$344,$N$322),"")</f>
        <v>Team 2</v>
      </c>
      <c s="3" r="L31">
        <f>IF(ISNUMBER(N322),INDEX($D$321:$D$344,N322),"")</f>
        <v>612</v>
      </c>
      <c t="str" s="16" r="P31">
        <f>IF(ISTEXT(S199),S199,"")</f>
        <v>Team 12</v>
      </c>
      <c t="str" s="3" r="Q31">
        <f>IF(ISTEXT(Q199),Q199,"")</f>
        <v>Mary Stuart</v>
      </c>
      <c s="6" r="R31">
        <f>IF(ISNUMBER(R199),R199,"")</f>
        <v>87</v>
      </c>
      <c t="str" s="10" r="S31">
        <f>IF((R31=R30),S30,I31)</f>
        <v>29th</v>
      </c>
      <c t="str" s="16" r="T31">
        <f>IF(ISTEXT(U199),U199,"")</f>
        <v/>
      </c>
      <c t="str" s="16" r="U31">
        <f>IF(ISTEXT(W199),W199,"")</f>
        <v/>
      </c>
      <c t="str" s="16" r="V31">
        <f>IF(ISNUMBER(X199),X199,"")</f>
        <v/>
      </c>
      <c t="str" s="10" r="W31">
        <f>IF((V31=V30),W30,I31)</f>
        <v>3rd</v>
      </c>
    </row>
    <row r="32">
      <c t="s" s="6" r="H32">
        <v>9</v>
      </c>
      <c t="s" s="3" r="I32">
        <v>60</v>
      </c>
      <c t="str" s="3" r="J32">
        <f>IF((L32=L31),J31,I5)</f>
        <v>3rd</v>
      </c>
      <c t="str" s="3" r="K32">
        <f>IF(ISNUMBER($N$323),INDEX($B$321:$B$344,$N$323),"")</f>
        <v>Team 8</v>
      </c>
      <c s="3" r="L32">
        <f>IF(ISNUMBER(N323),INDEX($D$321:$D$344,N323),"")</f>
        <v>614</v>
      </c>
      <c t="str" s="16" r="P32">
        <f>IF(ISTEXT(S200),S200,"")</f>
        <v>Team 12</v>
      </c>
      <c t="str" s="3" r="Q32">
        <f>IF(ISTEXT(Q200),Q200,"")</f>
        <v>Will Smith</v>
      </c>
      <c s="6" r="R32">
        <f>IF(ISNUMBER(R200),R200,"")</f>
        <v>78</v>
      </c>
      <c t="str" s="10" r="S32">
        <f>IF((R32=R31),S31,I32)</f>
        <v>30th</v>
      </c>
      <c t="str" s="16" r="T32">
        <f>IF(ISTEXT(U200),U200,"")</f>
        <v/>
      </c>
      <c t="str" s="16" r="U32">
        <f>IF(ISTEXT(W200),W200,"")</f>
        <v/>
      </c>
      <c t="str" s="16" r="V32">
        <f>IF(ISNUMBER(X200),X200,"")</f>
        <v/>
      </c>
      <c t="str" s="10" r="W32">
        <f>IF((V32=V31),W31,I32)</f>
        <v>3rd</v>
      </c>
    </row>
    <row r="33">
      <c t="s" s="6" r="H33">
        <v>9</v>
      </c>
      <c t="s" s="3" r="I33">
        <v>61</v>
      </c>
      <c t="str" s="3" r="J33">
        <f>IF((L33=L32),J32,I6)</f>
        <v>4th</v>
      </c>
      <c t="str" s="3" r="K33">
        <f>IF(ISNUMBER($N$324),INDEX($B$321:$B$344,$N$324),"")</f>
        <v>Team 12</v>
      </c>
      <c s="3" r="L33">
        <f>IF(ISNUMBER(N324),INDEX($D$321:$D$344,N324),"")</f>
        <v>620</v>
      </c>
      <c t="str" s="16" r="P33">
        <f>IF(ISTEXT(S201),S201,"")</f>
        <v>Team 12</v>
      </c>
      <c t="str" s="3" r="Q33">
        <f>IF(ISTEXT(Q201),Q201,"")</f>
        <v>Frank Sinatra</v>
      </c>
      <c s="6" r="R33">
        <f>IF(ISNUMBER(R201),R201,"")</f>
        <v>80</v>
      </c>
      <c t="str" s="10" r="S33">
        <f>IF((R33=R32),S32,I33)</f>
        <v>31st</v>
      </c>
      <c t="str" s="16" r="T33">
        <f>IF(ISTEXT(U201),U201,"")</f>
        <v/>
      </c>
      <c t="str" s="16" r="U33">
        <f>IF(ISTEXT(W201),W201,"")</f>
        <v/>
      </c>
      <c t="str" s="16" r="V33">
        <f>IF(ISNUMBER(X201),X201,"")</f>
        <v/>
      </c>
      <c t="str" s="10" r="W33">
        <f>IF((V33=V32),W32,I33)</f>
        <v>3rd</v>
      </c>
    </row>
    <row r="34">
      <c t="s" s="6" r="C34">
        <v>62</v>
      </c>
      <c t="s" s="6" r="H34">
        <v>9</v>
      </c>
      <c t="s" s="3" r="I34">
        <v>63</v>
      </c>
      <c t="str" s="3" r="J34">
        <f>IF((L34=L33),J33,I7)</f>
        <v>5th</v>
      </c>
      <c t="str" s="3" r="K34">
        <f>IF(ISNUMBER($N$325),INDEX($B$321:$B$344,$N$325),"")</f>
        <v>Team 7</v>
      </c>
      <c s="3" r="L34">
        <f>IF(ISNUMBER(N325),INDEX($D$321:$D$344,N325),"")</f>
        <v>621</v>
      </c>
      <c t="str" s="16" r="P34">
        <f>IF(ISTEXT(S202),S202,"")</f>
        <v>Team 12</v>
      </c>
      <c t="str" s="3" r="Q34">
        <f>IF(ISTEXT(Q202),Q202,"")</f>
        <v>O.J. Simpson</v>
      </c>
      <c s="6" r="R34">
        <f>IF(ISNUMBER(R202),R202,"")</f>
        <v>71</v>
      </c>
      <c t="str" s="10" r="S34">
        <f>IF((R34=R33),S33,I34)</f>
        <v>32nd</v>
      </c>
      <c t="str" s="16" r="T34">
        <f>IF(ISTEXT(U202),U202,"")</f>
        <v/>
      </c>
      <c t="str" s="16" r="U34">
        <f>IF(ISTEXT(W202),W202,"")</f>
        <v/>
      </c>
      <c t="str" s="16" r="V34">
        <f>IF(ISNUMBER(X202),X202,"")</f>
        <v/>
      </c>
      <c t="str" s="10" r="W34">
        <f>IF((V34=V33),W33,I34)</f>
        <v>3rd</v>
      </c>
    </row>
    <row r="35">
      <c t="s" s="6" r="B35">
        <v>6</v>
      </c>
      <c t="s" s="6" r="C35">
        <v>10</v>
      </c>
      <c t="s" s="6" r="D35">
        <v>6</v>
      </c>
      <c t="s" s="6" r="E35">
        <v>11</v>
      </c>
      <c t="s" s="6" r="F35">
        <v>15</v>
      </c>
      <c t="s" s="6" r="G35">
        <v>9</v>
      </c>
      <c t="s" s="6" r="H35">
        <v>9</v>
      </c>
      <c t="s" s="3" r="I35">
        <v>64</v>
      </c>
      <c t="str" s="3" r="J35">
        <f>IF((L35=L34),J34,I8)</f>
        <v>6th</v>
      </c>
      <c t="str" s="3" r="K35">
        <f>IF(ISNUMBER($N$326),INDEX($B$321:$B$344,$N$326),"")</f>
        <v>Team 3</v>
      </c>
      <c s="3" r="L35">
        <f>IF(ISNUMBER(N326),INDEX($D$321:$D$344,N326),"")</f>
        <v>623</v>
      </c>
      <c t="str" s="16" r="P35">
        <f>IF(ISTEXT(S203),S203,"")</f>
        <v>Team 12</v>
      </c>
      <c t="str" s="3" r="Q35">
        <f>IF(ISTEXT(Q203),Q203,"")</f>
        <v>Alan Shepard</v>
      </c>
      <c s="6" r="R35">
        <f>IF(ISNUMBER(R203),R203,"")</f>
        <v>80</v>
      </c>
      <c t="str" s="10" r="S35">
        <f>IF((R35=R34),S34,I35)</f>
        <v>33rd</v>
      </c>
      <c t="str" s="16" r="T35">
        <f>IF(ISTEXT(U203),U203,"")</f>
        <v/>
      </c>
      <c t="str" s="16" r="U35">
        <f>IF(ISTEXT(W203),W203,"")</f>
        <v/>
      </c>
      <c t="str" s="16" r="V35">
        <f>IF(ISNUMBER(X203),X203,"")</f>
        <v/>
      </c>
      <c t="str" s="10" r="W35">
        <f>IF((V35=V34),W34,I35)</f>
        <v>3rd</v>
      </c>
    </row>
    <row r="36">
      <c s="3" r="A36">
        <v>1</v>
      </c>
      <c t="s" s="16" r="B36">
        <v>65</v>
      </c>
      <c s="6" r="C36">
        <v>80</v>
      </c>
      <c t="s" s="16" r="D36">
        <v>65</v>
      </c>
      <c s="6" r="E36">
        <v>77</v>
      </c>
      <c s="6" r="F36">
        <f>IF(AND(ISNUMBER(C36),ISNUMBER(E36)),(VLOOKUP(D36,$B$36:$C$40,2,FALSE)+E36),"")</f>
        <v>157</v>
      </c>
      <c t="s" s="6" r="G36">
        <v>9</v>
      </c>
      <c t="s" s="6" r="H36">
        <v>9</v>
      </c>
      <c t="s" s="3" r="I36">
        <v>66</v>
      </c>
      <c t="str" s="3" r="J36">
        <f>IF((L36=L35),J35,I9)</f>
        <v>7th</v>
      </c>
      <c t="str" s="3" r="K36">
        <f>IF(ISNUMBER($N$327),INDEX($B$321:$B$344,$N$327),"")</f>
        <v>Team 6</v>
      </c>
      <c s="3" r="L36">
        <f>IF(ISNUMBER(N327),INDEX($D$321:$D$344,N327),"")</f>
        <v>624</v>
      </c>
      <c t="str" s="16" r="P36">
        <f>IF(ISTEXT(S204),S204,"")</f>
        <v>Team 11</v>
      </c>
      <c t="str" s="3" r="Q36">
        <f>IF(ISTEXT(Q204),Q204,"")</f>
        <v>Charles Schulz</v>
      </c>
      <c s="6" r="R36">
        <f>IF(ISNUMBER(R204),R204,"")</f>
        <v>90</v>
      </c>
      <c t="str" s="10" r="S36">
        <f>IF((R36=R35),S35,I36)</f>
        <v>34th</v>
      </c>
      <c t="str" s="16" r="T36">
        <f>IF(ISTEXT(U204),U204,"")</f>
        <v/>
      </c>
      <c t="str" s="16" r="U36">
        <f>IF(ISTEXT(W204),W204,"")</f>
        <v/>
      </c>
      <c t="str" s="16" r="V36">
        <f>IF(ISNUMBER(X204),X204,"")</f>
        <v/>
      </c>
      <c t="str" s="10" r="W36">
        <f>IF((V36=V35),W35,I36)</f>
        <v>3rd</v>
      </c>
    </row>
    <row r="37">
      <c s="3" r="A37">
        <v>2</v>
      </c>
      <c t="s" s="16" r="B37">
        <v>67</v>
      </c>
      <c s="6" r="C37">
        <v>87</v>
      </c>
      <c t="s" s="16" r="D37">
        <v>67</v>
      </c>
      <c s="6" r="E37">
        <v>78</v>
      </c>
      <c s="6" r="F37">
        <f>IF(AND(ISNUMBER(C37),ISNUMBER(E37)),(VLOOKUP(D37,$B$36:$C$40,2,FALSE)+E37),"")</f>
        <v>165</v>
      </c>
      <c t="s" s="6" r="G37">
        <v>9</v>
      </c>
      <c t="s" s="6" r="H37">
        <v>9</v>
      </c>
      <c t="s" s="3" r="I37">
        <v>68</v>
      </c>
      <c t="str" s="3" r="J37">
        <f>IF((L37=L36),J36,I10)</f>
        <v>8th</v>
      </c>
      <c t="str" s="3" r="K37">
        <f>IF(ISNUMBER($N$328),INDEX($B$321:$B$344,$N$328),"")</f>
        <v>Team 11</v>
      </c>
      <c s="3" r="L37">
        <f>IF(ISNUMBER(N328),INDEX($D$321:$D$344,N328),"")</f>
        <v>628</v>
      </c>
      <c t="str" s="16" r="P37">
        <f>IF(ISTEXT(S205),S205,"")</f>
        <v>Team 11</v>
      </c>
      <c t="str" s="3" r="Q37">
        <f>IF(ISTEXT(Q205),Q205,"")</f>
        <v>Adam Sandler</v>
      </c>
      <c s="6" r="R37">
        <f>IF(ISNUMBER(R205),R205,"")</f>
        <v>80</v>
      </c>
      <c t="str" s="10" r="S37">
        <f>IF((R37=R36),S36,I37)</f>
        <v>35th</v>
      </c>
      <c t="str" s="16" r="T37">
        <f>IF(ISTEXT(U205),U205,"")</f>
        <v/>
      </c>
      <c t="str" s="16" r="U37">
        <f>IF(ISTEXT(W205),W205,"")</f>
        <v/>
      </c>
      <c t="str" s="16" r="V37">
        <f>IF(ISNUMBER(X205),X205,"")</f>
        <v/>
      </c>
      <c t="str" s="10" r="W37">
        <f>IF((V37=V36),W36,I37)</f>
        <v>3rd</v>
      </c>
    </row>
    <row r="38">
      <c s="3" r="A38">
        <v>3</v>
      </c>
      <c t="s" s="16" r="B38">
        <v>69</v>
      </c>
      <c s="6" r="C38">
        <v>78</v>
      </c>
      <c t="s" s="16" r="D38">
        <v>69</v>
      </c>
      <c s="6" r="E38">
        <v>86</v>
      </c>
      <c s="6" r="F38">
        <f>IF(AND(ISNUMBER(C38),ISNUMBER(E38)),(VLOOKUP(D38,$B$36:$C$40,2,FALSE)+E38),"")</f>
        <v>164</v>
      </c>
      <c t="s" s="6" r="G38">
        <v>9</v>
      </c>
      <c t="s" s="3" r="H38">
        <v>9</v>
      </c>
      <c t="s" s="3" r="I38">
        <v>70</v>
      </c>
      <c t="str" s="3" r="J38">
        <f>IF((L38=L37),J37,I11)</f>
        <v>9th</v>
      </c>
      <c t="str" s="3" r="K38">
        <f>IF(ISNUMBER($N$329),INDEX($B$321:$B$344,$N$329),"")</f>
        <v>Team 18</v>
      </c>
      <c s="3" r="L38">
        <f>IF(ISNUMBER(N329),INDEX($D$321:$D$344,N329),"")</f>
        <v>630</v>
      </c>
      <c t="str" s="16" r="P38">
        <f>IF(ISTEXT(S206),S206,"")</f>
        <v>Team 11</v>
      </c>
      <c t="str" s="3" r="Q38">
        <f>IF(ISTEXT(Q206),Q206,"")</f>
        <v>Colonel Sanders</v>
      </c>
      <c s="6" r="R38">
        <f>IF(ISNUMBER(R206),R206,"")</f>
        <v>80</v>
      </c>
      <c t="str" s="10" r="S38">
        <f>IF((R38=R37),S37,I38)</f>
        <v>35th</v>
      </c>
      <c t="str" s="16" r="T38">
        <f>IF(ISTEXT(U206),U206,"")</f>
        <v/>
      </c>
      <c t="str" s="16" r="U38">
        <f>IF(ISTEXT(W206),W206,"")</f>
        <v/>
      </c>
      <c t="str" s="16" r="V38">
        <f>IF(ISNUMBER(X206),X206,"")</f>
        <v/>
      </c>
      <c t="str" s="10" r="W38">
        <f>IF((V38=V37),W37,I38)</f>
        <v>3rd</v>
      </c>
    </row>
    <row r="39">
      <c s="3" r="A39">
        <v>4</v>
      </c>
      <c t="s" s="16" r="B39">
        <v>71</v>
      </c>
      <c s="6" r="C39">
        <v>76</v>
      </c>
      <c t="s" s="16" r="D39">
        <v>71</v>
      </c>
      <c s="6" r="E39">
        <v>100</v>
      </c>
      <c s="6" r="F39">
        <f>IF(AND(ISNUMBER(C39),ISNUMBER(E39)),(VLOOKUP(D39,$B$36:$C$40,2,FALSE)+E39),"")</f>
        <v>176</v>
      </c>
      <c t="s" s="6" r="G39">
        <v>9</v>
      </c>
      <c t="s" s="3" r="I39">
        <v>72</v>
      </c>
      <c t="str" s="3" r="J39">
        <f>IF((L39=L38),J38,I12)</f>
        <v>10th</v>
      </c>
      <c t="str" s="3" r="K39">
        <f>IF(ISNUMBER($N$330),INDEX($B$321:$B$344,$N$330),"")</f>
        <v>Team 14</v>
      </c>
      <c s="3" r="L39">
        <f>IF(ISNUMBER(N330),INDEX($D$321:$D$344,N330),"")</f>
        <v>631</v>
      </c>
      <c t="str" s="16" r="P39">
        <f>IF(ISTEXT(S207),S207,"")</f>
        <v>Team 11</v>
      </c>
      <c t="str" s="3" r="Q39">
        <f>IF(ISTEXT(Q207),Q207,"")</f>
        <v>Pete Sampras</v>
      </c>
      <c s="6" r="R39">
        <f>IF(ISNUMBER(R207),R207,"")</f>
        <v>80</v>
      </c>
      <c t="str" s="10" r="S39">
        <f>IF((R39=R38),S38,I39)</f>
        <v>35th</v>
      </c>
      <c t="str" s="16" r="T39">
        <f>IF(ISTEXT(U207),U207,"")</f>
        <v/>
      </c>
      <c t="str" s="16" r="U39">
        <f>IF(ISTEXT(W207),W207,"")</f>
        <v/>
      </c>
      <c t="str" s="16" r="V39">
        <f>IF(ISNUMBER(X207),X207,"")</f>
        <v/>
      </c>
      <c t="str" s="10" r="W39">
        <f>IF((V39=V38),W38,I39)</f>
        <v>3rd</v>
      </c>
    </row>
    <row r="40">
      <c s="3" r="A40">
        <v>5</v>
      </c>
      <c t="s" s="16" r="B40">
        <v>73</v>
      </c>
      <c s="6" r="C40">
        <v>89</v>
      </c>
      <c t="s" s="16" r="D40">
        <v>73</v>
      </c>
      <c s="6" r="E40">
        <v>90</v>
      </c>
      <c s="6" r="F40">
        <f>IF(AND(ISNUMBER(C40),ISNUMBER(E40)),(VLOOKUP(D40,$B$36:$C$40,2,FALSE)+E40),"")</f>
        <v>179</v>
      </c>
      <c t="s" s="6" r="G40">
        <v>9</v>
      </c>
      <c t="s" s="3" r="H40">
        <v>9</v>
      </c>
      <c t="s" s="3" r="I40">
        <v>74</v>
      </c>
      <c t="str" s="3" r="J40">
        <f>IF((L40=L39),J39,I13)</f>
        <v>11th</v>
      </c>
      <c t="str" s="3" r="K40">
        <f>IF(ISNUMBER($N$331),INDEX($B$321:$B$344,$N$331),"")</f>
        <v>Team 15</v>
      </c>
      <c s="3" r="L40">
        <f>IF(ISNUMBER(N331),INDEX($D$321:$D$344,N331),"")</f>
        <v>634</v>
      </c>
      <c t="str" s="16" r="P40">
        <f>IF(ISTEXT(S208),S208,"")</f>
        <v>Team 11</v>
      </c>
      <c t="str" s="3" r="Q40">
        <f>IF(ISTEXT(Q208),Q208,"")</f>
        <v>Babe Ruth</v>
      </c>
      <c s="6" r="R40">
        <f>IF(ISNUMBER(R208),R208,"")</f>
        <v>80</v>
      </c>
      <c t="str" s="10" r="S40">
        <f>IF((R40=R39),S39,I40)</f>
        <v>35th</v>
      </c>
      <c t="str" s="16" r="T40">
        <f>IF(ISTEXT(U208),U208,"")</f>
        <v/>
      </c>
      <c t="str" s="16" r="U40">
        <f>IF(ISTEXT(W208),W208,"")</f>
        <v/>
      </c>
      <c t="str" s="16" r="V40">
        <f>IF(ISNUMBER(X208),X208,"")</f>
        <v/>
      </c>
      <c t="str" s="10" r="W40">
        <f>IF((V40=V39),W39,I40)</f>
        <v>3rd</v>
      </c>
    </row>
    <row r="41">
      <c t="s" s="10" r="A41">
        <v>27</v>
      </c>
      <c s="6" r="C41">
        <f>IF((COUNT(C36:C40)&lt;4),"",IF((COUNT(C36:C40)&lt;5),SUM(C36:C40),(SUM(C36:C40)-MAX(C36:C40))))</f>
        <v>321</v>
      </c>
      <c t="str" s="6" r="D41">
        <f>IF((COUNT(D36:D40)&lt;4),"",IF((COUNT(D36:D40)&lt;5),SUM(D36:D40),(SUM(D36:D40)-MAX(D36:D40))))</f>
        <v/>
      </c>
      <c s="6" r="E41">
        <f>IF((COUNT(E36:E40)&lt;4),"",IF((COUNT(E36:E40)&lt;5),SUM(E36:E40),(SUM(E36:E40)-MAX(E36:E40))))</f>
        <v>331</v>
      </c>
      <c s="6" r="F41">
        <f>IF(AND(ISNUMBER(C41),ISNUMBER(E41)),(C41+E41),"")</f>
        <v>652</v>
      </c>
      <c t="str" s="6" r="G41">
        <f>IF((COUNT(G36:G40)&lt;4),"",IF((COUNT(G36:G40)&lt;5),SUM(G36:G40),(SUM(G36:G40)-MAX(G36:G40))))</f>
        <v/>
      </c>
      <c t="s" s="6" r="H41">
        <v>9</v>
      </c>
      <c t="s" s="3" r="I41">
        <v>75</v>
      </c>
      <c t="str" s="3" r="J41">
        <f>IF((L41=L40),J40,I14)</f>
        <v>12th</v>
      </c>
      <c t="str" s="3" r="K41">
        <f>IF(ISNUMBER($N$332),INDEX($B$321:$B$344,$N$332),"")</f>
        <v>Team 17</v>
      </c>
      <c s="3" r="L41">
        <f>IF(ISNUMBER(N332),INDEX($D$321:$D$344,N332),"")</f>
        <v>640</v>
      </c>
      <c t="str" s="16" r="P41">
        <f>IF(ISTEXT(S209),S209,"")</f>
        <v>Team 10</v>
      </c>
      <c t="str" s="3" r="Q41">
        <f>IF(ISTEXT(Q209),Q209,"")</f>
        <v>Franklin D. Roosevet</v>
      </c>
      <c s="6" r="R41">
        <f>IF(ISNUMBER(R209),R209,"")</f>
        <v>82</v>
      </c>
      <c t="str" s="10" r="S41">
        <f>IF((R41=R40),S40,I41)</f>
        <v>39th</v>
      </c>
      <c t="str" s="16" r="T41">
        <f>IF(ISTEXT(U209),U209,"")</f>
        <v/>
      </c>
      <c t="str" s="16" r="U41">
        <f>IF(ISTEXT(W209),W209,"")</f>
        <v/>
      </c>
      <c t="str" s="16" r="V41">
        <f>IF(ISNUMBER(X209),X209,"")</f>
        <v/>
      </c>
      <c t="str" s="10" r="W41">
        <f>IF((V41=V40),W40,I41)</f>
        <v>3rd</v>
      </c>
    </row>
    <row r="42">
      <c t="s" s="6" r="H42">
        <v>9</v>
      </c>
      <c t="s" s="3" r="I42">
        <v>76</v>
      </c>
      <c t="str" s="3" r="J42">
        <f>IF((L42=L41),J41,I15)</f>
        <v>12th</v>
      </c>
      <c t="str" s="3" r="K42">
        <f>IF(ISNUMBER($N$333),INDEX($B$321:$B$344,$N$333),"")</f>
        <v>Team 13</v>
      </c>
      <c s="3" r="L42">
        <f>IF(ISNUMBER(N333),INDEX($D$321:$D$344,N333),"")</f>
        <v>640</v>
      </c>
      <c t="str" s="3" r="M42">
        <f>IF(ISNUMBER(AD317),INDEX($F$321:$F$339,AD317),"")</f>
        <v/>
      </c>
      <c t="str" s="16" r="P42">
        <f>IF(ISTEXT(S210),S210,"")</f>
        <v>Team 10</v>
      </c>
      <c t="str" s="3" r="Q42">
        <f>IF(ISTEXT(Q210),Q210,"")</f>
        <v>John D. Rockefeller</v>
      </c>
      <c s="6" r="R42">
        <f>IF(ISNUMBER(R210),R210,"")</f>
        <v>76</v>
      </c>
      <c t="str" s="10" r="S42">
        <f>IF((R42=R41),S41,I42)</f>
        <v>40th</v>
      </c>
      <c t="str" s="16" r="T42">
        <f>IF(ISTEXT(U210),U210,"")</f>
        <v/>
      </c>
      <c t="str" s="16" r="U42">
        <f>IF(ISTEXT(W210),W210,"")</f>
        <v/>
      </c>
      <c t="str" s="16" r="V42">
        <f>IF(ISNUMBER(X210),X210,"")</f>
        <v/>
      </c>
      <c t="str" s="10" r="W42">
        <f>IF((V42=V41),W41,I42)</f>
        <v>3rd</v>
      </c>
    </row>
    <row r="43">
      <c t="s" s="6" r="H43">
        <v>9</v>
      </c>
      <c t="s" s="3" r="I43">
        <v>77</v>
      </c>
      <c t="str" s="3" r="J43">
        <f>IF((L43=L42),J42,I16)</f>
        <v>14th</v>
      </c>
      <c t="str" s="3" r="K43">
        <f>IF(ISNUMBER($N$334),INDEX($B$321:$B$344,$N$334),"")</f>
        <v>Team 9</v>
      </c>
      <c s="3" r="L43">
        <f>IF(ISNUMBER(N334),INDEX($D$321:$D$344,N334),"")</f>
        <v>647</v>
      </c>
      <c t="str" s="3" r="M43">
        <f>IF(ISNUMBER(AD318),INDEX($F$321:$F$339,AD318),"")</f>
        <v/>
      </c>
      <c t="str" s="16" r="P43">
        <f>IF(ISTEXT(S211),S211,"")</f>
        <v>Team 10</v>
      </c>
      <c t="str" s="3" r="Q43">
        <f>IF(ISTEXT(Q211),Q211,"")</f>
        <v>Smokey Robinson</v>
      </c>
      <c s="6" r="R43">
        <f>IF(ISNUMBER(R211),R211,"")</f>
        <v>74</v>
      </c>
      <c t="str" s="10" r="S43">
        <f>IF((R43=R42),S42,I43)</f>
        <v>41st</v>
      </c>
      <c t="str" s="16" r="T43">
        <f>IF(ISTEXT(U211),U211,"")</f>
        <v/>
      </c>
      <c t="str" s="16" r="U43">
        <f>IF(ISTEXT(W211),W211,"")</f>
        <v/>
      </c>
      <c t="str" s="16" r="V43">
        <f>IF(ISNUMBER(X211),X211,"")</f>
        <v/>
      </c>
      <c t="str" s="10" r="W43">
        <f>IF((V43=V42),W42,I43)</f>
        <v>3rd</v>
      </c>
    </row>
    <row r="44">
      <c t="s" s="6" r="H44">
        <v>9</v>
      </c>
      <c t="s" s="3" r="I44">
        <v>78</v>
      </c>
      <c t="str" s="3" r="J44">
        <f>IF((L44=L43),J43,I17)</f>
        <v>15th</v>
      </c>
      <c t="str" s="3" r="K44">
        <f>IF(ISNUMBER($N$335),INDEX($B$321:$B$344,$N$335),"")</f>
        <v>Team 1</v>
      </c>
      <c s="3" r="L44">
        <f>IF(ISNUMBER(N335),INDEX($D$321:$D$344,N335),"")</f>
        <v>648</v>
      </c>
      <c t="str" s="3" r="M44">
        <f>IF(ISNUMBER(AD319),INDEX($F$321:$F$339,AD319),"")</f>
        <v/>
      </c>
      <c t="str" s="16" r="P44">
        <f>IF(ISTEXT(S212),S212,"")</f>
        <v>Team 10</v>
      </c>
      <c t="str" s="3" r="Q44">
        <f>IF(ISTEXT(Q212),Q212,"")</f>
        <v>Sir Sidney Poitier</v>
      </c>
      <c s="6" r="R44">
        <f>IF(ISNUMBER(R212),R212,"")</f>
        <v>72</v>
      </c>
      <c t="str" s="10" r="S44">
        <f>IF((R44=R43),S43,I44)</f>
        <v>42nd</v>
      </c>
      <c t="str" s="16" r="T44">
        <f>IF(ISTEXT(U212),U212,"")</f>
        <v/>
      </c>
      <c t="str" s="16" r="U44">
        <f>IF(ISTEXT(W212),W212,"")</f>
        <v/>
      </c>
      <c t="str" s="16" r="V44">
        <f>IF(ISNUMBER(X212),X212,"")</f>
        <v/>
      </c>
      <c t="str" s="10" r="W44">
        <f>IF((V44=V43),W43,I44)</f>
        <v>3rd</v>
      </c>
    </row>
    <row r="45">
      <c t="s" s="6" r="C45">
        <v>79</v>
      </c>
      <c t="s" s="6" r="H45">
        <v>9</v>
      </c>
      <c t="s" s="3" r="I45">
        <v>80</v>
      </c>
      <c t="str" s="3" r="J45">
        <f>IF((L45=L44),J44,I18)</f>
        <v>16th</v>
      </c>
      <c t="str" s="3" r="K45">
        <f>IF(ISNUMBER($N$336),INDEX($B$321:$B$344,$N$336),"")</f>
        <v>Team 4</v>
      </c>
      <c s="3" r="L45">
        <f>IF(ISNUMBER(N336),INDEX($D$321:$D$344,N336),"")</f>
        <v>652</v>
      </c>
      <c t="str" s="16" r="P45">
        <f>IF(ISTEXT(S213),S213,"")</f>
        <v>Team 10</v>
      </c>
      <c t="str" s="3" r="Q45">
        <f>IF(ISTEXT(Q213),Q213,"")</f>
        <v>Barack Obama</v>
      </c>
      <c s="6" r="R45">
        <f>IF(ISNUMBER(R213),R213,"")</f>
        <v>70</v>
      </c>
      <c t="str" s="10" r="S45">
        <f>IF((R45=R44),S44,I45)</f>
        <v>43rd</v>
      </c>
      <c t="str" s="16" r="T45">
        <f>IF(ISTEXT(U213),U213,"")</f>
        <v/>
      </c>
      <c t="str" s="16" r="U45">
        <f>IF(ISTEXT(W213),W213,"")</f>
        <v/>
      </c>
      <c t="str" s="16" r="V45">
        <f>IF(ISNUMBER(X213),X213,"")</f>
        <v/>
      </c>
      <c t="str" s="10" r="W45">
        <f>IF((V45=V44),W44,I45)</f>
        <v>3rd</v>
      </c>
    </row>
    <row r="46">
      <c t="s" s="6" r="B46">
        <v>6</v>
      </c>
      <c t="s" s="6" r="C46">
        <v>10</v>
      </c>
      <c t="s" s="6" r="D46">
        <v>6</v>
      </c>
      <c t="s" s="6" r="E46">
        <v>11</v>
      </c>
      <c t="s" s="6" r="F46">
        <v>15</v>
      </c>
      <c t="s" s="6" r="G46">
        <v>9</v>
      </c>
      <c t="s" s="6" r="H46">
        <v>9</v>
      </c>
      <c t="s" s="3" r="I46">
        <v>81</v>
      </c>
      <c t="str" s="3" r="J46">
        <f>IF((L46=L45),J45,I19)</f>
        <v>17th</v>
      </c>
      <c t="str" s="3" r="K46">
        <f>IF(ISNUMBER($N$337),INDEX($B$321:$B$344,$N$337),"")</f>
        <v>Team 16</v>
      </c>
      <c s="3" r="L46">
        <f>IF(ISNUMBER(N337),INDEX($D$321:$D$344,N337),"")</f>
        <v>661</v>
      </c>
      <c t="str" s="16" r="P46">
        <f>IF(ISTEXT(S214),S214,"")</f>
        <v>Team 9</v>
      </c>
      <c t="str" s="3" r="Q46">
        <f>IF(ISTEXT(Q214),Q214,"")</f>
        <v>Jack Nicholson</v>
      </c>
      <c s="6" r="R46">
        <f>IF(ISNUMBER(R214),R214,"")</f>
        <v>84</v>
      </c>
      <c t="str" s="10" r="S46">
        <f>IF((R46=R45),S45,I46)</f>
        <v>44th</v>
      </c>
      <c t="str" s="16" r="T46">
        <f>IF(ISTEXT(U214),U214,"")</f>
        <v/>
      </c>
      <c t="str" s="16" r="U46">
        <f>IF(ISTEXT(W214),W214,"")</f>
        <v/>
      </c>
      <c t="str" s="16" r="V46">
        <f>IF(ISNUMBER(X214),X214,"")</f>
        <v/>
      </c>
      <c t="str" s="10" r="W46">
        <f>IF((V46=V45),W45,I46)</f>
        <v>3rd</v>
      </c>
    </row>
    <row r="47">
      <c s="3" r="A47">
        <v>1</v>
      </c>
      <c t="s" s="16" r="B47">
        <v>82</v>
      </c>
      <c s="6" r="C47">
        <v>90</v>
      </c>
      <c t="s" s="16" r="D47">
        <v>82</v>
      </c>
      <c s="6" r="E47">
        <v>79</v>
      </c>
      <c s="6" r="F47">
        <f>IF(AND(ISNUMBER(C47),ISNUMBER(E47)),(VLOOKUP(D47,$B$47:$C$51,2,FALSE)+E47),"")</f>
        <v>169</v>
      </c>
      <c t="s" s="6" r="G47">
        <v>9</v>
      </c>
      <c t="s" s="6" r="H47">
        <v>9</v>
      </c>
      <c t="s" s="3" r="I47">
        <v>83</v>
      </c>
      <c t="str" s="3" r="J47">
        <f>IF((L47=L46),J46,I20)</f>
        <v>18th</v>
      </c>
      <c t="str" s="3" r="K47">
        <f>IF(ISNUMBER($N$338),INDEX($B$321:$B$344,$N$338),"")</f>
        <v>Team 5</v>
      </c>
      <c s="3" r="L47">
        <f>IF(ISNUMBER(N338),INDEX($D$321:$D$344,N338),"")</f>
        <v>672</v>
      </c>
      <c t="str" s="16" r="P47">
        <f>IF(ISTEXT(S215),S215,"")</f>
        <v>Team 9</v>
      </c>
      <c t="str" s="3" r="Q47">
        <f>IF(ISTEXT(Q215),Q215,"")</f>
        <v>willie Nelson</v>
      </c>
      <c s="6" r="R47">
        <f>IF(ISNUMBER(R215),R215,"")</f>
        <v>80</v>
      </c>
      <c t="str" s="10" r="S47">
        <f>IF((R47=R46),S46,I47)</f>
        <v>45th</v>
      </c>
      <c t="str" s="16" r="T47">
        <f>IF(ISTEXT(U215),U215,"")</f>
        <v/>
      </c>
      <c t="str" s="16" r="U47">
        <f>IF(ISTEXT(W215),W215,"")</f>
        <v/>
      </c>
      <c t="str" s="16" r="V47">
        <f>IF(ISNUMBER(X215),X215,"")</f>
        <v/>
      </c>
      <c t="str" s="10" r="W47">
        <f>IF((V47=V46),W46,I47)</f>
        <v>3rd</v>
      </c>
    </row>
    <row r="48">
      <c s="3" r="A48">
        <v>2</v>
      </c>
      <c t="s" s="16" r="B48">
        <v>84</v>
      </c>
      <c s="6" r="C48">
        <v>86</v>
      </c>
      <c t="s" s="16" r="D48">
        <v>84</v>
      </c>
      <c s="6" r="E48">
        <v>80</v>
      </c>
      <c s="6" r="F48">
        <f>IF(AND(ISNUMBER(C48),ISNUMBER(E48)),(VLOOKUP(D48,$B$47:$C$51,2,FALSE)+E48),"")</f>
        <v>166</v>
      </c>
      <c t="s" s="6" r="G48">
        <v>9</v>
      </c>
      <c t="s" s="6" r="H48">
        <v>9</v>
      </c>
      <c t="s" s="3" r="I48">
        <v>85</v>
      </c>
      <c t="str" s="3" r="J48">
        <f>IF((L48=L47),J47,I21)</f>
        <v>19th</v>
      </c>
      <c t="str" s="3" r="K48">
        <f>IF(ISNUMBER($N$339),INDEX($B$321:$B$344,$N$339),"")</f>
        <v/>
      </c>
      <c t="str" s="3" r="L48">
        <f>IF(ISNUMBER(N339),INDEX($D$321:$D$344,N339),"")</f>
        <v/>
      </c>
      <c t="str" s="16" r="P48">
        <f>IF(ISTEXT(S216),S216,"")</f>
        <v>Team 9</v>
      </c>
      <c t="str" s="3" r="Q48">
        <f>IF(ISTEXT(Q216),Q216,"")</f>
        <v>Bill Murray</v>
      </c>
      <c s="6" r="R48">
        <f>IF(ISNUMBER(R216),R216,"")</f>
        <v>87</v>
      </c>
      <c t="str" s="10" r="S48">
        <f>IF((R48=R47),S47,I48)</f>
        <v>46th</v>
      </c>
      <c t="str" s="16" r="T48">
        <f>IF(ISTEXT(U216),U216,"")</f>
        <v/>
      </c>
      <c t="str" s="16" r="U48">
        <f>IF(ISTEXT(W216),W216,"")</f>
        <v/>
      </c>
      <c t="str" s="16" r="V48">
        <f>IF(ISNUMBER(X216),X216,"")</f>
        <v/>
      </c>
      <c t="str" s="10" r="W48">
        <f>IF((V48=V47),W47,I48)</f>
        <v>3rd</v>
      </c>
    </row>
    <row r="49">
      <c s="3" r="A49">
        <v>3</v>
      </c>
      <c t="s" s="16" r="B49">
        <v>86</v>
      </c>
      <c s="6" r="C49">
        <v>78</v>
      </c>
      <c t="s" s="16" r="D49">
        <v>86</v>
      </c>
      <c s="6" r="E49">
        <v>89</v>
      </c>
      <c s="6" r="F49">
        <f>IF(AND(ISNUMBER(C49),ISNUMBER(E49)),(VLOOKUP(D49,$B$47:$C$51,2,FALSE)+E49),"")</f>
        <v>167</v>
      </c>
      <c t="s" s="6" r="G49">
        <v>9</v>
      </c>
      <c t="s" s="6" r="H49">
        <v>9</v>
      </c>
      <c t="s" s="3" r="I49">
        <v>87</v>
      </c>
      <c t="str" s="3" r="J49">
        <f>IF((L49=L48),J48,I22)</f>
        <v>19th</v>
      </c>
      <c t="str" s="3" r="K49">
        <f>IF(ISNUMBER($N$340),INDEX($B$321:$B$344,$N$340),"")</f>
        <v/>
      </c>
      <c t="str" s="3" r="L49">
        <f>IF(ISNUMBER(N340),INDEX($D$321:$D$344,N340),"")</f>
        <v/>
      </c>
      <c t="str" s="16" r="P49">
        <f>IF(ISTEXT(S217),S217,"")</f>
        <v>Team 9</v>
      </c>
      <c t="str" s="3" r="Q49">
        <f>IF(ISTEXT(Q217),Q217,"")</f>
        <v>Harpo Marx</v>
      </c>
      <c s="6" r="R49">
        <f>IF(ISNUMBER(R217),R217,"")</f>
        <v>79</v>
      </c>
      <c t="str" s="10" r="S49">
        <f>IF((R49=R48),S48,I49)</f>
        <v>47th</v>
      </c>
      <c t="str" s="16" r="T49">
        <f>IF(ISTEXT(U217),U217,"")</f>
        <v/>
      </c>
      <c t="str" s="16" r="U49">
        <f>IF(ISTEXT(W217),W217,"")</f>
        <v/>
      </c>
      <c t="str" s="16" r="V49">
        <f>IF(ISNUMBER(X217),X217,"")</f>
        <v/>
      </c>
      <c t="str" s="10" r="W49">
        <f>IF((V49=V48),W48,I49)</f>
        <v>3rd</v>
      </c>
    </row>
    <row r="50">
      <c s="3" r="A50">
        <v>4</v>
      </c>
      <c t="s" s="16" r="B50">
        <v>88</v>
      </c>
      <c s="6" r="C50">
        <v>92</v>
      </c>
      <c t="s" s="16" r="D50">
        <v>88</v>
      </c>
      <c s="6" r="E50">
        <v>86</v>
      </c>
      <c s="6" r="F50">
        <f>IF(AND(ISNUMBER(C50),ISNUMBER(E50)),(VLOOKUP(D50,$B$47:$C$51,2,FALSE)+E50),"")</f>
        <v>178</v>
      </c>
      <c t="s" s="6" r="G50">
        <v>9</v>
      </c>
      <c t="s" s="6" r="H50">
        <v>9</v>
      </c>
      <c t="s" s="3" r="I50">
        <v>89</v>
      </c>
      <c t="str" s="3" r="J50">
        <f>IF((L50=L49),J49,I23)</f>
        <v>19th</v>
      </c>
      <c t="str" s="3" r="K50">
        <f>IF(ISNUMBER($N$341),INDEX($B$321:$B$344,$N$341),"")</f>
        <v/>
      </c>
      <c t="str" s="3" r="L50">
        <f>IF(ISNUMBER(N341),INDEX($D$321:$D$344,N341),"")</f>
        <v/>
      </c>
      <c t="str" s="16" r="P50">
        <f>IF(ISTEXT(S218),S218,"")</f>
        <v>Team 9</v>
      </c>
      <c t="str" s="3" r="Q50">
        <f>IF(ISTEXT(Q218),Q218,"")</f>
        <v>Bernard Madoff</v>
      </c>
      <c s="6" r="R50">
        <f>IF(ISNUMBER(R218),R218,"")</f>
        <v>79</v>
      </c>
      <c t="str" s="10" r="S50">
        <f>IF((R50=R49),S49,I50)</f>
        <v>47th</v>
      </c>
      <c t="str" s="16" r="T50">
        <f>IF(ISTEXT(U218),U218,"")</f>
        <v/>
      </c>
      <c t="str" s="16" r="U50">
        <f>IF(ISTEXT(W218),W218,"")</f>
        <v/>
      </c>
      <c t="str" s="16" r="V50">
        <f>IF(ISNUMBER(X218),X218,"")</f>
        <v/>
      </c>
      <c t="str" s="10" r="W50">
        <f>IF((V50=V49),W49,I50)</f>
        <v>3rd</v>
      </c>
    </row>
    <row r="51">
      <c s="3" r="A51">
        <v>5</v>
      </c>
      <c t="s" s="16" r="B51">
        <v>90</v>
      </c>
      <c s="6" r="C51">
        <v>89</v>
      </c>
      <c t="s" s="16" r="D51">
        <v>90</v>
      </c>
      <c s="6" r="E51">
        <v>84</v>
      </c>
      <c s="6" r="F51">
        <f>IF(AND(ISNUMBER(C51),ISNUMBER(E51)),(VLOOKUP(D51,$B$47:$C$51,2,FALSE)+E51),"")</f>
        <v>173</v>
      </c>
      <c t="s" s="6" r="G51">
        <v>9</v>
      </c>
      <c t="s" s="6" r="H51">
        <v>9</v>
      </c>
      <c t="s" s="3" r="I51">
        <v>91</v>
      </c>
      <c t="str" s="3" r="J51">
        <f>IF((L51=L50),J50,I24)</f>
        <v>19th</v>
      </c>
      <c t="str" s="3" r="K51">
        <f>IF(ISNUMBER($N$342),INDEX($B$321:$B$344,$N$342),"")</f>
        <v/>
      </c>
      <c t="str" s="3" r="L51">
        <f>IF(ISNUMBER(N342),INDEX($D$321:$D$344,N342),"")</f>
        <v/>
      </c>
      <c t="str" s="3" r="M51">
        <f>IF(ISNUMBER(AD326),INDEX($F$321:$F$339,AD326),"")</f>
        <v/>
      </c>
      <c t="str" s="16" r="P51">
        <f>IF(ISTEXT(S219),S219,"")</f>
        <v>Team 8</v>
      </c>
      <c t="str" s="3" r="Q51">
        <f>IF(ISTEXT(Q219),Q219,"")</f>
        <v>Joe Louis</v>
      </c>
      <c s="6" r="R51">
        <f>IF(ISNUMBER(R219),R219,"")</f>
        <v>79</v>
      </c>
      <c t="str" s="10" r="S51">
        <f>IF((R51=R50),S50,I51)</f>
        <v>47th</v>
      </c>
      <c t="str" s="16" r="T51">
        <f>IF(ISTEXT(U219),U219,"")</f>
        <v/>
      </c>
      <c t="str" s="16" r="U51">
        <f>IF(ISTEXT(W219),W219,"")</f>
        <v/>
      </c>
      <c t="str" s="16" r="V51">
        <f>IF(ISNUMBER(X219),X219,"")</f>
        <v/>
      </c>
      <c t="str" s="10" r="W51">
        <f>IF((V51=V50),W50,I51)</f>
        <v>3rd</v>
      </c>
    </row>
    <row r="52">
      <c t="s" s="10" r="A52">
        <v>27</v>
      </c>
      <c s="6" r="C52">
        <f>IF((COUNT(C47:C51)&lt;4),"",IF((COUNT(C47:C51)&lt;5),SUM(C47:C51),(SUM(C47:C51)-MAX(C47:C51))))</f>
        <v>343</v>
      </c>
      <c t="str" s="6" r="D52">
        <f>IF((COUNT(D47:D51)&lt;4),"",IF((COUNT(D47:D51)&lt;5),SUM(D47:D51),(SUM(D47:D51)-MAX(D47:D51))))</f>
        <v/>
      </c>
      <c s="6" r="E52">
        <f>IF((COUNT(E47:E51)&lt;4),"",IF((COUNT(E47:E51)&lt;5),SUM(E47:E51),(SUM(E47:E51)-MAX(E47:E51))))</f>
        <v>329</v>
      </c>
      <c s="6" r="F52">
        <f>IF(AND(ISNUMBER(C52),ISNUMBER(E52)),(C52+E52),"")</f>
        <v>672</v>
      </c>
      <c t="str" s="6" r="G52">
        <f>IF((COUNT(G47:G51)&lt;4),"",IF((COUNT(G47:G51)&lt;5),SUM(G47:G51),(SUM(G47:G51)-MAX(G47:G51))))</f>
        <v/>
      </c>
      <c t="s" s="6" r="H52">
        <v>9</v>
      </c>
      <c t="s" s="3" r="I52">
        <v>92</v>
      </c>
      <c t="str" s="3" r="J52">
        <f>IF((L52=L51),J51,I25)</f>
        <v>19th</v>
      </c>
      <c t="str" s="3" r="K52">
        <f>IF(ISNUMBER($N$343),INDEX($B$321:$B$344,$N$343),"")</f>
        <v/>
      </c>
      <c t="str" s="3" r="L52">
        <f>IF(ISNUMBER(N343),INDEX($D$321:$D$344,N343),"")</f>
        <v/>
      </c>
      <c t="str" s="3" r="M52">
        <f>IF(ISNUMBER(AD327),INDEX($F$321:$F$339,AD327),"")</f>
        <v/>
      </c>
      <c t="str" s="16" r="P52">
        <f>IF(ISTEXT(S220),S220,"")</f>
        <v>Team 8</v>
      </c>
      <c t="str" s="3" r="Q52">
        <f>IF(ISTEXT(Q220),Q220,"")</f>
        <v>Rush Limbaugh</v>
      </c>
      <c s="6" r="R52">
        <f>IF(ISNUMBER(R220),R220,"")</f>
        <v>75</v>
      </c>
      <c t="str" s="10" r="S52">
        <f>IF((R52=R51),S51,I52)</f>
        <v>50th</v>
      </c>
      <c t="str" s="16" r="T52">
        <f>IF(ISTEXT(U220),U220,"")</f>
        <v/>
      </c>
      <c t="str" s="16" r="U52">
        <f>IF(ISTEXT(W220),W220,"")</f>
        <v/>
      </c>
      <c t="str" s="16" r="V52">
        <f>IF(ISNUMBER(X220),X220,"")</f>
        <v/>
      </c>
      <c t="str" s="10" r="W52">
        <f>IF((V52=V51),W51,I52)</f>
        <v>3rd</v>
      </c>
    </row>
    <row r="53">
      <c t="s" s="6" r="H53">
        <v>9</v>
      </c>
      <c t="s" s="3" r="I53">
        <v>93</v>
      </c>
      <c t="str" s="3" r="J53">
        <f>IF((L53=L52),J52,I26)</f>
        <v>19th</v>
      </c>
      <c t="str" s="3" r="K53">
        <f>IF(ISNUMBER($N$344),INDEX($B$321:$B$344,$N$344),"")</f>
        <v/>
      </c>
      <c t="str" s="3" r="L53">
        <f>IF(ISNUMBER(N344),INDEX($D$321:$D$344,N344),"")</f>
        <v/>
      </c>
      <c t="str" s="3" r="M53">
        <f>IF(ISNUMBER(AD328),INDEX($F$321:$F$339,AD328),"")</f>
        <v/>
      </c>
      <c t="str" s="16" r="P53">
        <f>IF(ISTEXT(S221),S221,"")</f>
        <v>Team 8</v>
      </c>
      <c t="str" s="3" r="Q53">
        <f>IF(ISTEXT(Q221),Q221,"")</f>
        <v>Sugar leonard</v>
      </c>
      <c s="6" r="R53">
        <f>IF(ISNUMBER(R221),R221,"")</f>
        <v>74</v>
      </c>
      <c t="str" s="10" r="S53">
        <f>IF((R53=R52),S52,I53)</f>
        <v>51st</v>
      </c>
      <c t="str" s="16" r="T53">
        <f>IF(ISTEXT(U221),U221,"")</f>
        <v/>
      </c>
      <c t="str" s="16" r="U53">
        <f>IF(ISTEXT(W221),W221,"")</f>
        <v/>
      </c>
      <c t="str" s="16" r="V53">
        <f>IF(ISNUMBER(X221),X221,"")</f>
        <v/>
      </c>
      <c t="str" s="10" r="W53">
        <f>IF((V53=V52),W52,I53)</f>
        <v>3rd</v>
      </c>
    </row>
    <row r="54">
      <c t="s" s="6" r="C54">
        <v>94</v>
      </c>
      <c t="s" s="6" r="H54">
        <v>9</v>
      </c>
      <c t="s" s="3" r="I54">
        <v>95</v>
      </c>
      <c t="str" s="16" r="P54">
        <f>IF(ISTEXT(S222),S222,"")</f>
        <v>Team 8</v>
      </c>
      <c t="str" s="3" r="Q54">
        <f>IF(ISTEXT(Q222),Q222,"")</f>
        <v>Evel Knievel</v>
      </c>
      <c s="6" r="R54">
        <f>IF(ISNUMBER(R222),R222,"")</f>
        <v>70</v>
      </c>
      <c t="str" s="10" r="S54">
        <f>IF((R54=R53),S53,I54)</f>
        <v>52nd</v>
      </c>
      <c t="str" s="16" r="T54">
        <f>IF(ISTEXT(U222),U222,"")</f>
        <v/>
      </c>
      <c t="str" s="16" r="U54">
        <f>IF(ISTEXT(W222),W222,"")</f>
        <v/>
      </c>
      <c t="str" s="16" r="V54">
        <f>IF(ISNUMBER(X222),X222,"")</f>
        <v/>
      </c>
      <c t="str" s="10" r="W54">
        <f>IF((V54=V53),W53,I54)</f>
        <v>3rd</v>
      </c>
    </row>
    <row r="55">
      <c t="s" s="6" r="B55">
        <v>6</v>
      </c>
      <c t="s" s="6" r="C55">
        <v>10</v>
      </c>
      <c t="s" s="6" r="D55">
        <v>6</v>
      </c>
      <c t="s" s="6" r="E55">
        <v>11</v>
      </c>
      <c t="s" s="6" r="F55">
        <v>15</v>
      </c>
      <c t="s" s="6" r="G55">
        <v>9</v>
      </c>
      <c t="s" s="6" r="H55">
        <v>9</v>
      </c>
      <c t="s" s="3" r="I55">
        <v>96</v>
      </c>
      <c t="str" s="16" r="P55">
        <f>IF(ISTEXT(S223),S223,"")</f>
        <v>Team 8</v>
      </c>
      <c t="str" s="3" r="Q55">
        <f>IF(ISTEXT(Q223),Q223,"")</f>
        <v>Rudyard Kipling</v>
      </c>
      <c s="6" r="R55">
        <f>IF(ISNUMBER(R223),R223,"")</f>
        <v>80</v>
      </c>
      <c t="str" s="10" r="S55">
        <f>IF((R55=R54),S54,I55)</f>
        <v>53rd</v>
      </c>
      <c t="str" s="16" r="T55">
        <f>IF(ISTEXT(U223),U223,"")</f>
        <v/>
      </c>
      <c t="str" s="16" r="U55">
        <f>IF(ISTEXT(W223),W223,"")</f>
        <v/>
      </c>
      <c t="str" s="16" r="V55">
        <f>IF(ISNUMBER(X223),X223,"")</f>
        <v/>
      </c>
      <c t="str" s="10" r="W55">
        <f>IF((V55=V54),W54,I55)</f>
        <v>3rd</v>
      </c>
    </row>
    <row r="56">
      <c s="3" r="A56">
        <v>1</v>
      </c>
      <c t="s" s="16" r="B56">
        <v>97</v>
      </c>
      <c s="6" r="C56">
        <v>78</v>
      </c>
      <c t="s" s="16" r="D56">
        <v>97</v>
      </c>
      <c s="6" r="E56">
        <v>78</v>
      </c>
      <c s="6" r="F56">
        <f>IF(AND(ISNUMBER(C56),ISNUMBER(E56)),(VLOOKUP(D56,$B$56:$C$60,2,FALSE)+E56),"")</f>
        <v>156</v>
      </c>
      <c t="s" s="6" r="G56">
        <v>9</v>
      </c>
      <c t="s" s="6" r="H56">
        <v>9</v>
      </c>
      <c t="s" s="3" r="I56">
        <v>98</v>
      </c>
      <c t="str" s="16" r="P56">
        <f>IF(ISTEXT(S224),S224,"")</f>
        <v>Team 7</v>
      </c>
      <c t="str" s="3" r="Q56">
        <f>IF(ISTEXT(Q224),Q224,"")</f>
        <v>John F. Kennedy</v>
      </c>
      <c s="6" r="R56">
        <f>IF(ISNUMBER(R224),R224,"")</f>
        <v>80</v>
      </c>
      <c t="str" s="10" r="S56">
        <f>IF((R56=R55),S55,I56)</f>
        <v>53rd</v>
      </c>
      <c t="str" s="16" r="T56">
        <f>IF(ISTEXT(U224),U224,"")</f>
        <v/>
      </c>
      <c t="str" s="16" r="U56">
        <f>IF(ISTEXT(W224),W224,"")</f>
        <v/>
      </c>
      <c t="str" s="16" r="V56">
        <f>IF(ISNUMBER(X224),X224,"")</f>
        <v/>
      </c>
      <c t="str" s="10" r="W56">
        <f>IF((V56=V55),W55,I56)</f>
        <v>3rd</v>
      </c>
    </row>
    <row r="57">
      <c s="3" r="A57">
        <v>2</v>
      </c>
      <c t="s" s="16" r="B57">
        <v>99</v>
      </c>
      <c s="6" r="C57">
        <v>80</v>
      </c>
      <c t="s" s="16" r="D57">
        <v>99</v>
      </c>
      <c s="6" r="E57">
        <v>80</v>
      </c>
      <c s="6" r="F57">
        <f>IF(AND(ISNUMBER(C57),ISNUMBER(E57)),(VLOOKUP(D57,$B$56:$C$60,2,FALSE)+E57),"")</f>
        <v>160</v>
      </c>
      <c t="s" s="6" r="G57">
        <v>9</v>
      </c>
      <c t="s" s="6" r="H57">
        <v>9</v>
      </c>
      <c t="s" s="3" r="I57">
        <v>100</v>
      </c>
      <c t="str" s="16" r="P57">
        <f>IF(ISTEXT(S225),S225,"")</f>
        <v>Team 7</v>
      </c>
      <c t="str" s="3" r="Q57">
        <f>IF(ISTEXT(Q225),Q225,"")</f>
        <v>Michael Jordan</v>
      </c>
      <c s="6" r="R57">
        <f>IF(ISNUMBER(R225),R225,"")</f>
        <v>84</v>
      </c>
      <c t="str" s="10" r="S57">
        <f>IF((R57=R56),S56,I57)</f>
        <v>55th</v>
      </c>
      <c t="str" s="16" r="T57">
        <f>IF(ISTEXT(U225),U225,"")</f>
        <v/>
      </c>
      <c t="str" s="16" r="U57">
        <f>IF(ISTEXT(W225),W225,"")</f>
        <v/>
      </c>
      <c t="str" s="16" r="V57">
        <f>IF(ISNUMBER(X225),X225,"")</f>
        <v/>
      </c>
      <c t="str" s="10" r="W57">
        <f>IF((V57=V56),W56,I57)</f>
        <v>3rd</v>
      </c>
    </row>
    <row r="58">
      <c s="3" r="A58">
        <v>3</v>
      </c>
      <c t="s" s="16" r="B58">
        <v>101</v>
      </c>
      <c s="6" r="C58">
        <v>86</v>
      </c>
      <c t="s" s="16" r="D58">
        <v>101</v>
      </c>
      <c s="6" r="E58">
        <v>86</v>
      </c>
      <c s="6" r="F58">
        <f>IF(AND(ISNUMBER(C58),ISNUMBER(E58)),(VLOOKUP(D58,$B$56:$C$60,2,FALSE)+E58),"")</f>
        <v>172</v>
      </c>
      <c t="s" s="6" r="G58">
        <v>9</v>
      </c>
      <c t="s" s="6" r="H58">
        <v>9</v>
      </c>
      <c t="s" s="3" r="I58">
        <v>102</v>
      </c>
      <c t="str" s="16" r="P58">
        <f>IF(ISTEXT(S226),S226,"")</f>
        <v>Team 7</v>
      </c>
      <c t="str" s="3" r="Q58">
        <f>IF(ISTEXT(Q226),Q226,"")</f>
        <v>Howard Hughes</v>
      </c>
      <c s="6" r="R58">
        <f>IF(ISNUMBER(R226),R226,"")</f>
        <v>80</v>
      </c>
      <c t="str" s="10" r="S58">
        <f>IF((R58=R57),S57,I58)</f>
        <v>56th</v>
      </c>
      <c t="str" s="16" r="T58">
        <f>IF(ISTEXT(U226),U226,"")</f>
        <v/>
      </c>
      <c t="str" s="16" r="U58">
        <f>IF(ISTEXT(W226),W226,"")</f>
        <v/>
      </c>
      <c t="str" s="16" r="V58">
        <f>IF(ISNUMBER(X226),X226,"")</f>
        <v/>
      </c>
      <c t="str" s="10" r="W58">
        <f>IF((V58=V57),W57,I58)</f>
        <v>3rd</v>
      </c>
    </row>
    <row r="59">
      <c s="3" r="A59">
        <v>4</v>
      </c>
      <c t="s" s="16" r="B59">
        <v>103</v>
      </c>
      <c s="6" r="C59">
        <v>78</v>
      </c>
      <c t="s" s="16" r="D59">
        <v>103</v>
      </c>
      <c s="6" r="E59">
        <v>78</v>
      </c>
      <c s="6" r="F59">
        <f>IF(AND(ISNUMBER(C59),ISNUMBER(E59)),(VLOOKUP(D59,$B$56:$C$60,2,FALSE)+E59),"")</f>
        <v>156</v>
      </c>
      <c t="s" s="6" r="G59">
        <v>9</v>
      </c>
      <c t="s" s="6" r="H59">
        <v>9</v>
      </c>
      <c t="s" s="3" r="I59">
        <v>104</v>
      </c>
      <c t="str" s="16" r="P59">
        <f>IF(ISTEXT(S227),S227,"")</f>
        <v>Team 7</v>
      </c>
      <c t="str" s="3" r="Q59">
        <f>IF(ISTEXT(Q227),Q227,"")</f>
        <v>Bob Hope</v>
      </c>
      <c s="6" r="R59">
        <f>IF(ISNUMBER(R227),R227,"")</f>
        <v>74</v>
      </c>
      <c t="str" s="10" r="S59">
        <f>IF((R59=R58),S58,I59)</f>
        <v>57th</v>
      </c>
      <c t="str" s="16" r="T59">
        <f>IF(ISTEXT(U227),U227,"")</f>
        <v/>
      </c>
      <c t="str" s="16" r="U59">
        <f>IF(ISTEXT(W227),W227,"")</f>
        <v/>
      </c>
      <c t="str" s="16" r="V59">
        <f>IF(ISNUMBER(X227),X227,"")</f>
        <v/>
      </c>
      <c t="str" s="10" r="W59">
        <f>IF((V59=V58),W58,I59)</f>
        <v>3rd</v>
      </c>
    </row>
    <row r="60">
      <c s="3" r="A60">
        <v>5</v>
      </c>
      <c t="s" s="16" r="B60">
        <v>105</v>
      </c>
      <c s="6" r="C60">
        <v>76</v>
      </c>
      <c t="s" s="16" r="D60">
        <v>105</v>
      </c>
      <c s="6" r="E60">
        <v>76</v>
      </c>
      <c s="6" r="F60">
        <f>IF(AND(ISNUMBER(C60),ISNUMBER(E60)),(VLOOKUP(D60,$B$56:$C$60,2,FALSE)+E60),"")</f>
        <v>152</v>
      </c>
      <c t="s" s="6" r="G60">
        <v>9</v>
      </c>
      <c t="s" s="6" r="H60">
        <v>9</v>
      </c>
      <c t="s" s="3" r="I60">
        <v>106</v>
      </c>
      <c t="str" s="16" r="P60">
        <f>IF(ISTEXT(S228),S228,"")</f>
        <v>Team 7</v>
      </c>
      <c t="str" s="3" r="Q60">
        <f>IF(ISTEXT(Q228),Q228,"")</f>
        <v>Katharine Hepburn</v>
      </c>
      <c s="6" r="R60">
        <f>IF(ISNUMBER(R228),R228,"")</f>
        <v>78</v>
      </c>
      <c t="str" s="10" r="S60">
        <f>IF((R60=R59),S59,I60)</f>
        <v>58th</v>
      </c>
      <c t="str" s="16" r="T60">
        <f>IF(ISTEXT(U228),U228,"")</f>
        <v/>
      </c>
      <c t="str" s="16" r="U60">
        <f>IF(ISTEXT(W228),W228,"")</f>
        <v/>
      </c>
      <c t="str" s="16" r="V60">
        <f>IF(ISNUMBER(X228),X228,"")</f>
        <v/>
      </c>
      <c t="str" s="10" r="W60">
        <f>IF((V60=V59),W59,I60)</f>
        <v>3rd</v>
      </c>
    </row>
    <row r="61">
      <c t="s" s="10" r="A61">
        <v>27</v>
      </c>
      <c s="6" r="C61">
        <f>IF((COUNT(C56:C60)&lt;4),"",IF((COUNT(C56:C60)&lt;5),SUM(C56:C60),(SUM(C56:C60)-MAX(C56:C60))))</f>
        <v>312</v>
      </c>
      <c t="str" s="6" r="D61">
        <f>IF((COUNT(D56:D60)&lt;4),"",IF((COUNT(D56:D60)&lt;5),SUM(D56:D60),(SUM(D56:D60)-MAX(D56:D60))))</f>
        <v/>
      </c>
      <c s="6" r="E61">
        <f>IF((COUNT(E56:E60)&lt;4),"",IF((COUNT(E56:E60)&lt;5),SUM(E56:E60),(SUM(E56:E60)-MAX(E56:E60))))</f>
        <v>312</v>
      </c>
      <c s="6" r="F61">
        <f>IF(AND(ISNUMBER(C61),ISNUMBER(E61)),(C61+E61),"")</f>
        <v>624</v>
      </c>
      <c t="str" s="6" r="G61">
        <f>IF((COUNT(G56:G60)&lt;4),"",IF((COUNT(G56:G60)&lt;5),SUM(G56:G60),(SUM(G56:G60)-MAX(G56:G60))))</f>
        <v/>
      </c>
      <c t="s" s="6" r="H61">
        <v>9</v>
      </c>
      <c t="s" s="3" r="I61">
        <v>107</v>
      </c>
      <c t="str" s="16" r="P61">
        <f>IF(ISTEXT(S229),S229,"")</f>
        <v>Team 6</v>
      </c>
      <c t="str" s="3" r="Q61">
        <f>IF(ISTEXT(Q229),Q229,"")</f>
        <v>Rita Hayworth</v>
      </c>
      <c s="6" r="R61">
        <f>IF(ISNUMBER(R229),R229,"")</f>
        <v>76</v>
      </c>
      <c t="str" s="10" r="S61">
        <f>IF((R61=R60),S60,I61)</f>
        <v>59th</v>
      </c>
      <c t="str" s="16" r="T61">
        <f>IF(ISTEXT(U229),U229,"")</f>
        <v/>
      </c>
      <c t="str" s="16" r="U61">
        <f>IF(ISTEXT(W229),W229,"")</f>
        <v/>
      </c>
      <c t="str" s="16" r="V61">
        <f>IF(ISNUMBER(X229),X229,"")</f>
        <v/>
      </c>
      <c t="str" s="10" r="W61">
        <f>IF((V61=V60),W60,I61)</f>
        <v>3rd</v>
      </c>
    </row>
    <row r="62">
      <c t="s" s="6" r="H62">
        <v>9</v>
      </c>
      <c t="s" s="3" r="I62">
        <v>108</v>
      </c>
      <c t="str" s="16" r="P62">
        <f>IF(ISTEXT(S230),S230,"")</f>
        <v>Team 6</v>
      </c>
      <c t="str" s="3" r="Q62">
        <f>IF(ISTEXT(Q230),Q230,"")</f>
        <v>Jean Harlow</v>
      </c>
      <c s="6" r="R62">
        <f>IF(ISNUMBER(R230),R230,"")</f>
        <v>78</v>
      </c>
      <c t="str" s="10" r="S62">
        <f>IF((R62=R61),S61,I62)</f>
        <v>60th</v>
      </c>
      <c t="str" s="16" r="T62">
        <f>IF(ISTEXT(U230),U230,"")</f>
        <v/>
      </c>
      <c t="str" s="16" r="U62">
        <f>IF(ISTEXT(W230),W230,"")</f>
        <v/>
      </c>
      <c t="str" s="16" r="V62">
        <f>IF(ISNUMBER(X230),X230,"")</f>
        <v/>
      </c>
      <c t="str" s="10" r="W62">
        <f>IF((V62=V61),W61,I62)</f>
        <v>3rd</v>
      </c>
    </row>
    <row r="63">
      <c t="s" s="6" r="C63">
        <v>109</v>
      </c>
      <c t="s" s="6" r="H63">
        <v>9</v>
      </c>
      <c t="s" s="3" r="I63">
        <v>110</v>
      </c>
      <c t="str" s="16" r="P63">
        <f>IF(ISTEXT(S231),S231,"")</f>
        <v>Team 6</v>
      </c>
      <c t="str" s="3" r="Q63">
        <f>IF(ISTEXT(Q231),Q231,"")</f>
        <v>Oliver Hardy</v>
      </c>
      <c s="6" r="R63">
        <f>IF(ISNUMBER(R231),R231,"")</f>
        <v>86</v>
      </c>
      <c t="str" s="10" r="S63">
        <f>IF((R63=R62),S62,I63)</f>
        <v>61st</v>
      </c>
      <c t="str" s="16" r="T63">
        <f>IF(ISTEXT(U231),U231,"")</f>
        <v/>
      </c>
      <c t="str" s="16" r="U63">
        <f>IF(ISTEXT(W231),W231,"")</f>
        <v/>
      </c>
      <c t="str" s="16" r="V63">
        <f>IF(ISNUMBER(X231),X231,"")</f>
        <v/>
      </c>
      <c t="str" s="10" r="W63">
        <f>IF((V63=V62),W62,I63)</f>
        <v>3rd</v>
      </c>
    </row>
    <row r="64">
      <c t="s" s="6" r="B64">
        <v>6</v>
      </c>
      <c t="s" s="6" r="C64">
        <v>10</v>
      </c>
      <c t="s" s="6" r="D64">
        <v>6</v>
      </c>
      <c t="s" s="6" r="E64">
        <v>11</v>
      </c>
      <c t="s" s="6" r="F64">
        <v>15</v>
      </c>
      <c t="s" s="6" r="G64">
        <v>9</v>
      </c>
      <c t="s" s="6" r="H64">
        <v>9</v>
      </c>
      <c t="s" s="3" r="I64">
        <v>111</v>
      </c>
      <c t="str" s="16" r="P64">
        <f>IF(ISTEXT(S232),S232,"")</f>
        <v>Team 6</v>
      </c>
      <c t="str" s="3" r="Q64">
        <f>IF(ISTEXT(Q232),Q232,"")</f>
        <v>Wayne Gretzky</v>
      </c>
      <c s="6" r="R64">
        <f>IF(ISNUMBER(R232),R232,"")</f>
        <v>80</v>
      </c>
      <c t="str" s="10" r="S64">
        <f>IF((R64=R63),S63,I64)</f>
        <v>62nd</v>
      </c>
      <c t="str" s="16" r="T64">
        <f>IF(ISTEXT(U232),U232,"")</f>
        <v/>
      </c>
      <c t="str" s="16" r="U64">
        <f>IF(ISTEXT(W232),W232,"")</f>
        <v/>
      </c>
      <c t="str" s="16" r="V64">
        <f>IF(ISNUMBER(X232),X232,"")</f>
        <v/>
      </c>
      <c t="str" s="10" r="W64">
        <f>IF((V64=V63),W63,I64)</f>
        <v>3rd</v>
      </c>
    </row>
    <row r="65">
      <c s="10" r="A65">
        <v>1</v>
      </c>
      <c t="s" s="16" r="B65">
        <v>112</v>
      </c>
      <c s="6" r="C65">
        <v>78</v>
      </c>
      <c t="s" s="16" r="D65">
        <v>112</v>
      </c>
      <c s="6" r="E65">
        <v>76</v>
      </c>
      <c s="6" r="F65">
        <f>IF(AND(ISNUMBER(C65),ISNUMBER(E65)),(VLOOKUP(D65,$B$65:$C$69,2,FALSE)+E65),"")</f>
        <v>154</v>
      </c>
      <c t="s" s="6" r="G65">
        <v>9</v>
      </c>
      <c t="s" s="6" r="H65">
        <v>9</v>
      </c>
      <c t="s" s="3" r="I65">
        <v>113</v>
      </c>
      <c t="str" s="16" r="P65">
        <f>IF(ISTEXT(S233),S233,"")</f>
        <v>Team 6</v>
      </c>
      <c t="str" s="3" r="Q65">
        <f>IF(ISTEXT(Q233),Q233,"")</f>
        <v>Billy Graham</v>
      </c>
      <c s="6" r="R65">
        <f>IF(ISNUMBER(R233),R233,"")</f>
        <v>78</v>
      </c>
      <c t="str" s="10" r="S65">
        <f>IF((R65=R64),S64,I65)</f>
        <v>63rd</v>
      </c>
      <c t="str" s="16" r="T65">
        <f>IF(ISTEXT(U233),U233,"")</f>
        <v/>
      </c>
      <c t="str" s="16" r="U65">
        <f>IF(ISTEXT(W233),W233,"")</f>
        <v/>
      </c>
      <c t="str" s="16" r="V65">
        <f>IF(ISNUMBER(X233),X233,"")</f>
        <v/>
      </c>
      <c t="str" s="10" r="W65">
        <f>IF((V65=V64),W64,I65)</f>
        <v>3rd</v>
      </c>
    </row>
    <row r="66">
      <c s="10" r="A66">
        <v>2</v>
      </c>
      <c t="s" s="16" r="B66">
        <v>114</v>
      </c>
      <c s="6" r="C66">
        <v>74</v>
      </c>
      <c t="s" s="16" r="D66">
        <v>114</v>
      </c>
      <c s="6" r="E66">
        <v>76</v>
      </c>
      <c s="6" r="F66">
        <f>IF(AND(ISNUMBER(C66),ISNUMBER(E66)),(VLOOKUP(D66,$B$65:$C$69,2,FALSE)+E66),"")</f>
        <v>150</v>
      </c>
      <c t="s" s="6" r="G66">
        <v>9</v>
      </c>
      <c t="s" s="6" r="H66">
        <v>9</v>
      </c>
      <c t="s" s="3" r="I66">
        <v>115</v>
      </c>
      <c t="str" s="16" r="P66">
        <f>IF(ISTEXT(S234),S234,"")</f>
        <v>Team 5</v>
      </c>
      <c t="str" s="3" r="Q66">
        <f>IF(ISTEXT(Q234),Q234,"")</f>
        <v>Bill Gates</v>
      </c>
      <c s="6" r="R66">
        <f>IF(ISNUMBER(R234),R234,"")</f>
        <v>89</v>
      </c>
      <c t="str" s="10" r="S66">
        <f>IF((R66=R65),S65,I66)</f>
        <v>64th</v>
      </c>
      <c t="str" s="16" r="T66">
        <f>IF(ISTEXT(U234),U234,"")</f>
        <v/>
      </c>
      <c t="str" s="16" r="U66">
        <f>IF(ISTEXT(W234),W234,"")</f>
        <v/>
      </c>
      <c t="str" s="16" r="V66">
        <f>IF(ISNUMBER(X234),X234,"")</f>
        <v/>
      </c>
      <c t="str" s="10" r="W66">
        <f>IF((V66=V65),W65,I66)</f>
        <v>3rd</v>
      </c>
    </row>
    <row r="67">
      <c s="10" r="A67">
        <v>3</v>
      </c>
      <c t="s" s="16" r="B67">
        <v>116</v>
      </c>
      <c s="6" r="C67">
        <v>80</v>
      </c>
      <c t="s" s="16" r="D67">
        <v>116</v>
      </c>
      <c s="6" r="E67">
        <v>84</v>
      </c>
      <c s="6" r="F67">
        <f>IF(AND(ISNUMBER(C67),ISNUMBER(E67)),(VLOOKUP(D67,$B$65:$C$69,2,FALSE)+E67),"")</f>
        <v>164</v>
      </c>
      <c t="s" s="3" r="I67">
        <v>117</v>
      </c>
      <c t="str" s="16" r="P67">
        <f>IF(ISTEXT(S235),S235,"")</f>
        <v>Team 5</v>
      </c>
      <c t="str" s="3" r="Q67">
        <f>IF(ISTEXT(Q235),Q235,"")</f>
        <v>Clark Gable</v>
      </c>
      <c s="6" r="R67">
        <f>IF(ISNUMBER(R235),R235,"")</f>
        <v>92</v>
      </c>
      <c t="str" s="10" r="S67">
        <f>IF((R67=R66),S66,I67)</f>
        <v>65th</v>
      </c>
      <c t="str" s="16" r="T67">
        <f>IF(ISTEXT(U235),U235,"")</f>
        <v/>
      </c>
      <c t="str" s="16" r="U67">
        <f>IF(ISTEXT(W235),W235,"")</f>
        <v/>
      </c>
      <c t="str" s="16" r="V67">
        <f>IF(ISNUMBER(X235),X235,"")</f>
        <v/>
      </c>
      <c t="str" s="10" r="W67">
        <f>IF((V67=V66),W66,I67)</f>
        <v>3rd</v>
      </c>
    </row>
    <row r="68">
      <c s="3" r="A68">
        <v>4</v>
      </c>
      <c t="s" s="16" r="B68">
        <v>118</v>
      </c>
      <c s="6" r="C68">
        <v>84</v>
      </c>
      <c t="s" s="16" r="D68">
        <v>118</v>
      </c>
      <c s="6" r="E68">
        <v>78</v>
      </c>
      <c s="6" r="F68">
        <f>IF(AND(ISNUMBER(C68),ISNUMBER(E68)),(VLOOKUP(D68,$B$65:$C$69,2,FALSE)+E68),"")</f>
        <v>162</v>
      </c>
      <c t="s" s="6" r="H68">
        <v>9</v>
      </c>
      <c t="s" s="3" r="I68">
        <v>119</v>
      </c>
      <c t="str" s="16" r="P68">
        <f>IF(ISTEXT(S236),S236,"")</f>
        <v>Team 5</v>
      </c>
      <c t="str" s="3" r="Q68">
        <f>IF(ISTEXT(Q236),Q236,"")</f>
        <v>W.C. Fields </v>
      </c>
      <c s="6" r="R68">
        <f>IF(ISNUMBER(R236),R236,"")</f>
        <v>78</v>
      </c>
      <c t="str" s="10" r="S68">
        <f>IF((R68=R67),S67,I68)</f>
        <v>66th</v>
      </c>
      <c t="str" s="16" r="T68">
        <f>IF(ISTEXT(U236),U236,"")</f>
        <v/>
      </c>
      <c t="str" s="16" r="U68">
        <f>IF(ISTEXT(W236),W236,"")</f>
        <v/>
      </c>
      <c t="str" s="16" r="V68">
        <f>IF(ISNUMBER(X236),X236,"")</f>
        <v/>
      </c>
      <c t="str" s="10" r="W68">
        <f>IF((V68=V67),W67,I68)</f>
        <v>3rd</v>
      </c>
    </row>
    <row r="69">
      <c s="3" r="A69">
        <v>5</v>
      </c>
      <c t="s" s="16" r="B69">
        <v>120</v>
      </c>
      <c s="6" r="C69">
        <v>80</v>
      </c>
      <c t="s" s="16" r="D69">
        <v>120</v>
      </c>
      <c s="6" r="E69">
        <v>79</v>
      </c>
      <c s="6" r="F69">
        <f>IF(AND(ISNUMBER(C69),ISNUMBER(E69)),(VLOOKUP(D69,$B$65:$C$69,2,FALSE)+E69),"")</f>
        <v>159</v>
      </c>
      <c t="s" s="6" r="H69">
        <v>9</v>
      </c>
      <c t="s" s="3" r="I69">
        <v>121</v>
      </c>
      <c t="str" s="16" r="P69">
        <f>IF(ISTEXT(S237),S237,"")</f>
        <v>Team 5</v>
      </c>
      <c t="str" s="3" r="Q69">
        <f>IF(ISTEXT(Q237),Q237,"")</f>
        <v>William Faulkner</v>
      </c>
      <c s="6" r="R69">
        <f>IF(ISNUMBER(R237),R237,"")</f>
        <v>86</v>
      </c>
      <c t="str" s="10" r="S69">
        <f>IF((R69=R68),S68,I69)</f>
        <v>67th</v>
      </c>
      <c t="str" s="16" r="T69">
        <f>IF(ISTEXT(U237),U237,"")</f>
        <v/>
      </c>
      <c t="str" s="16" r="U69">
        <f>IF(ISTEXT(W237),W237,"")</f>
        <v/>
      </c>
      <c t="str" s="16" r="V69">
        <f>IF(ISNUMBER(X237),X237,"")</f>
        <v/>
      </c>
      <c t="str" s="10" r="W69">
        <f>IF((V69=V68),W68,I69)</f>
        <v>3rd</v>
      </c>
    </row>
    <row r="70">
      <c t="s" s="3" r="A70">
        <v>27</v>
      </c>
      <c s="6" r="C70">
        <f>IF((COUNT(C65:C69)&lt;4),"",IF((COUNT(C65:C69)&lt;5),SUM(C65:C69),(SUM(C65:C69)-MAX(C65:C69))))</f>
        <v>312</v>
      </c>
      <c t="str" s="6" r="D70">
        <f>IF((COUNT(D65:D69)&lt;4),"",IF((COUNT(D65:D69)&lt;5),SUM(D65:D69),(SUM(D65:D69)-MAX(D65:D69))))</f>
        <v/>
      </c>
      <c s="6" r="E70">
        <f>IF((COUNT(E65:E69)&lt;4),"",IF((COUNT(E65:E69)&lt;5),SUM(E65:E69),(SUM(E65:E69)-MAX(E65:E69))))</f>
        <v>309</v>
      </c>
      <c s="6" r="F70">
        <f>IF(AND(ISNUMBER(C70),ISNUMBER(E70)),(C70+E70),"")</f>
        <v>621</v>
      </c>
      <c t="str" s="6" r="G70">
        <f>IF((COUNT(G65:G69)&lt;4),"",IF((COUNT(G65:G69)&lt;5),SUM(G65:G69),(SUM(G65:G69)-MAX(G65:G69))))</f>
        <v/>
      </c>
      <c t="s" s="6" r="H70">
        <v>9</v>
      </c>
      <c t="s" s="3" r="I70">
        <v>122</v>
      </c>
      <c t="str" s="16" r="P70">
        <f>IF(ISTEXT(S238),S238,"")</f>
        <v>Team 5</v>
      </c>
      <c t="str" s="3" r="Q70">
        <f>IF(ISTEXT(Q238),Q238,"")</f>
        <v>Dwight D. Eisenhower</v>
      </c>
      <c s="6" r="R70">
        <f>IF(ISNUMBER(R238),R238,"")</f>
        <v>90</v>
      </c>
      <c t="str" s="10" r="S70">
        <f>IF((R70=R69),S69,I70)</f>
        <v>68th</v>
      </c>
      <c t="str" s="16" r="T70">
        <f>IF(ISTEXT(U238),U238,"")</f>
        <v/>
      </c>
      <c t="str" s="16" r="U70">
        <f>IF(ISTEXT(W238),W238,"")</f>
        <v/>
      </c>
      <c t="str" s="16" r="V70">
        <f>IF(ISNUMBER(X238),X238,"")</f>
        <v/>
      </c>
      <c t="str" s="10" r="W70">
        <f>IF((V70=V69),W69,I70)</f>
        <v>3rd</v>
      </c>
    </row>
    <row r="71">
      <c t="s" s="6" r="H71">
        <v>9</v>
      </c>
      <c t="s" s="3" r="I71">
        <v>123</v>
      </c>
      <c t="str" s="16" r="P71">
        <f>IF(ISTEXT(S239),S239,"")</f>
        <v>Team 4</v>
      </c>
      <c t="str" s="3" r="Q71">
        <f>IF(ISTEXT(Q239),Q239,"")</f>
        <v>Clint Eastwood</v>
      </c>
      <c s="6" r="R71">
        <f>IF(ISNUMBER(R239),R239,"")</f>
        <v>89</v>
      </c>
      <c t="str" s="10" r="S71">
        <f>IF((R71=R70),S70,I71)</f>
        <v>69th</v>
      </c>
      <c t="str" s="16" r="T71">
        <f>IF(ISTEXT(U239),U239,"")</f>
        <v/>
      </c>
      <c t="str" s="16" r="U71">
        <f>IF(ISTEXT(W239),W239,"")</f>
        <v/>
      </c>
      <c t="str" s="16" r="V71">
        <f>IF(ISNUMBER(X239),X239,"")</f>
        <v/>
      </c>
      <c t="str" s="10" r="W71">
        <f>IF((V71=V70),W70,I71)</f>
        <v>3rd</v>
      </c>
    </row>
    <row r="72">
      <c t="s" s="6" r="C72">
        <v>124</v>
      </c>
      <c t="s" s="6" r="H72">
        <v>9</v>
      </c>
      <c t="s" s="3" r="I72">
        <v>125</v>
      </c>
      <c t="str" s="16" r="P72">
        <f>IF(ISTEXT(S240),S240,"")</f>
        <v>Team 4</v>
      </c>
      <c t="str" s="3" r="Q72">
        <f>IF(ISTEXT(Q240),Q240,"")</f>
        <v>Amelia Earhart</v>
      </c>
      <c s="6" r="R72">
        <f>IF(ISNUMBER(R240),R240,"")</f>
        <v>76</v>
      </c>
      <c t="str" s="10" r="S72">
        <f>IF((R72=R71),S71,I72)</f>
        <v>70th</v>
      </c>
      <c t="str" s="16" r="T72">
        <f>IF(ISTEXT(U240),U240,"")</f>
        <v/>
      </c>
      <c t="str" s="16" r="U72">
        <f>IF(ISTEXT(W240),W240,"")</f>
        <v/>
      </c>
      <c t="str" s="16" r="V72">
        <f>IF(ISNUMBER(X240),X240,"")</f>
        <v/>
      </c>
      <c t="str" s="10" r="W72">
        <f>IF((V72=V71),W71,I72)</f>
        <v>3rd</v>
      </c>
    </row>
    <row r="73">
      <c t="s" s="6" r="B73">
        <v>6</v>
      </c>
      <c t="s" s="6" r="C73">
        <v>10</v>
      </c>
      <c t="s" s="6" r="D73">
        <v>6</v>
      </c>
      <c t="s" s="6" r="E73">
        <v>11</v>
      </c>
      <c t="s" s="6" r="F73">
        <v>15</v>
      </c>
      <c t="s" s="6" r="G73">
        <v>9</v>
      </c>
      <c t="s" s="6" r="H73">
        <v>9</v>
      </c>
      <c t="s" s="3" r="I73">
        <v>126</v>
      </c>
      <c t="str" s="16" r="P73">
        <f>IF(ISTEXT(S241),S241,"")</f>
        <v>Team 4</v>
      </c>
      <c t="str" s="3" r="Q73">
        <f>IF(ISTEXT(Q241),Q241,"")</f>
        <v>Joe DiMaggio</v>
      </c>
      <c s="6" r="R73">
        <f>IF(ISNUMBER(R241),R241,"")</f>
        <v>78</v>
      </c>
      <c t="str" s="10" r="S73">
        <f>IF((R73=R72),S72,I73)</f>
        <v>71st</v>
      </c>
      <c t="str" s="16" r="T73">
        <f>IF(ISTEXT(U241),U241,"")</f>
        <v/>
      </c>
      <c t="str" s="16" r="U73">
        <f>IF(ISTEXT(W241),W241,"")</f>
        <v/>
      </c>
      <c t="str" s="16" r="V73">
        <f>IF(ISNUMBER(X241),X241,"")</f>
        <v/>
      </c>
      <c t="str" s="10" r="W73">
        <f>IF((V73=V72),W72,I73)</f>
        <v>3rd</v>
      </c>
    </row>
    <row r="74">
      <c s="3" r="A74">
        <v>1</v>
      </c>
      <c t="s" s="16" r="B74">
        <v>127</v>
      </c>
      <c s="6" r="C74">
        <v>80</v>
      </c>
      <c t="s" s="16" r="D74">
        <v>127</v>
      </c>
      <c s="6" r="E74">
        <v>80</v>
      </c>
      <c s="6" r="F74">
        <f>IF(AND(ISNUMBER(C74),ISNUMBER(E74)),(VLOOKUP(D74,$B$74:$C$78,2,FALSE)+E74),"")</f>
        <v>160</v>
      </c>
      <c t="s" s="6" r="G74">
        <v>9</v>
      </c>
      <c t="s" s="6" r="H74">
        <v>9</v>
      </c>
      <c t="s" s="3" r="I74">
        <v>128</v>
      </c>
      <c t="str" s="16" r="P74">
        <f>IF(ISTEXT(S242),S242,"")</f>
        <v>Team 4</v>
      </c>
      <c t="str" s="3" r="Q74">
        <f>IF(ISTEXT(Q242),Q242,"")</f>
        <v>Bing Crosby</v>
      </c>
      <c s="6" r="R74">
        <f>IF(ISNUMBER(R242),R242,"")</f>
        <v>87</v>
      </c>
      <c t="str" s="10" r="S74">
        <f>IF((R74=R73),S73,I74)</f>
        <v>72nd</v>
      </c>
      <c t="str" s="16" r="T74">
        <f>IF(ISTEXT(U242),U242,"")</f>
        <v/>
      </c>
      <c t="str" s="16" r="U74">
        <f>IF(ISTEXT(W242),W242,"")</f>
        <v/>
      </c>
      <c t="str" s="16" r="V74">
        <f>IF(ISNUMBER(X242),X242,"")</f>
        <v/>
      </c>
      <c t="str" s="10" r="W74">
        <f>IF((V74=V73),W73,I74)</f>
        <v>3rd</v>
      </c>
    </row>
    <row r="75">
      <c s="3" r="A75">
        <v>2</v>
      </c>
      <c t="s" s="16" r="B75">
        <v>129</v>
      </c>
      <c s="6" r="C75">
        <v>70</v>
      </c>
      <c t="s" s="16" r="D75">
        <v>129</v>
      </c>
      <c s="6" r="E75">
        <v>82</v>
      </c>
      <c s="6" r="F75">
        <f>IF(AND(ISNUMBER(C75),ISNUMBER(E75)),(VLOOKUP(D75,$B$74:$C$78,2,FALSE)+E75),"")</f>
        <v>152</v>
      </c>
      <c t="s" s="6" r="G75">
        <v>9</v>
      </c>
      <c t="s" s="6" r="H75">
        <v>9</v>
      </c>
      <c t="s" s="3" r="I75">
        <v>130</v>
      </c>
      <c t="str" s="16" r="P75">
        <f>IF(ISTEXT(S243),S243,"")</f>
        <v>Team 4</v>
      </c>
      <c t="str" s="3" r="Q75">
        <f>IF(ISTEXT(Q243),Q243,"")</f>
        <v>Sir Sean Connery</v>
      </c>
      <c s="6" r="R75">
        <f>IF(ISNUMBER(R243),R243,"")</f>
        <v>80</v>
      </c>
      <c t="str" s="10" r="S75">
        <f>IF((R75=R74),S74,I75)</f>
        <v>73rd</v>
      </c>
      <c t="str" s="16" r="T75">
        <f>IF(ISTEXT(U243),U243,"")</f>
        <v/>
      </c>
      <c t="str" s="16" r="U75">
        <f>IF(ISTEXT(W243),W243,"")</f>
        <v/>
      </c>
      <c t="str" s="16" r="V75">
        <f>IF(ISNUMBER(X243),X243,"")</f>
        <v/>
      </c>
      <c t="str" s="10" r="W75">
        <f>IF((V75=V74),W74,I75)</f>
        <v>3rd</v>
      </c>
    </row>
    <row r="76">
      <c s="3" r="A76">
        <v>3</v>
      </c>
      <c t="s" s="16" r="B76">
        <v>131</v>
      </c>
      <c s="6" r="C76">
        <v>74</v>
      </c>
      <c t="s" s="16" r="D76">
        <v>131</v>
      </c>
      <c s="6" r="E76">
        <v>76</v>
      </c>
      <c s="6" r="F76">
        <f>IF(AND(ISNUMBER(C76),ISNUMBER(E76)),(VLOOKUP(D76,$B$74:$C$78,2,FALSE)+E76),"")</f>
        <v>150</v>
      </c>
      <c t="s" s="6" r="G76">
        <v>9</v>
      </c>
      <c t="s" s="6" r="H76">
        <v>9</v>
      </c>
      <c t="s" s="3" r="I76">
        <v>132</v>
      </c>
      <c t="str" s="16" r="P76">
        <f>IF(ISTEXT(S244),S244,"")</f>
        <v>Team 3</v>
      </c>
      <c t="str" s="3" r="Q76">
        <f>IF(ISTEXT(Q244),Q244,"")</f>
        <v>Sir Arthor Conan doyle</v>
      </c>
      <c s="6" r="R76">
        <f>IF(ISNUMBER(R244),R244,"")</f>
        <v>82</v>
      </c>
      <c t="str" s="10" r="S76">
        <f>IF((R76=R75),S75,I76)</f>
        <v>74th</v>
      </c>
      <c t="str" s="16" r="T76">
        <f>IF(ISTEXT(U244),U244,"")</f>
        <v/>
      </c>
      <c t="str" s="16" r="U76">
        <f>IF(ISTEXT(W244),W244,"")</f>
        <v/>
      </c>
      <c t="str" s="16" r="V76">
        <f>IF(ISNUMBER(X244),X244,"")</f>
        <v/>
      </c>
      <c t="str" s="10" r="W76">
        <f>IF((V76=V75),W75,I76)</f>
        <v>3rd</v>
      </c>
    </row>
    <row r="77">
      <c s="3" r="A77">
        <v>4</v>
      </c>
      <c t="s" s="16" r="B77">
        <v>133</v>
      </c>
      <c s="6" r="C77">
        <v>75</v>
      </c>
      <c t="s" s="16" r="D77">
        <v>133</v>
      </c>
      <c s="6" r="E77">
        <v>78</v>
      </c>
      <c s="6" r="F77">
        <f>IF(AND(ISNUMBER(C77),ISNUMBER(E77)),(VLOOKUP(D77,$B$74:$C$78,2,FALSE)+E77),"")</f>
        <v>153</v>
      </c>
      <c t="s" s="6" r="G77">
        <v>9</v>
      </c>
      <c t="s" s="6" r="H77">
        <v>9</v>
      </c>
      <c t="s" s="3" r="I77">
        <v>134</v>
      </c>
      <c t="str" s="16" r="P77">
        <f>IF(ISTEXT(S245),S245,"")</f>
        <v>Team 3</v>
      </c>
      <c t="str" s="3" r="Q77">
        <f>IF(ISTEXT(Q245),Q245,"")</f>
        <v>Bill Clinton</v>
      </c>
      <c s="6" r="R77">
        <f>IF(ISNUMBER(R245),R245,"")</f>
        <v>78</v>
      </c>
      <c t="str" s="10" r="S77">
        <f>IF((R77=R76),S76,I77)</f>
        <v>75th</v>
      </c>
      <c t="str" s="16" r="T77">
        <f>IF(ISTEXT(U245),U245,"")</f>
        <v/>
      </c>
      <c t="str" s="16" r="U77">
        <f>IF(ISTEXT(W245),W245,"")</f>
        <v/>
      </c>
      <c t="str" s="16" r="V77">
        <f>IF(ISNUMBER(X245),X245,"")</f>
        <v/>
      </c>
      <c t="str" s="10" r="W77">
        <f>IF((V77=V76),W76,I77)</f>
        <v>3rd</v>
      </c>
    </row>
    <row r="78">
      <c s="3" r="A78">
        <v>5</v>
      </c>
      <c t="s" s="16" r="B78">
        <v>135</v>
      </c>
      <c s="6" r="C78">
        <v>79</v>
      </c>
      <c t="s" s="16" r="D78">
        <v>135</v>
      </c>
      <c s="6" r="E78">
        <v>83</v>
      </c>
      <c s="6" r="F78">
        <f>IF(AND(ISNUMBER(C78),ISNUMBER(E78)),(VLOOKUP(D78,$B$74:$C$78,2,FALSE)+E78),"")</f>
        <v>162</v>
      </c>
      <c t="s" s="6" r="G78">
        <v>9</v>
      </c>
      <c t="s" s="6" r="H78">
        <v>9</v>
      </c>
      <c t="s" s="3" r="I78">
        <v>136</v>
      </c>
      <c t="str" s="16" r="P78">
        <f>IF(ISTEXT(S246),S246,"")</f>
        <v>Team 3</v>
      </c>
      <c t="str" s="3" r="Q78">
        <f>IF(ISTEXT(Q246),Q246,"")</f>
        <v>winston Churchill</v>
      </c>
      <c s="6" r="R78">
        <f>IF(ISNUMBER(R246),R246,"")</f>
        <v>79</v>
      </c>
      <c t="str" s="10" r="S78">
        <f>IF((R78=R77),S77,I78)</f>
        <v>76th</v>
      </c>
      <c t="str" s="16" r="T78">
        <f>IF(ISTEXT(U246),U246,"")</f>
        <v/>
      </c>
      <c t="str" s="16" r="U78">
        <f>IF(ISTEXT(W246),W246,"")</f>
        <v/>
      </c>
      <c t="str" s="16" r="V78">
        <f>IF(ISNUMBER(X246),X246,"")</f>
        <v/>
      </c>
      <c t="str" s="10" r="W78">
        <f>IF((V78=V77),W77,I78)</f>
        <v>3rd</v>
      </c>
    </row>
    <row r="79">
      <c t="s" s="10" r="A79">
        <v>27</v>
      </c>
      <c s="6" r="C79">
        <f>IF((COUNT(C74:C78)&lt;4),"",IF((COUNT(C74:C78)&lt;5),SUM(C74:C78),(SUM(C74:C78)-MAX(C74:C78))))</f>
        <v>298</v>
      </c>
      <c t="str" s="6" r="D79">
        <f>IF((COUNT(D74:D78)&lt;4),"",IF((COUNT(D74:D78)&lt;5),SUM(D74:D78),(SUM(D74:D78)-MAX(D74:D78))))</f>
        <v/>
      </c>
      <c s="6" r="E79">
        <f>IF((COUNT(E74:E78)&lt;4),"",IF((COUNT(E74:E78)&lt;5),SUM(E74:E78),(SUM(E74:E78)-MAX(E74:E78))))</f>
        <v>316</v>
      </c>
      <c s="6" r="F79">
        <f>IF(AND(ISNUMBER(C79),ISNUMBER(E79)),(C79+E79),"")</f>
        <v>614</v>
      </c>
      <c t="str" s="6" r="G79">
        <f>IF((COUNT(G74:G78)&lt;4),"",IF((COUNT(G74:G78)&lt;5),SUM(G74:G78),(SUM(G74:G78)-MAX(G74:G78))))</f>
        <v/>
      </c>
      <c t="s" s="6" r="H79">
        <v>9</v>
      </c>
      <c t="s" s="3" r="I79">
        <v>137</v>
      </c>
      <c t="str" s="16" r="P79">
        <f>IF(ISTEXT(S247),S247,"")</f>
        <v>Team 3</v>
      </c>
      <c t="str" s="3" r="Q79">
        <f>IF(ISTEXT(Q247),Q247,"")</f>
        <v>Andrew Carnegie</v>
      </c>
      <c s="6" r="R79">
        <f>IF(ISNUMBER(R247),R247,"")</f>
        <v>70</v>
      </c>
      <c t="str" s="10" r="S79">
        <f>IF((R79=R78),S78,I79)</f>
        <v>77th</v>
      </c>
      <c t="str" s="16" r="T79">
        <f>IF(ISTEXT(U247),U247,"")</f>
        <v/>
      </c>
      <c t="str" s="16" r="U79">
        <f>IF(ISTEXT(W247),W247,"")</f>
        <v/>
      </c>
      <c t="str" s="16" r="V79">
        <f>IF(ISNUMBER(X247),X247,"")</f>
        <v/>
      </c>
      <c t="str" s="10" r="W79">
        <f>IF((V79=V78),W78,I79)</f>
        <v>3rd</v>
      </c>
    </row>
    <row r="80">
      <c t="s" s="6" r="G80">
        <v>9</v>
      </c>
      <c t="s" s="6" r="H80">
        <v>9</v>
      </c>
      <c t="s" s="3" r="I80">
        <v>138</v>
      </c>
      <c t="str" s="16" r="P80">
        <f>IF(ISTEXT(S248),S248,"")</f>
        <v>Team 3</v>
      </c>
      <c t="str" s="3" r="Q80">
        <f>IF(ISTEXT(Q248),Q248,"")</f>
        <v>Al Capone</v>
      </c>
      <c s="6" r="R80">
        <f>IF(ISNUMBER(R248),R248,"")</f>
        <v>80</v>
      </c>
      <c t="str" s="10" r="S80">
        <f>IF((R80=R79),S79,I80)</f>
        <v>78th</v>
      </c>
      <c t="str" s="16" r="T80">
        <f>IF(ISTEXT(U248),U248,"")</f>
        <v/>
      </c>
      <c t="str" s="16" r="U80">
        <f>IF(ISTEXT(W248),W248,"")</f>
        <v/>
      </c>
      <c t="str" s="16" r="V80">
        <f>IF(ISNUMBER(X248),X248,"")</f>
        <v/>
      </c>
      <c t="str" s="10" r="W80">
        <f>IF((V80=V79),W79,I80)</f>
        <v>3rd</v>
      </c>
    </row>
    <row r="81">
      <c t="s" s="6" r="C81">
        <v>139</v>
      </c>
      <c t="s" s="6" r="G81">
        <v>9</v>
      </c>
      <c t="s" s="6" r="H81">
        <v>9</v>
      </c>
      <c t="s" s="3" r="I81">
        <v>140</v>
      </c>
      <c t="str" s="16" r="P81">
        <f>IF(ISTEXT(S249),S249,"")</f>
        <v>Team 2</v>
      </c>
      <c t="str" s="3" r="Q81">
        <f>IF(ISTEXT(Q249),Q249,"")</f>
        <v>George Bush Sr.</v>
      </c>
      <c s="6" r="R81">
        <f>IF(ISNUMBER(R249),R249,"")</f>
        <v>80</v>
      </c>
      <c t="str" s="10" r="S81">
        <f>IF((R81=R80),S80,I81)</f>
        <v>78th</v>
      </c>
      <c t="str" s="16" r="T81">
        <f>IF(ISTEXT(U249),U249,"")</f>
        <v/>
      </c>
      <c t="str" s="16" r="U81">
        <f>IF(ISTEXT(W249),W249,"")</f>
        <v/>
      </c>
      <c t="str" s="16" r="V81">
        <f>IF(ISNUMBER(X249),X249,"")</f>
        <v/>
      </c>
      <c t="str" s="10" r="W81">
        <f>IF((V81=V80),W80,I81)</f>
        <v>3rd</v>
      </c>
    </row>
    <row r="82">
      <c t="s" s="6" r="B82">
        <v>6</v>
      </c>
      <c t="s" s="6" r="C82">
        <v>10</v>
      </c>
      <c t="s" s="6" r="D82">
        <v>6</v>
      </c>
      <c t="s" s="6" r="E82">
        <v>11</v>
      </c>
      <c t="s" s="6" r="F82">
        <v>15</v>
      </c>
      <c t="s" s="6" r="G82">
        <v>9</v>
      </c>
      <c t="s" s="6" r="H82">
        <v>9</v>
      </c>
      <c t="s" s="3" r="I82">
        <v>141</v>
      </c>
      <c t="str" s="16" r="P82">
        <f>IF(ISTEXT(S250),S250,"")</f>
        <v>Team 2</v>
      </c>
      <c t="str" s="3" r="Q82">
        <f>IF(ISTEXT(Q250),Q250,"")</f>
        <v>Humphrey Bogart</v>
      </c>
      <c s="6" r="R82">
        <f>IF(ISNUMBER(R250),R250,"")</f>
        <v>80</v>
      </c>
      <c t="str" s="10" r="S82">
        <f>IF((R82=R81),S81,I82)</f>
        <v>78th</v>
      </c>
      <c t="str" s="16" r="T82">
        <f>IF(ISTEXT(U250),U250,"")</f>
        <v/>
      </c>
      <c t="str" s="16" r="U82">
        <f>IF(ISTEXT(W250),W250,"")</f>
        <v/>
      </c>
      <c t="str" s="16" r="V82">
        <f>IF(ISNUMBER(X250),X250,"")</f>
        <v/>
      </c>
      <c t="str" s="10" r="W82">
        <f>IF((V82=V81),W81,I82)</f>
        <v>3rd</v>
      </c>
    </row>
    <row r="83">
      <c s="3" r="A83">
        <v>1</v>
      </c>
      <c t="s" s="16" r="B83">
        <v>142</v>
      </c>
      <c s="6" r="C83">
        <v>79</v>
      </c>
      <c t="s" s="16" r="D83">
        <v>142</v>
      </c>
      <c s="6" r="E83">
        <v>80</v>
      </c>
      <c s="6" r="F83">
        <f>IF(AND(ISNUMBER(C83),ISNUMBER(E83)),(VLOOKUP(D83,$B$83:$C$87,2,FALSE)+E83),"")</f>
        <v>159</v>
      </c>
      <c t="s" s="6" r="G83">
        <v>9</v>
      </c>
      <c t="s" s="6" r="H83">
        <v>9</v>
      </c>
      <c t="s" s="3" r="I83">
        <v>143</v>
      </c>
      <c t="str" s="16" r="P83">
        <f>IF(ISTEXT(S251),S251,"")</f>
        <v>Team 2</v>
      </c>
      <c t="str" s="3" r="Q83">
        <f>IF(ISTEXT(Q251),Q251,"")</f>
        <v>Fred Astair</v>
      </c>
      <c s="6" r="R83">
        <f>IF(ISNUMBER(R251),R251,"")</f>
        <v>90</v>
      </c>
      <c t="str" s="10" r="S83">
        <f>IF((R83=R82),S82,I83)</f>
        <v>81st</v>
      </c>
      <c t="str" s="16" r="T83">
        <f>IF(ISTEXT(U251),U251,"")</f>
        <v/>
      </c>
      <c t="str" s="16" r="U83">
        <f>IF(ISTEXT(W251),W251,"")</f>
        <v/>
      </c>
      <c t="str" s="16" r="V83">
        <f>IF(ISNUMBER(X251),X251,"")</f>
        <v/>
      </c>
      <c t="str" s="10" r="W83">
        <f>IF((V83=V82),W82,I83)</f>
        <v>3rd</v>
      </c>
    </row>
    <row r="84">
      <c s="3" r="A84">
        <v>2</v>
      </c>
      <c t="s" s="16" r="B84">
        <v>144</v>
      </c>
      <c s="6" r="C84">
        <v>79</v>
      </c>
      <c t="s" s="16" r="D84">
        <v>144</v>
      </c>
      <c s="6" r="E84">
        <v>80</v>
      </c>
      <c s="6" r="F84">
        <f>IF(AND(ISNUMBER(C84),ISNUMBER(E84)),(VLOOKUP(D84,$B$83:$C$87,2,FALSE)+E84),"")</f>
        <v>159</v>
      </c>
      <c t="s" s="6" r="G84">
        <v>9</v>
      </c>
      <c t="s" s="6" r="H84">
        <v>9</v>
      </c>
      <c t="s" s="3" r="I84">
        <v>145</v>
      </c>
      <c t="str" s="16" r="P84">
        <f>IF(ISTEXT(S252),S252,"")</f>
        <v>Team 2</v>
      </c>
      <c t="str" s="3" r="Q84">
        <f>IF(ISTEXT(Q252),Q252,"")</f>
        <v>Leopard Grass</v>
      </c>
      <c s="6" r="R84">
        <f>IF(ISNUMBER(R252),R252,"")</f>
        <v>78</v>
      </c>
      <c t="str" s="10" r="S84">
        <f>IF((R84=R83),S83,I84)</f>
        <v>82nd</v>
      </c>
      <c t="str" s="16" r="T84">
        <f>IF(ISTEXT(U252),U252,"")</f>
        <v/>
      </c>
      <c t="str" s="16" r="U84">
        <f>IF(ISTEXT(W252),W252,"")</f>
        <v/>
      </c>
      <c t="str" s="16" r="V84">
        <f>IF(ISNUMBER(X252),X252,"")</f>
        <v/>
      </c>
      <c t="str" s="10" r="W84">
        <f>IF((V84=V83),W83,I84)</f>
        <v>3rd</v>
      </c>
    </row>
    <row r="85">
      <c s="3" r="A85">
        <v>3</v>
      </c>
      <c t="s" s="16" r="B85">
        <v>146</v>
      </c>
      <c s="6" r="C85">
        <v>87</v>
      </c>
      <c t="s" s="16" r="D85">
        <v>146</v>
      </c>
      <c s="6" r="E85">
        <v>83</v>
      </c>
      <c s="6" r="F85">
        <f>IF(AND(ISNUMBER(C85),ISNUMBER(E85)),(VLOOKUP(D85,$B$83:$C$87,2,FALSE)+E85),"")</f>
        <v>170</v>
      </c>
      <c t="s" s="6" r="G85">
        <v>9</v>
      </c>
      <c t="s" s="3" r="H85">
        <v>9</v>
      </c>
      <c t="s" s="3" r="I85">
        <v>147</v>
      </c>
      <c t="str" s="16" r="P85">
        <f>IF(ISTEXT(S253),S253,"")</f>
        <v>Team 2</v>
      </c>
      <c t="str" s="3" r="Q85">
        <f>IF(ISTEXT(Q253),Q253,"")</f>
        <v>Tiger Woods</v>
      </c>
      <c s="6" r="R85">
        <f>IF(ISNUMBER(R253),R253,"")</f>
        <v>74</v>
      </c>
      <c t="str" s="10" r="S85">
        <f>IF((R85=R84),S84,I85)</f>
        <v>83rd</v>
      </c>
      <c t="str" s="16" r="T85">
        <f>IF(ISTEXT(U253),U253,"")</f>
        <v/>
      </c>
      <c t="str" s="16" r="U85">
        <f>IF(ISTEXT(W253),W253,"")</f>
        <v/>
      </c>
      <c t="str" s="16" r="V85">
        <f>IF(ISNUMBER(X253),X253,"")</f>
        <v/>
      </c>
      <c t="str" s="10" r="W85">
        <f>IF((V85=V84),W84,I85)</f>
        <v>3rd</v>
      </c>
    </row>
    <row r="86">
      <c s="3" r="A86">
        <v>4</v>
      </c>
      <c t="s" s="16" r="B86">
        <v>148</v>
      </c>
      <c s="6" r="C86">
        <v>80</v>
      </c>
      <c t="s" s="16" r="D86">
        <v>148</v>
      </c>
      <c s="6" r="E86">
        <v>87</v>
      </c>
      <c s="6" r="F86">
        <f>IF(AND(ISNUMBER(C86),ISNUMBER(E86)),(VLOOKUP(D86,$B$83:$C$87,2,FALSE)+E86),"")</f>
        <v>167</v>
      </c>
      <c t="s" s="6" r="G86">
        <v>9</v>
      </c>
      <c t="s" s="6" r="H86">
        <v>9</v>
      </c>
      <c t="s" s="3" r="I86">
        <v>149</v>
      </c>
      <c t="str" s="16" r="P86">
        <f>IF(ISTEXT(S254),S254,"")</f>
        <v>Team 1</v>
      </c>
      <c t="str" s="3" r="Q86">
        <f>IF(ISTEXT(Q254),Q254,"")</f>
        <v>Madi Miles</v>
      </c>
      <c s="6" r="R86">
        <f>IF(ISNUMBER(R254),R254,"")</f>
        <v>90</v>
      </c>
      <c t="str" s="10" r="S86">
        <f>IF((R86=R85),S85,I86)</f>
        <v>84th</v>
      </c>
      <c t="str" s="16" r="T86">
        <f>IF(ISTEXT(U254),U254,"")</f>
        <v/>
      </c>
      <c t="str" s="16" r="U86">
        <f>IF(ISTEXT(W254),W254,"")</f>
        <v/>
      </c>
      <c t="str" s="16" r="V86">
        <f>IF(ISNUMBER(X254),X254,"")</f>
        <v/>
      </c>
      <c t="str" s="10" r="W86">
        <f>IF((V86=V85),W85,I86)</f>
        <v>3rd</v>
      </c>
    </row>
    <row r="87">
      <c s="3" r="A87">
        <v>5</v>
      </c>
      <c t="s" s="16" r="B87">
        <v>150</v>
      </c>
      <c s="6" r="C87">
        <v>84</v>
      </c>
      <c t="s" s="16" r="D87">
        <v>150</v>
      </c>
      <c s="6" r="E87">
        <v>82</v>
      </c>
      <c s="6" r="F87">
        <f>IF(AND(ISNUMBER(C87),ISNUMBER(E87)),(VLOOKUP(D87,$B$83:$C$87,2,FALSE)+E87),"")</f>
        <v>166</v>
      </c>
      <c t="s" s="6" r="G87">
        <v>9</v>
      </c>
      <c t="s" s="6" r="H87">
        <v>9</v>
      </c>
      <c t="s" s="3" r="I87">
        <v>151</v>
      </c>
      <c t="str" s="16" r="P87">
        <f>IF(ISTEXT(S255),S255,"")</f>
        <v>Team 1</v>
      </c>
      <c t="str" s="3" r="Q87">
        <f>IF(ISTEXT(Q255),Q255,"")</f>
        <v>Morgan Miles</v>
      </c>
      <c s="6" r="R87">
        <f>IF(ISNUMBER(R255),R255,"")</f>
        <v>84</v>
      </c>
      <c t="str" s="10" r="S87">
        <f>IF((R87=R86),S86,I87)</f>
        <v>85th</v>
      </c>
      <c t="str" s="16" r="T87">
        <f>IF(ISTEXT(U255),U255,"")</f>
        <v/>
      </c>
      <c t="str" s="16" r="U87">
        <f>IF(ISTEXT(W255),W255,"")</f>
        <v/>
      </c>
      <c t="str" s="16" r="V87">
        <f>IF(ISNUMBER(X255),X255,"")</f>
        <v/>
      </c>
      <c t="str" s="10" r="W87">
        <f>IF((V87=V86),W86,I87)</f>
        <v>3rd</v>
      </c>
    </row>
    <row r="88">
      <c t="s" s="10" r="A88">
        <v>27</v>
      </c>
      <c s="6" r="C88">
        <f>IF((COUNT(C83:C87)&lt;4),"",IF((COUNT(C83:C87)&lt;5),SUM(C83:C87),(SUM(C83:C87)-MAX(C83:C87))))</f>
        <v>322</v>
      </c>
      <c t="str" s="6" r="D88">
        <f>IF((COUNT(D83:D87)&lt;4),"",IF((COUNT(D83:D87)&lt;5),SUM(D83:D87),(SUM(D83:D87)-MAX(D83:D87))))</f>
        <v/>
      </c>
      <c s="6" r="E88">
        <f>IF((COUNT(E83:E87)&lt;4),"",IF((COUNT(E83:E87)&lt;5),SUM(E83:E87),(SUM(E83:E87)-MAX(E83:E87))))</f>
        <v>325</v>
      </c>
      <c s="6" r="F88">
        <f>IF(AND(ISNUMBER(C88),ISNUMBER(E88)),(C88+E88),"")</f>
        <v>647</v>
      </c>
      <c t="str" s="6" r="G88">
        <f>IF((COUNT(G83:G87)&lt;4),"",IF((COUNT(G83:G87)&lt;5),SUM(G83:G87),(SUM(G83:G87)-MAX(G83:G87))))</f>
        <v/>
      </c>
      <c t="s" s="6" r="H88">
        <v>9</v>
      </c>
      <c t="s" s="3" r="I88">
        <v>152</v>
      </c>
      <c t="str" s="16" r="P88">
        <f>IF(ISTEXT(S256),S256,"")</f>
        <v>Team 1</v>
      </c>
      <c t="str" s="3" r="Q88">
        <f>IF(ISTEXT(Q256),Q256,"")</f>
        <v>Chylle Miles</v>
      </c>
      <c s="6" r="R88">
        <f>IF(ISNUMBER(R256),R256,"")</f>
        <v>86</v>
      </c>
      <c t="str" s="10" r="S88">
        <f>IF((R88=R87),S87,I88)</f>
        <v>86th</v>
      </c>
      <c t="str" s="16" r="T88">
        <f>IF(ISTEXT(U256),U256,"")</f>
        <v/>
      </c>
      <c t="str" s="16" r="U88">
        <f>IF(ISTEXT(W256),W256,"")</f>
        <v/>
      </c>
      <c t="str" s="16" r="V88">
        <f>IF(ISNUMBER(X256),X256,"")</f>
        <v/>
      </c>
      <c t="str" s="10" r="W88">
        <f>IF((V88=V87),W87,I88)</f>
        <v>3rd</v>
      </c>
    </row>
    <row r="89">
      <c t="s" s="3" r="G89">
        <v>9</v>
      </c>
      <c t="s" s="6" r="H89">
        <v>9</v>
      </c>
      <c t="s" s="3" r="I89">
        <v>153</v>
      </c>
      <c t="str" s="16" r="P89">
        <f>IF(ISTEXT(S257),S257,"")</f>
        <v>Team 1</v>
      </c>
      <c t="str" s="3" r="Q89">
        <f>IF(ISTEXT(Q257),Q257,"")</f>
        <v>Richard Miles</v>
      </c>
      <c s="6" r="R89">
        <f>IF(ISNUMBER(R257),R257,"")</f>
        <v>78</v>
      </c>
      <c t="str" s="10" r="S89">
        <f>IF((R89=R88),S88,I89)</f>
        <v>87th</v>
      </c>
      <c t="str" s="16" r="T89">
        <f>IF(ISTEXT(U257),U257,"")</f>
        <v/>
      </c>
      <c t="str" s="16" r="U89">
        <f>IF(ISTEXT(W257),W257,"")</f>
        <v/>
      </c>
      <c t="str" s="16" r="V89">
        <f>IF(ISNUMBER(X257),X257,"")</f>
        <v/>
      </c>
      <c t="str" s="10" r="W89">
        <f>IF((V89=V88),W88,I89)</f>
        <v>3rd</v>
      </c>
    </row>
    <row r="90">
      <c t="s" s="6" r="C90">
        <v>154</v>
      </c>
      <c t="s" s="6" r="G90">
        <v>9</v>
      </c>
      <c t="s" s="6" r="H90">
        <v>9</v>
      </c>
      <c t="s" s="3" r="I90">
        <v>155</v>
      </c>
      <c t="str" s="16" r="P90">
        <f>IF(ISTEXT(S258),S258,"")</f>
        <v>Team 1</v>
      </c>
      <c t="str" s="3" r="Q90">
        <f>IF(ISTEXT(Q258),Q258,"")</f>
        <v>Tyler Miles</v>
      </c>
      <c s="6" r="R90">
        <f>IF(ISNUMBER(R258),R258,"")</f>
        <v>80</v>
      </c>
      <c t="str" s="10" r="S90">
        <f>IF((R90=R89),S89,I90)</f>
        <v>88th</v>
      </c>
      <c t="str" s="16" r="T90">
        <f>IF(ISTEXT(U258),U258,"")</f>
        <v/>
      </c>
      <c t="str" s="16" r="U90">
        <f>IF(ISTEXT(W258),W258,"")</f>
        <v/>
      </c>
      <c t="str" s="16" r="V90">
        <f>IF(ISNUMBER(X258),X258,"")</f>
        <v/>
      </c>
      <c t="str" s="10" r="W90">
        <f>IF((V90=V89),W89,I90)</f>
        <v>3rd</v>
      </c>
    </row>
    <row r="91">
      <c t="s" s="6" r="B91">
        <v>6</v>
      </c>
      <c t="s" s="6" r="C91">
        <v>10</v>
      </c>
      <c t="s" s="6" r="D91">
        <v>6</v>
      </c>
      <c t="s" s="6" r="E91">
        <v>11</v>
      </c>
      <c t="s" s="6" r="F91">
        <v>15</v>
      </c>
      <c t="s" s="6" r="G91">
        <v>9</v>
      </c>
      <c t="s" s="6" r="H91">
        <v>9</v>
      </c>
      <c t="s" s="3" r="I91">
        <v>156</v>
      </c>
      <c t="str" s="16" r="P91">
        <f>IF(ISTEXT(S259),S259,"")</f>
        <v/>
      </c>
      <c t="str" s="3" r="Q91">
        <f>IF(ISTEXT(Q259),Q259,"")</f>
        <v/>
      </c>
      <c t="str" s="6" r="R91">
        <f>IF(ISNUMBER(R259),R259,"")</f>
        <v/>
      </c>
      <c t="str" s="10" r="S91">
        <f>IF((R91=R90),S90,I91)</f>
        <v>89th</v>
      </c>
      <c t="str" s="16" r="T91">
        <f>IF(ISTEXT(U259),U259,"")</f>
        <v/>
      </c>
      <c t="str" s="16" r="U91">
        <f>IF(ISTEXT(W259),W259,"")</f>
        <v/>
      </c>
      <c t="str" s="16" r="V91">
        <f>IF(ISNUMBER(X259),X259,"")</f>
        <v/>
      </c>
      <c t="str" s="10" r="W91">
        <f>IF((V91=V90),W90,I91)</f>
        <v>3rd</v>
      </c>
    </row>
    <row r="92">
      <c s="3" r="A92">
        <v>1</v>
      </c>
      <c t="s" s="16" r="B92">
        <v>157</v>
      </c>
      <c s="6" r="C92">
        <v>70</v>
      </c>
      <c t="s" s="16" r="D92">
        <v>157</v>
      </c>
      <c s="6" r="E92">
        <v>80</v>
      </c>
      <c s="6" r="F92">
        <f>IF(AND(ISNUMBER(C92),ISNUMBER(E92)),(VLOOKUP(D92,$B$92:$C$96,2,FALSE)+E92),"")</f>
        <v>150</v>
      </c>
      <c t="s" s="6" r="G92">
        <v>9</v>
      </c>
      <c t="s" s="6" r="H92">
        <v>9</v>
      </c>
      <c t="s" s="3" r="I92">
        <v>158</v>
      </c>
      <c t="str" s="16" r="P92">
        <f>IF(ISTEXT(S260),S260,"")</f>
        <v/>
      </c>
      <c t="str" s="3" r="Q92">
        <f>IF(ISTEXT(Q260),Q260,"")</f>
        <v/>
      </c>
      <c t="str" s="6" r="R92">
        <f>IF(ISNUMBER(R260),R260,"")</f>
        <v/>
      </c>
      <c t="str" s="10" r="S92">
        <f>IF((R92=R91),S91,I92)</f>
        <v>89th</v>
      </c>
      <c t="str" s="16" r="T92">
        <f>IF(ISTEXT(U260),U260,"")</f>
        <v/>
      </c>
      <c t="str" s="16" r="U92">
        <f>IF(ISTEXT(W260),W260,"")</f>
        <v/>
      </c>
      <c t="str" s="16" r="V92">
        <f>IF(ISNUMBER(X260),X260,"")</f>
        <v/>
      </c>
      <c t="str" s="10" r="W92">
        <f>IF((V92=V91),W91,I92)</f>
        <v>3rd</v>
      </c>
    </row>
    <row r="93">
      <c s="3" r="A93">
        <v>2</v>
      </c>
      <c t="s" s="16" r="B93">
        <v>159</v>
      </c>
      <c s="6" r="C93">
        <v>72</v>
      </c>
      <c t="s" s="16" r="D93">
        <v>159</v>
      </c>
      <c s="6" r="E93">
        <v>74</v>
      </c>
      <c s="6" r="F93">
        <f>IF(AND(ISNUMBER(C93),ISNUMBER(E93)),(VLOOKUP(D93,$B$92:$C$96,2,FALSE)+E93),"")</f>
        <v>146</v>
      </c>
      <c t="s" s="6" r="G93">
        <v>9</v>
      </c>
      <c t="s" s="6" r="H93">
        <v>9</v>
      </c>
      <c t="s" s="3" r="I93">
        <v>160</v>
      </c>
      <c t="str" s="16" r="P93">
        <f>IF(ISTEXT(S261),S261,"")</f>
        <v/>
      </c>
      <c t="str" s="3" r="Q93">
        <f>IF(ISTEXT(Q261),Q261,"")</f>
        <v/>
      </c>
      <c t="str" s="6" r="R93">
        <f>IF(ISNUMBER(R261),R261,"")</f>
        <v/>
      </c>
      <c t="str" s="10" r="S93">
        <f>IF((R93=R92),S92,I93)</f>
        <v>89th</v>
      </c>
      <c t="str" s="16" r="T93">
        <f>IF(ISTEXT(U261),U261,"")</f>
        <v/>
      </c>
      <c t="str" s="16" r="U93">
        <f>IF(ISTEXT(W261),W261,"")</f>
        <v/>
      </c>
      <c t="str" s="16" r="V93">
        <f>IF(ISNUMBER(X261),X261,"")</f>
        <v/>
      </c>
      <c t="str" s="10" r="W93">
        <f>IF((V93=V92),W92,I93)</f>
        <v>3rd</v>
      </c>
    </row>
    <row r="94">
      <c s="3" r="A94">
        <v>3</v>
      </c>
      <c t="s" s="16" r="B94">
        <v>161</v>
      </c>
      <c s="6" r="C94">
        <v>74</v>
      </c>
      <c t="s" s="16" r="D94">
        <v>161</v>
      </c>
      <c s="6" r="E94">
        <v>77</v>
      </c>
      <c s="6" r="F94">
        <f>IF(AND(ISNUMBER(C94),ISNUMBER(E94)),(VLOOKUP(D94,$B$92:$C$96,2,FALSE)+E94),"")</f>
        <v>151</v>
      </c>
      <c t="s" s="6" r="G94">
        <v>9</v>
      </c>
      <c t="s" s="6" r="H94">
        <v>9</v>
      </c>
      <c t="s" s="3" r="I94">
        <v>162</v>
      </c>
      <c t="str" s="16" r="P94">
        <f>IF(ISTEXT(S262),S262,"")</f>
        <v/>
      </c>
      <c t="str" s="3" r="Q94">
        <f>IF(ISTEXT(Q262),Q262,"")</f>
        <v/>
      </c>
      <c t="str" s="6" r="R94">
        <f>IF(ISNUMBER(R262),R262,"")</f>
        <v/>
      </c>
      <c t="str" s="10" r="S94">
        <f>IF((R94=R93),S93,I94)</f>
        <v>89th</v>
      </c>
      <c t="str" s="16" r="T94">
        <f>IF(ISTEXT(U262),U262,"")</f>
        <v/>
      </c>
      <c t="str" s="16" r="U94">
        <f>IF(ISTEXT(W262),W262,"")</f>
        <v/>
      </c>
      <c t="str" s="16" r="V94">
        <f>IF(ISNUMBER(X262),X262,"")</f>
        <v/>
      </c>
      <c t="str" s="10" r="W94">
        <f>IF((V94=V93),W93,I94)</f>
        <v>3rd</v>
      </c>
    </row>
    <row r="95">
      <c s="3" r="A95">
        <v>4</v>
      </c>
      <c t="s" s="16" r="B95">
        <v>163</v>
      </c>
      <c s="6" r="C95">
        <v>76</v>
      </c>
      <c t="s" s="16" r="D95">
        <v>163</v>
      </c>
      <c s="6" r="E95">
        <v>80</v>
      </c>
      <c s="6" r="F95">
        <f>IF(AND(ISNUMBER(C95),ISNUMBER(E95)),(VLOOKUP(D95,$B$92:$C$96,2,FALSE)+E95),"")</f>
        <v>156</v>
      </c>
      <c t="s" s="6" r="G95">
        <v>9</v>
      </c>
      <c t="s" s="6" r="H95">
        <v>9</v>
      </c>
      <c t="s" s="3" r="I95">
        <v>164</v>
      </c>
      <c t="str" s="16" r="P95">
        <f>IF(ISTEXT(S263),S263,"")</f>
        <v/>
      </c>
      <c t="str" s="3" r="Q95">
        <f>IF(ISTEXT(Q263),Q263,"")</f>
        <v/>
      </c>
      <c t="str" s="6" r="R95">
        <f>IF(ISNUMBER(R263),R263,"")</f>
        <v/>
      </c>
      <c t="str" s="10" r="S95">
        <f>IF((R95=R94),S94,I95)</f>
        <v>89th</v>
      </c>
      <c t="str" s="16" r="T95">
        <f>IF(ISTEXT(U263),U263,"")</f>
        <v/>
      </c>
      <c t="str" s="16" r="U95">
        <f>IF(ISTEXT(W263),W263,"")</f>
        <v/>
      </c>
      <c t="str" s="16" r="V95">
        <f>IF(ISNUMBER(X263),X263,"")</f>
        <v/>
      </c>
      <c t="str" s="10" r="W95">
        <f>IF((V95=V94),W94,I95)</f>
        <v>3rd</v>
      </c>
    </row>
    <row r="96">
      <c s="3" r="A96">
        <v>5</v>
      </c>
      <c t="s" s="16" r="B96">
        <v>165</v>
      </c>
      <c s="6" r="C96">
        <v>82</v>
      </c>
      <c t="s" s="16" r="D96">
        <v>165</v>
      </c>
      <c s="6" r="E96">
        <v>73</v>
      </c>
      <c s="6" r="F96">
        <f>IF(AND(ISNUMBER(C96),ISNUMBER(E96)),(VLOOKUP(D96,$B$92:$C$96,2,FALSE)+E96),"")</f>
        <v>155</v>
      </c>
      <c t="s" s="3" r="G96">
        <v>9</v>
      </c>
      <c t="s" s="6" r="H96">
        <v>9</v>
      </c>
      <c t="s" s="3" r="I96">
        <v>166</v>
      </c>
      <c t="str" s="16" r="P96">
        <f>IF(ISTEXT(S264),S264,"")</f>
        <v/>
      </c>
      <c t="str" s="3" r="Q96">
        <f>IF(ISTEXT(Q264),Q264,"")</f>
        <v/>
      </c>
      <c t="str" s="6" r="R96">
        <f>IF(ISNUMBER(R264),R264,"")</f>
        <v/>
      </c>
      <c t="str" s="10" r="S96">
        <f>IF((R96=R95),S95,I96)</f>
        <v>89th</v>
      </c>
      <c t="str" s="16" r="T96">
        <f>IF(ISTEXT(U264),U264,"")</f>
        <v/>
      </c>
      <c t="str" s="16" r="U96">
        <f>IF(ISTEXT(W264),W264,"")</f>
        <v/>
      </c>
      <c t="str" s="16" r="V96">
        <f>IF(ISNUMBER(X264),X264,"")</f>
        <v/>
      </c>
      <c t="str" s="10" r="W96">
        <f>IF((V96=V95),W95,I96)</f>
        <v>3rd</v>
      </c>
      <c t="str" s="6" r="X96">
        <f>IF(ISTEXT(Z249),Z249,"")</f>
        <v/>
      </c>
      <c t="str" s="6" r="Y96">
        <f>IF(ISTEXT(AA249),AA249,"")</f>
        <v/>
      </c>
      <c t="str" s="6" r="Z96">
        <f>IF(ISNUMBER(AB249),AB249,"")</f>
        <v/>
      </c>
    </row>
    <row r="97">
      <c t="s" s="10" r="A97">
        <v>27</v>
      </c>
      <c s="6" r="C97">
        <f>IF((COUNT(C92:C96)&lt;4),"",IF((COUNT(C92:C96)&lt;5),SUM(C92:C96),(SUM(C92:C96)-MAX(C92:C96))))</f>
        <v>292</v>
      </c>
      <c t="str" s="6" r="D97">
        <f>IF((COUNT(D92:D96)&lt;4),"",IF((COUNT(D92:D96)&lt;5),SUM(D92:D96),(SUM(D92:D96)-MAX(D92:D96))))</f>
        <v/>
      </c>
      <c s="6" r="E97">
        <f>IF((COUNT(E92:E96)&lt;4),"",IF((COUNT(E92:E96)&lt;5),SUM(E92:E96),(SUM(E92:E96)-MAX(E92:E96))))</f>
        <v>304</v>
      </c>
      <c s="6" r="F97">
        <f>IF(AND(ISNUMBER(C97),ISNUMBER(E97)),(C97+E97),"")</f>
        <v>596</v>
      </c>
      <c t="str" s="6" r="G97">
        <f>IF((COUNT(G92:G96)&lt;4),"",IF((COUNT(G92:G96)&lt;5),SUM(G92:G96),(SUM(G92:G96)-MAX(G92:G96))))</f>
        <v/>
      </c>
      <c t="s" s="6" r="H97">
        <v>9</v>
      </c>
      <c t="s" s="3" r="I97">
        <v>167</v>
      </c>
      <c t="str" s="16" r="P97">
        <f>IF(ISTEXT(S265),S265,"")</f>
        <v/>
      </c>
      <c t="str" s="3" r="Q97">
        <f>IF(ISTEXT(Q265),Q265,"")</f>
        <v/>
      </c>
      <c t="str" s="6" r="R97">
        <f>IF(ISNUMBER(R265),R265,"")</f>
        <v/>
      </c>
      <c t="str" s="10" r="S97">
        <f>IF((R97=R96),S96,I97)</f>
        <v>89th</v>
      </c>
      <c t="str" s="16" r="T97">
        <f>IF(ISTEXT(U265),U265,"")</f>
        <v/>
      </c>
      <c t="str" s="16" r="U97">
        <f>IF(ISTEXT(W265),W265,"")</f>
        <v/>
      </c>
      <c t="str" s="16" r="V97">
        <f>IF(ISNUMBER(X265),X265,"")</f>
        <v/>
      </c>
      <c t="str" s="10" r="W97">
        <f>IF((V97=V96),W96,I97)</f>
        <v>3rd</v>
      </c>
      <c t="str" s="6" r="X97">
        <f>IF(ISTEXT(Z250),Z250,"")</f>
        <v/>
      </c>
      <c t="str" s="6" r="Y97">
        <f>IF(ISTEXT(AA250),AA250,"")</f>
        <v/>
      </c>
      <c t="str" s="6" r="Z97">
        <f>IF(ISNUMBER(AB250),AB250,"")</f>
        <v/>
      </c>
    </row>
    <row r="98">
      <c t="s" s="6" r="G98">
        <v>9</v>
      </c>
      <c t="s" s="6" r="H98">
        <v>9</v>
      </c>
      <c t="s" s="3" r="I98">
        <v>168</v>
      </c>
      <c t="str" s="16" r="P98">
        <f>IF(ISTEXT(S266),S266,"")</f>
        <v/>
      </c>
      <c t="str" s="3" r="Q98">
        <f>IF(ISTEXT(Q266),Q266,"")</f>
        <v/>
      </c>
      <c t="str" s="6" r="R98">
        <f>IF(ISNUMBER(R266),R266,"")</f>
        <v/>
      </c>
      <c t="str" s="10" r="S98">
        <f>IF((R98=R97),S97,I98)</f>
        <v>89th</v>
      </c>
      <c t="str" s="16" r="T98">
        <f>IF(ISTEXT(U266),U266,"")</f>
        <v/>
      </c>
      <c t="str" s="16" r="U98">
        <f>IF(ISTEXT(W266),W266,"")</f>
        <v/>
      </c>
      <c t="str" s="16" r="V98">
        <f>IF(ISNUMBER(X266),X266,"")</f>
        <v/>
      </c>
      <c t="str" s="10" r="W98">
        <f>IF((V98=V97),W97,I98)</f>
        <v>3rd</v>
      </c>
      <c t="str" s="6" r="X98">
        <f>IF(ISTEXT(Z252),Z252,"")</f>
        <v/>
      </c>
      <c t="str" s="6" r="Y98">
        <f>IF(ISTEXT(AA252),AA252,"")</f>
        <v/>
      </c>
      <c t="str" s="6" r="Z98">
        <f>IF(ISNUMBER(AB252),AB252,"")</f>
        <v/>
      </c>
    </row>
    <row r="99">
      <c t="s" s="6" r="C99">
        <v>169</v>
      </c>
      <c t="s" s="6" r="G99">
        <v>9</v>
      </c>
      <c t="str" s="16" r="P99">
        <f>IF(ISTEXT(S267),S267,"")</f>
        <v/>
      </c>
      <c t="str" s="3" r="Q99">
        <f>IF(ISTEXT(Q267),Q267,"")</f>
        <v/>
      </c>
      <c t="str" s="6" r="R99">
        <f>IF(ISNUMBER(R267),R267,"")</f>
        <v/>
      </c>
      <c t="str" s="10" r="S99">
        <f>IF((R99=R98),S98,I103)</f>
        <v>89th</v>
      </c>
      <c t="str" s="16" r="T99">
        <f>IF(ISTEXT(U267),U267,"")</f>
        <v/>
      </c>
      <c t="str" s="16" r="U99">
        <f>IF(ISTEXT(W267),W267,"")</f>
        <v/>
      </c>
      <c t="str" s="16" r="V99">
        <f>IF(ISNUMBER(X267),X267,"")</f>
        <v/>
      </c>
      <c t="str" s="10" r="W99">
        <f>IF((V99=V98),W98,I103)</f>
        <v>3rd</v>
      </c>
      <c t="str" s="6" r="X99">
        <f>IF(ISTEXT(Z253),Z253,"")</f>
        <v/>
      </c>
      <c t="str" s="6" r="Y99">
        <f>IF(ISTEXT(AA253),AA253,"")</f>
        <v/>
      </c>
      <c t="str" s="6" r="Z99">
        <f>IF(ISNUMBER(AB253),AB253,"")</f>
        <v/>
      </c>
    </row>
    <row r="100">
      <c t="s" s="6" r="B100">
        <v>6</v>
      </c>
      <c t="s" s="6" r="C100">
        <v>10</v>
      </c>
      <c t="s" s="6" r="D100">
        <v>6</v>
      </c>
      <c t="s" s="6" r="E100">
        <v>11</v>
      </c>
      <c t="s" s="6" r="F100">
        <v>15</v>
      </c>
      <c t="s" s="6" r="G100">
        <v>9</v>
      </c>
      <c t="str" s="16" r="P100">
        <f>IF(ISTEXT(S268),S268,"")</f>
        <v/>
      </c>
      <c t="str" s="3" r="Q100">
        <f>IF(ISTEXT(Q268),Q268,"")</f>
        <v/>
      </c>
      <c t="str" s="6" r="R100">
        <f>IF(ISNUMBER(R268),R268,"")</f>
        <v/>
      </c>
      <c t="str" s="10" r="S100">
        <f>IF((R100=R99),S99,I104)</f>
        <v>89th</v>
      </c>
      <c t="str" s="16" r="T100">
        <f>IF(ISTEXT(U268),U268,"")</f>
        <v/>
      </c>
      <c t="str" s="16" r="U100">
        <f>IF(ISTEXT(W268),W268,"")</f>
        <v/>
      </c>
      <c t="str" s="16" r="V100">
        <f>IF(ISNUMBER(X268),X268,"")</f>
        <v/>
      </c>
      <c t="str" s="10" r="W100">
        <f>IF((V100=V99),W99,I104)</f>
        <v>3rd</v>
      </c>
      <c t="str" s="6" r="X100">
        <f>IF(ISTEXT(Z254),Z254,"")</f>
        <v/>
      </c>
      <c t="str" s="6" r="Y100">
        <f>IF(ISTEXT(AA254),AA254,"")</f>
        <v/>
      </c>
      <c t="str" s="6" r="Z100">
        <f>IF(ISNUMBER(AB254),AB254,"")</f>
        <v/>
      </c>
    </row>
    <row r="101">
      <c s="3" r="A101">
        <v>1</v>
      </c>
      <c t="s" s="16" r="B101">
        <v>170</v>
      </c>
      <c s="6" r="C101">
        <v>80</v>
      </c>
      <c t="s" s="16" r="D101">
        <v>170</v>
      </c>
      <c s="6" r="E101">
        <v>74</v>
      </c>
      <c s="6" r="F101">
        <f>IF(AND(ISNUMBER(C101),ISNUMBER(E101)),(VLOOKUP(D101,$B$101:$C$105,2,FALSE)+E101),"")</f>
        <v>154</v>
      </c>
      <c t="str" s="16" r="P101">
        <f>IF(ISTEXT(S269),S269,"")</f>
        <v/>
      </c>
      <c t="str" s="3" r="Q101">
        <f>IF(ISTEXT(Q269),Q269,"")</f>
        <v/>
      </c>
      <c t="str" s="6" r="R101">
        <f>IF(ISNUMBER(R269),R269,"")</f>
        <v/>
      </c>
      <c t="str" s="10" r="S101">
        <f>IF((R101=R100),S100,I105)</f>
        <v>89th</v>
      </c>
      <c t="str" s="16" r="T101">
        <f>IF(ISTEXT(U269),U269,"")</f>
        <v/>
      </c>
      <c t="str" s="16" r="U101">
        <f>IF(ISTEXT(W269),W269,"")</f>
        <v/>
      </c>
      <c t="str" s="16" r="V101">
        <f>IF(ISNUMBER(X269),X269,"")</f>
        <v/>
      </c>
      <c t="str" s="10" r="W101">
        <f>IF((V101=V100),W100,I105)</f>
        <v>3rd</v>
      </c>
      <c t="str" s="6" r="X101">
        <f>IF(ISTEXT(Z255),Z255,"")</f>
        <v/>
      </c>
      <c t="str" s="6" r="Y101">
        <f>IF(ISTEXT(AA255),AA255,"")</f>
        <v/>
      </c>
      <c t="str" s="6" r="Z101">
        <f>IF(ISNUMBER(AB255),AB255,"")</f>
        <v/>
      </c>
    </row>
    <row r="102">
      <c s="3" r="A102">
        <v>2</v>
      </c>
      <c t="s" s="16" r="B102">
        <v>171</v>
      </c>
      <c s="6" r="C102">
        <v>80</v>
      </c>
      <c t="s" s="16" r="D102">
        <v>171</v>
      </c>
      <c s="6" r="E102">
        <v>76</v>
      </c>
      <c s="6" r="F102">
        <f>IF(AND(ISNUMBER(C102),ISNUMBER(E102)),(VLOOKUP(D102,$B$101:$C$105,2,FALSE)+E102),"")</f>
        <v>156</v>
      </c>
      <c t="str" s="16" r="P102">
        <f>IF(ISTEXT(S270),S270,"")</f>
        <v/>
      </c>
      <c t="str" s="3" r="Q102">
        <f>IF(ISTEXT(Q270),Q270,"")</f>
        <v/>
      </c>
      <c t="str" s="6" r="R102">
        <f>IF(ISNUMBER(R270),R270,"")</f>
        <v/>
      </c>
      <c t="str" s="10" r="S102">
        <f>IF((R102=R101),S101,I106)</f>
        <v>89th</v>
      </c>
      <c t="str" s="16" r="T102">
        <f>IF(ISTEXT(U270),U270,"")</f>
        <v/>
      </c>
      <c t="str" s="16" r="U102">
        <f>IF(ISTEXT(W270),W270,"")</f>
        <v/>
      </c>
      <c t="str" s="16" r="V102">
        <f>IF(ISNUMBER(X270),X270,"")</f>
        <v/>
      </c>
      <c t="str" s="10" r="W102">
        <f>IF((V102=V101),W101,I106)</f>
        <v>3rd</v>
      </c>
      <c t="str" s="6" r="X102">
        <f>IF(ISTEXT(Z256),Z256,"")</f>
        <v/>
      </c>
      <c t="str" s="6" r="Y102">
        <f>IF(ISTEXT(AA256),AA256,"")</f>
        <v/>
      </c>
      <c t="str" s="6" r="Z102">
        <f>IF(ISNUMBER(AB256),AB256,"")</f>
        <v/>
      </c>
    </row>
    <row r="103">
      <c s="3" r="A103">
        <v>3</v>
      </c>
      <c t="s" s="16" r="B103">
        <v>172</v>
      </c>
      <c s="6" r="C103">
        <v>80</v>
      </c>
      <c t="s" s="16" r="D103">
        <v>172</v>
      </c>
      <c s="6" r="E103">
        <v>77</v>
      </c>
      <c s="6" r="F103">
        <f>IF(AND(ISNUMBER(C103),ISNUMBER(E103)),(VLOOKUP(D103,$B$101:$C$105,2,FALSE)+E103),"")</f>
        <v>157</v>
      </c>
      <c t="s" s="6" r="H103">
        <v>9</v>
      </c>
      <c t="str" s="16" r="P103">
        <f>IF(ISTEXT(S271),S271,"")</f>
        <v/>
      </c>
      <c t="str" s="3" r="Q103">
        <f>IF(ISTEXT(Q271),Q271,"")</f>
        <v/>
      </c>
      <c t="str" s="6" r="R103">
        <f>IF(ISNUMBER(R271),R271,"")</f>
        <v/>
      </c>
      <c t="str" s="10" r="S103">
        <f>IF((R103=R102),S102,I107)</f>
        <v>89th</v>
      </c>
      <c t="str" s="16" r="T103">
        <f>IF(ISTEXT(U271),U271,"")</f>
        <v/>
      </c>
      <c t="str" s="16" r="U103">
        <f>IF(ISTEXT(W271),W271,"")</f>
        <v/>
      </c>
      <c t="str" s="16" r="V103">
        <f>IF(ISNUMBER(X271),X271,"")</f>
        <v/>
      </c>
      <c t="str" s="10" r="W103">
        <f>IF((V103=V102),W102,I107)</f>
        <v>3rd</v>
      </c>
    </row>
    <row r="104">
      <c s="3" r="A104">
        <v>4</v>
      </c>
      <c t="s" s="16" r="B104">
        <v>173</v>
      </c>
      <c s="6" r="C104">
        <v>80</v>
      </c>
      <c t="s" s="16" r="D104">
        <v>173</v>
      </c>
      <c s="6" r="E104">
        <v>83</v>
      </c>
      <c s="6" r="F104">
        <f>IF(AND(ISNUMBER(C104),ISNUMBER(E104)),(VLOOKUP(D104,$B$101:$C$105,2,FALSE)+E104),"")</f>
        <v>163</v>
      </c>
      <c t="s" s="6" r="H104">
        <v>9</v>
      </c>
      <c t="str" s="16" r="P104">
        <f>IF(ISTEXT(S272),S272,"")</f>
        <v/>
      </c>
      <c t="str" s="3" r="Q104">
        <f>IF(ISTEXT(Q272),Q272,"")</f>
        <v/>
      </c>
      <c t="str" s="6" r="R104">
        <f>IF(ISNUMBER(R272),R272,"")</f>
        <v/>
      </c>
      <c t="str" s="10" r="S104">
        <f>IF((R104=R103),S103,I108)</f>
        <v>89th</v>
      </c>
      <c t="str" s="16" r="T104">
        <f>IF(ISTEXT(U272),U272,"")</f>
        <v/>
      </c>
      <c t="str" s="16" r="U104">
        <f>IF(ISTEXT(W272),W272,"")</f>
        <v/>
      </c>
      <c t="str" s="16" r="V104">
        <f>IF(ISNUMBER(X272),X272,"")</f>
        <v/>
      </c>
      <c t="str" s="10" r="W104">
        <f>IF((V104=V103),W103,I108)</f>
        <v>3rd</v>
      </c>
    </row>
    <row r="105">
      <c s="3" r="A105">
        <v>5</v>
      </c>
      <c t="s" s="16" r="B105">
        <v>174</v>
      </c>
      <c s="6" r="C105">
        <v>90</v>
      </c>
      <c t="s" s="16" r="D105">
        <v>174</v>
      </c>
      <c s="6" r="E105">
        <v>81</v>
      </c>
      <c s="6" r="F105">
        <f>IF(AND(ISNUMBER(C105),ISNUMBER(E105)),(VLOOKUP(D105,$B$101:$C$105,2,FALSE)+E105),"")</f>
        <v>171</v>
      </c>
      <c t="s" s="6" r="H105">
        <v>9</v>
      </c>
      <c t="str" s="16" r="P105">
        <f>IF(ISTEXT(S273),S273,"")</f>
        <v/>
      </c>
      <c t="str" s="3" r="Q105">
        <f>IF(ISTEXT(Q273),Q273,"")</f>
        <v/>
      </c>
      <c t="str" s="6" r="R105">
        <f>IF(ISNUMBER(R273),R273,"")</f>
        <v/>
      </c>
      <c t="str" s="10" r="S105">
        <f>IF((R105=R104),S104,I109)</f>
        <v>89th</v>
      </c>
      <c t="str" s="16" r="T105">
        <f>IF(ISTEXT(U273),U273,"")</f>
        <v/>
      </c>
      <c t="str" s="16" r="U105">
        <f>IF(ISTEXT(W273),W273,"")</f>
        <v/>
      </c>
      <c t="str" s="16" r="V105">
        <f>IF(ISNUMBER(X273),X273,"")</f>
        <v/>
      </c>
      <c t="str" s="10" r="W105">
        <f>IF((V105=V104),W104,I109)</f>
        <v>3rd</v>
      </c>
    </row>
    <row r="106">
      <c t="s" s="10" r="A106">
        <v>27</v>
      </c>
      <c s="6" r="C106">
        <f>IF((COUNT(C101:C105)&lt;4),"",IF((COUNT(C101:C105)&lt;5),SUM(C101:C105),(SUM(C101:C105)-MAX(C101:C105))))</f>
        <v>320</v>
      </c>
      <c t="str" s="6" r="D106">
        <f>IF((COUNT(D101:D105)&lt;4),"",IF((COUNT(D101:D105)&lt;5),SUM(D101:D105),(SUM(D101:D105)-MAX(D101:D105))))</f>
        <v/>
      </c>
      <c s="6" r="E106">
        <f>IF((COUNT(E101:E105)&lt;4),"",IF((COUNT(E101:E105)&lt;5),SUM(E101:E105),(SUM(E101:E105)-MAX(E101:E105))))</f>
        <v>308</v>
      </c>
      <c s="6" r="F106">
        <f>IF(AND(ISNUMBER(C106),ISNUMBER(E106)),(C106+E106),"")</f>
        <v>628</v>
      </c>
      <c t="str" s="6" r="G106">
        <f>IF((COUNT(G101:G105)&lt;4),"",IF((COUNT(G101:G105)&lt;5),SUM(G101:G105),(SUM(G101:G105)-MAX(G101:G105))))</f>
        <v/>
      </c>
      <c t="str" s="16" r="P106">
        <f>IF(ISTEXT(S274),S274,"")</f>
        <v/>
      </c>
      <c t="str" s="3" r="Q106">
        <f>IF(ISTEXT(Q274),Q274,"")</f>
        <v/>
      </c>
      <c t="str" s="6" r="R106">
        <f>IF(ISNUMBER(R274),R274,"")</f>
        <v/>
      </c>
      <c t="str" s="10" r="S106">
        <f>IF((R106=R105),S105,I110)</f>
        <v>89th</v>
      </c>
      <c t="str" s="16" r="T106">
        <f>IF(ISTEXT(U274),U274,"")</f>
        <v/>
      </c>
      <c t="str" s="16" r="U106">
        <f>IF(ISTEXT(W274),W274,"")</f>
        <v/>
      </c>
      <c t="str" s="16" r="V106">
        <f>IF(ISNUMBER(X274),X274,"")</f>
        <v/>
      </c>
      <c t="str" s="10" r="W106">
        <f>IF((V106=V105),W105,I110)</f>
        <v>3rd</v>
      </c>
    </row>
    <row r="107">
      <c t="s" s="6" r="C107">
        <v>9</v>
      </c>
      <c t="s" s="6" r="G107">
        <v>9</v>
      </c>
      <c t="s" s="6" r="H107">
        <v>9</v>
      </c>
      <c t="str" s="16" r="P107">
        <f>IF(ISTEXT(S275),S275,"")</f>
        <v/>
      </c>
      <c t="str" s="3" r="Q107">
        <f>IF(ISTEXT(Q275),Q275,"")</f>
        <v/>
      </c>
      <c t="str" s="6" r="R107">
        <f>IF(ISNUMBER(R275),R275,"")</f>
        <v/>
      </c>
      <c t="str" s="10" r="S107">
        <f>IF((R107=R106),S106,I111)</f>
        <v>89th</v>
      </c>
      <c t="str" s="16" r="T107">
        <f>IF(ISTEXT(U275),U275,"")</f>
        <v/>
      </c>
      <c t="str" s="16" r="U107">
        <f>IF(ISTEXT(W275),W275,"")</f>
        <v/>
      </c>
      <c t="str" s="16" r="V107">
        <f>IF(ISNUMBER(X275),X275,"")</f>
        <v/>
      </c>
      <c t="str" s="10" r="W107">
        <f>IF((V107=V106),W106,I111)</f>
        <v>3rd</v>
      </c>
    </row>
    <row r="108">
      <c t="s" s="3" r="B108">
        <v>9</v>
      </c>
      <c t="s" s="3" r="C108">
        <v>175</v>
      </c>
      <c t="s" s="6" r="G108">
        <v>9</v>
      </c>
      <c t="s" s="6" r="H108">
        <v>9</v>
      </c>
      <c t="str" s="16" r="P108">
        <f>IF(ISTEXT(S276),S276,"")</f>
        <v/>
      </c>
      <c t="str" s="3" r="Q108">
        <f>IF(ISTEXT(Q276),Q276,"")</f>
        <v/>
      </c>
      <c t="str" s="6" r="R108">
        <f>IF(ISNUMBER(R276),R276,"")</f>
        <v/>
      </c>
      <c t="str" s="10" r="S108">
        <f>IF((R108=R107),S107,I112)</f>
        <v>89th</v>
      </c>
      <c t="str" s="16" r="T108">
        <f>IF(ISTEXT(U276),U276,"")</f>
        <v/>
      </c>
      <c t="str" s="16" r="U108">
        <f>IF(ISTEXT(W276),W276,"")</f>
        <v/>
      </c>
      <c t="str" s="16" r="V108">
        <f>IF(ISNUMBER(X276),X276,"")</f>
        <v/>
      </c>
      <c t="str" s="10" r="W108">
        <f>IF((V108=V107),W107,I112)</f>
        <v>3rd</v>
      </c>
    </row>
    <row r="109">
      <c t="s" s="6" r="B109">
        <v>6</v>
      </c>
      <c t="s" s="6" r="C109">
        <v>10</v>
      </c>
      <c t="s" s="6" r="D109">
        <v>6</v>
      </c>
      <c t="s" s="6" r="E109">
        <v>11</v>
      </c>
      <c t="s" s="6" r="F109">
        <v>15</v>
      </c>
      <c t="s" s="6" r="G109">
        <v>9</v>
      </c>
      <c t="s" s="6" r="H109">
        <v>9</v>
      </c>
      <c t="str" s="16" r="P109">
        <f>IF(ISTEXT(S277),S277,"")</f>
        <v/>
      </c>
      <c t="str" s="3" r="Q109">
        <f>IF(ISTEXT(Q277),Q277,"")</f>
        <v/>
      </c>
      <c t="str" s="6" r="R109">
        <f>IF(ISNUMBER(R277),R277,"")</f>
        <v/>
      </c>
      <c t="str" s="10" r="S109">
        <f>IF((R109=R108),S108,I113)</f>
        <v>89th</v>
      </c>
      <c t="str" s="16" r="T109">
        <f>IF(ISTEXT(U277),U277,"")</f>
        <v/>
      </c>
      <c t="str" s="16" r="U109">
        <f>IF(ISTEXT(W277),W277,"")</f>
        <v/>
      </c>
      <c t="str" s="16" r="V109">
        <f>IF(ISNUMBER(X277),X277,"")</f>
        <v/>
      </c>
      <c t="str" s="10" r="W109">
        <f>IF((V109=V108),W108,I113)</f>
        <v>3rd</v>
      </c>
    </row>
    <row r="110">
      <c s="3" r="A110">
        <v>1</v>
      </c>
      <c t="s" s="16" r="B110">
        <v>176</v>
      </c>
      <c s="6" r="C110">
        <v>80</v>
      </c>
      <c t="s" s="16" r="D110">
        <v>176</v>
      </c>
      <c s="6" r="E110">
        <v>78</v>
      </c>
      <c s="6" r="F110">
        <f>IF(AND(ISNUMBER(C110),ISNUMBER(E110)),(VLOOKUP(D110,$B$110:$C$114,2,FALSE)+E110),"")</f>
        <v>158</v>
      </c>
      <c t="s" s="6" r="G110">
        <v>9</v>
      </c>
      <c t="s" s="6" r="H110">
        <v>9</v>
      </c>
      <c t="str" s="16" r="P110">
        <f>IF(ISTEXT(S278),S278,"")</f>
        <v/>
      </c>
      <c t="str" s="3" r="Q110">
        <f>IF(ISTEXT(Q278),Q278,"")</f>
        <v/>
      </c>
      <c t="str" s="6" r="R110">
        <f>IF(ISNUMBER(R278),R278,"")</f>
        <v/>
      </c>
      <c t="str" s="10" r="S110">
        <f>IF((R110=R109),S109,I114)</f>
        <v>89th</v>
      </c>
      <c t="str" s="16" r="T110">
        <f>IF(ISTEXT(U278),U278,"")</f>
        <v/>
      </c>
      <c t="str" s="16" r="U110">
        <f>IF(ISTEXT(W278),W278,"")</f>
        <v/>
      </c>
      <c t="str" s="16" r="V110">
        <f>IF(ISNUMBER(X278),X278,"")</f>
        <v/>
      </c>
      <c t="str" s="10" r="W110">
        <f>IF((V110=V109),W109,I114)</f>
        <v>3rd</v>
      </c>
    </row>
    <row r="111">
      <c s="3" r="A111">
        <v>2</v>
      </c>
      <c t="s" s="16" r="B111">
        <v>177</v>
      </c>
      <c s="6" r="C111">
        <v>71</v>
      </c>
      <c t="s" s="16" r="D111">
        <v>177</v>
      </c>
      <c s="6" r="E111">
        <v>72</v>
      </c>
      <c s="6" r="F111">
        <f>IF(AND(ISNUMBER(C111),ISNUMBER(E111)),(VLOOKUP(D111,$B$110:$C$114,2,FALSE)+E111),"")</f>
        <v>143</v>
      </c>
      <c t="s" s="6" r="G111">
        <v>9</v>
      </c>
      <c t="s" s="6" r="H111">
        <v>9</v>
      </c>
      <c t="str" s="16" r="P111">
        <f>IF(ISTEXT(S279),S279,"")</f>
        <v/>
      </c>
      <c t="str" s="3" r="Q111">
        <f>IF(ISTEXT(Q279),Q279,"")</f>
        <v/>
      </c>
      <c t="str" s="6" r="R111">
        <f>IF(ISNUMBER(R279),R279,"")</f>
        <v/>
      </c>
      <c t="str" s="10" r="S111">
        <f>IF((R111=R110),S110,I115)</f>
        <v>89th</v>
      </c>
      <c t="str" s="16" r="T111">
        <f>IF(ISTEXT(U279),U279,"")</f>
        <v/>
      </c>
      <c t="str" s="16" r="U111">
        <f>IF(ISTEXT(W279),W279,"")</f>
        <v/>
      </c>
      <c t="str" s="16" r="V111">
        <f>IF(ISNUMBER(X279),X279,"")</f>
        <v/>
      </c>
      <c t="str" s="10" r="W111">
        <f>IF((V111=V110),W110,I115)</f>
        <v>3rd</v>
      </c>
    </row>
    <row r="112">
      <c s="3" r="A112">
        <v>3</v>
      </c>
      <c t="s" s="16" r="B112">
        <v>178</v>
      </c>
      <c s="6" r="C112">
        <v>80</v>
      </c>
      <c t="s" s="16" r="D112">
        <v>178</v>
      </c>
      <c s="6" r="E112">
        <v>81</v>
      </c>
      <c s="6" r="F112">
        <f>IF(AND(ISNUMBER(C112),ISNUMBER(E112)),(VLOOKUP(D112,$B$110:$C$114,2,FALSE)+E112),"")</f>
        <v>161</v>
      </c>
      <c t="s" s="6" r="G112">
        <v>9</v>
      </c>
      <c t="s" s="6" r="H112">
        <v>9</v>
      </c>
      <c t="str" s="16" r="P112">
        <f>IF(ISTEXT(S280),S280,"")</f>
        <v/>
      </c>
      <c t="str" s="3" r="Q112">
        <f>IF(ISTEXT(Q280),Q280,"")</f>
        <v/>
      </c>
      <c t="str" s="6" r="R112">
        <f>IF(ISNUMBER(R280),R280,"")</f>
        <v/>
      </c>
      <c t="str" s="10" r="S112">
        <f>IF((R112=R111),S111,I116)</f>
        <v>89th</v>
      </c>
      <c t="str" s="16" r="T112">
        <f>IF(ISTEXT(U280),U280,"")</f>
        <v/>
      </c>
      <c t="str" s="16" r="U112">
        <f>IF(ISTEXT(W280),W280,"")</f>
        <v/>
      </c>
      <c t="str" s="16" r="V112">
        <f>IF(ISNUMBER(X280),X280,"")</f>
        <v/>
      </c>
      <c t="str" s="10" r="W112">
        <f>IF((V112=V111),W111,I116)</f>
        <v>3rd</v>
      </c>
    </row>
    <row r="113">
      <c s="3" r="A113">
        <v>4</v>
      </c>
      <c t="s" s="16" r="B113">
        <v>179</v>
      </c>
      <c s="6" r="C113">
        <v>78</v>
      </c>
      <c t="s" s="16" r="D113">
        <v>179</v>
      </c>
      <c s="6" r="E113">
        <v>80</v>
      </c>
      <c s="6" r="F113">
        <f>IF(AND(ISNUMBER(C113),ISNUMBER(E113)),(VLOOKUP(D113,$B$110:$C$114,2,FALSE)+E113),"")</f>
        <v>158</v>
      </c>
      <c t="s" s="6" r="G113">
        <v>9</v>
      </c>
      <c t="s" s="6" r="H113">
        <v>9</v>
      </c>
      <c t="str" s="16" r="P113">
        <f>IF(ISTEXT(S281),S281,"")</f>
        <v/>
      </c>
      <c t="str" s="3" r="Q113">
        <f>IF(ISTEXT(Q281),Q281,"")</f>
        <v/>
      </c>
      <c t="str" s="6" r="R113">
        <f>IF(ISNUMBER(R281),R281,"")</f>
        <v/>
      </c>
      <c t="str" s="10" r="S113">
        <f>IF((R113=R112),S112,I117)</f>
        <v>89th</v>
      </c>
      <c t="str" s="16" r="T113">
        <f>IF(ISTEXT(U281),U281,"")</f>
        <v/>
      </c>
      <c t="str" s="16" r="U113">
        <f>IF(ISTEXT(W281),W281,"")</f>
        <v/>
      </c>
      <c t="str" s="16" r="V113">
        <f>IF(ISNUMBER(X281),X281,"")</f>
        <v/>
      </c>
      <c t="str" s="10" r="W113">
        <f>IF((V113=V112),W112,I117)</f>
        <v>3rd</v>
      </c>
    </row>
    <row r="114">
      <c s="3" r="A114">
        <v>5</v>
      </c>
      <c t="s" s="16" r="B114">
        <v>180</v>
      </c>
      <c s="6" r="C114">
        <v>87</v>
      </c>
      <c t="s" s="16" r="D114">
        <v>180</v>
      </c>
      <c s="6" r="E114">
        <v>86</v>
      </c>
      <c s="6" r="F114">
        <f>IF(AND(ISNUMBER(C114),ISNUMBER(E114)),(VLOOKUP(D114,$B$110:$C$114,2,FALSE)+E114),"")</f>
        <v>173</v>
      </c>
      <c t="s" s="6" r="G114">
        <v>9</v>
      </c>
      <c t="s" s="6" r="H114">
        <v>9</v>
      </c>
      <c t="str" s="16" r="P114">
        <f>IF(ISTEXT(S282),S282,"")</f>
        <v/>
      </c>
      <c t="str" s="3" r="Q114">
        <f>IF(ISTEXT(Q282),Q282,"")</f>
        <v/>
      </c>
      <c t="str" s="6" r="R114">
        <f>IF(ISNUMBER(R282),R282,"")</f>
        <v/>
      </c>
      <c t="str" s="10" r="S114">
        <f>IF((R114=R113),S113,I118)</f>
        <v>89th</v>
      </c>
      <c t="str" s="16" r="T114">
        <f>IF(ISTEXT(U282),U282,"")</f>
        <v/>
      </c>
      <c t="str" s="16" r="U114">
        <f>IF(ISTEXT(W282),W282,"")</f>
        <v/>
      </c>
      <c t="str" s="16" r="V114">
        <f>IF(ISNUMBER(X282),X282,"")</f>
        <v/>
      </c>
      <c t="str" s="10" r="W114">
        <f>IF((V114=V113),W113,I118)</f>
        <v>3rd</v>
      </c>
    </row>
    <row r="115">
      <c t="s" s="10" r="A115">
        <v>27</v>
      </c>
      <c s="6" r="C115">
        <f>IF((COUNT(C110:C114)&lt;4),"",IF((COUNT(C110:C114)&lt;5),SUM(C110:C114),(SUM(C110:C114)-MAX(C110:C114))))</f>
        <v>309</v>
      </c>
      <c t="str" s="6" r="D115">
        <f>IF((COUNT(D110:D114)&lt;4),"",IF((COUNT(D110:D114)&lt;5),SUM(D110:D114),(SUM(D110:D114)-MAX(D110:D114))))</f>
        <v/>
      </c>
      <c s="6" r="E115">
        <f>IF((COUNT(E110:E114)&lt;4),"",IF((COUNT(E110:E114)&lt;5),SUM(E110:E114),(SUM(E110:E114)-MAX(E110:E114))))</f>
        <v>311</v>
      </c>
      <c s="6" r="F115">
        <f>IF(AND(ISNUMBER(C115),ISNUMBER(E115)),(C115+E115),"")</f>
        <v>620</v>
      </c>
      <c t="s" s="6" r="G115">
        <v>9</v>
      </c>
      <c t="str" s="6" r="H115">
        <f>IF((COUNT(H110:H114)&lt;4),"",IF((COUNT(H110:H114)&lt;5),SUM(H110:H114),(SUM(H110:H114)-MAX(H110:H114))))</f>
        <v/>
      </c>
      <c t="str" s="16" r="P115">
        <f>IF(ISTEXT(S283),S283,"")</f>
        <v/>
      </c>
      <c t="str" s="3" r="Q115">
        <f>IF(ISTEXT(Q283),Q283,"")</f>
        <v/>
      </c>
      <c t="str" s="6" r="R115">
        <f>IF(ISNUMBER(R283),R283,"")</f>
        <v/>
      </c>
      <c t="str" s="10" r="S115">
        <f>IF((R115=R114),S114,I119)</f>
        <v>89th</v>
      </c>
      <c t="str" s="16" r="T115">
        <f>IF(ISTEXT(U283),U283,"")</f>
        <v/>
      </c>
      <c t="str" s="16" r="U115">
        <f>IF(ISTEXT(W283),W283,"")</f>
        <v/>
      </c>
      <c t="str" s="16" r="V115">
        <f>IF(ISNUMBER(X283),X283,"")</f>
        <v/>
      </c>
      <c t="str" s="10" r="W115">
        <f>IF((V115=V114),W114,I119)</f>
        <v>3rd</v>
      </c>
    </row>
    <row r="116">
      <c t="s" s="6" r="G116">
        <v>9</v>
      </c>
      <c t="s" s="6" r="H116">
        <v>9</v>
      </c>
      <c t="str" s="16" r="P116">
        <f>IF(ISTEXT(S284),S284,"")</f>
        <v/>
      </c>
      <c t="str" s="3" r="Q116">
        <f>IF(ISTEXT(Q284),Q284,"")</f>
        <v/>
      </c>
      <c t="str" s="6" r="R116">
        <f>IF(ISNUMBER(R284),R284,"")</f>
        <v/>
      </c>
      <c t="str" s="10" r="S116">
        <f>IF((R116=R115),S115,I120)</f>
        <v>89th</v>
      </c>
      <c t="str" s="16" r="T116">
        <f>IF(ISTEXT(U284),U284,"")</f>
        <v/>
      </c>
      <c t="str" s="16" r="U116">
        <f>IF(ISTEXT(W284),W284,"")</f>
        <v/>
      </c>
      <c t="str" s="16" r="V116">
        <f>IF(ISNUMBER(X284),X284,"")</f>
        <v/>
      </c>
      <c t="str" s="10" r="W116">
        <f>IF((V116=V115),W115,I120)</f>
        <v>3rd</v>
      </c>
    </row>
    <row r="117">
      <c t="s" s="6" r="C117">
        <v>181</v>
      </c>
      <c t="s" s="6" r="G117">
        <v>9</v>
      </c>
      <c t="s" s="6" r="H117">
        <v>9</v>
      </c>
      <c t="str" s="16" r="P117">
        <f>IF(ISTEXT(S285),S285,"")</f>
        <v/>
      </c>
      <c t="str" s="3" r="Q117">
        <f>IF(ISTEXT(Q285),Q285,"")</f>
        <v/>
      </c>
      <c t="str" s="6" r="R117">
        <f>IF(ISNUMBER(R285),R285,"")</f>
        <v/>
      </c>
      <c t="str" s="10" r="S117">
        <f>IF((R117=R116),S116,I121)</f>
        <v>89th</v>
      </c>
      <c t="str" s="16" r="T117">
        <f>IF(ISTEXT(U285),U285,"")</f>
        <v/>
      </c>
      <c t="str" s="16" r="U117">
        <f>IF(ISTEXT(W285),W285,"")</f>
        <v/>
      </c>
      <c t="str" s="16" r="V117">
        <f>IF(ISNUMBER(X285),X285,"")</f>
        <v/>
      </c>
      <c t="str" s="10" r="W117">
        <f>IF((V117=V116),W116,I121)</f>
        <v>3rd</v>
      </c>
    </row>
    <row r="118">
      <c t="s" s="6" r="B118">
        <v>6</v>
      </c>
      <c t="s" s="6" r="C118">
        <v>10</v>
      </c>
      <c t="s" s="6" r="D118">
        <v>6</v>
      </c>
      <c t="s" s="6" r="E118">
        <v>11</v>
      </c>
      <c t="s" s="6" r="F118">
        <v>15</v>
      </c>
      <c t="s" s="6" r="G118">
        <v>9</v>
      </c>
      <c t="s" s="6" r="H118">
        <v>9</v>
      </c>
      <c t="str" s="16" r="P118">
        <f>IF(ISTEXT(S286),S286,"")</f>
        <v/>
      </c>
      <c t="str" s="3" r="Q118">
        <f>IF(ISTEXT(Q286),Q286,"")</f>
        <v/>
      </c>
      <c t="str" s="6" r="R118">
        <f>IF(ISNUMBER(R286),R286,"")</f>
        <v/>
      </c>
      <c t="str" s="10" r="S118">
        <f>IF((R118=R117),S117,I122)</f>
        <v>89th</v>
      </c>
      <c t="str" s="16" r="T118">
        <f>IF(ISTEXT(U286),U286,"")</f>
        <v/>
      </c>
      <c t="str" s="16" r="U118">
        <f>IF(ISTEXT(W286),W286,"")</f>
        <v/>
      </c>
      <c t="str" s="16" r="V118">
        <f>IF(ISNUMBER(X286),X286,"")</f>
        <v/>
      </c>
      <c t="str" s="10" r="W118">
        <f>IF((V118=V117),W117,I122)</f>
        <v>3rd</v>
      </c>
    </row>
    <row r="119">
      <c s="3" r="A119">
        <v>1</v>
      </c>
      <c t="s" s="16" r="B119">
        <v>182</v>
      </c>
      <c s="6" r="C119">
        <v>80</v>
      </c>
      <c t="s" s="16" r="D119">
        <v>182</v>
      </c>
      <c s="6" r="E119">
        <v>78</v>
      </c>
      <c s="6" r="F119">
        <f>IF(AND(ISNUMBER(C119),ISNUMBER(E119)),(VLOOKUP(D119,$B$119:$C$123,2,FALSE)+E119),"")</f>
        <v>158</v>
      </c>
      <c t="s" s="6" r="G119">
        <v>9</v>
      </c>
      <c t="s" s="6" r="H119">
        <v>9</v>
      </c>
      <c t="str" s="16" r="P119">
        <f>IF(ISTEXT(S287),S287,"")</f>
        <v/>
      </c>
      <c t="str" s="3" r="Q119">
        <f>IF(ISTEXT(Q287),Q287,"")</f>
        <v/>
      </c>
      <c t="str" s="6" r="R119">
        <f>IF(ISNUMBER(R287),R287,"")</f>
        <v/>
      </c>
      <c t="str" s="10" r="S119">
        <f>IF((R119=R118),S118,I123)</f>
        <v>89th</v>
      </c>
      <c t="str" s="16" r="T119">
        <f>IF(ISTEXT(U287),U287,"")</f>
        <v/>
      </c>
      <c t="str" s="16" r="U119">
        <f>IF(ISTEXT(W287),W287,"")</f>
        <v/>
      </c>
      <c t="str" s="16" r="V119">
        <f>IF(ISNUMBER(X287),X287,"")</f>
        <v/>
      </c>
      <c t="str" s="10" r="W119">
        <f>IF((V119=V118),W118,I123)</f>
        <v>3rd</v>
      </c>
    </row>
    <row r="120">
      <c s="3" r="A120">
        <v>2</v>
      </c>
      <c t="s" s="16" r="B120">
        <v>183</v>
      </c>
      <c s="6" r="C120">
        <v>71</v>
      </c>
      <c t="s" s="16" r="D120">
        <v>183</v>
      </c>
      <c s="6" r="E120">
        <v>86</v>
      </c>
      <c s="6" r="F120">
        <f>IF(AND(ISNUMBER(C120),ISNUMBER(E120)),(VLOOKUP(D120,$B$119:$C$123,2,FALSE)+E120),"")</f>
        <v>157</v>
      </c>
      <c t="s" s="6" r="G120">
        <v>9</v>
      </c>
      <c t="s" s="6" r="H120">
        <v>9</v>
      </c>
      <c t="str" s="16" r="P120">
        <f>IF(ISTEXT(S288),S288,"")</f>
        <v/>
      </c>
      <c t="str" s="3" r="Q120">
        <f>IF(ISTEXT(Q288),Q288,"")</f>
        <v/>
      </c>
      <c t="str" s="6" r="R120">
        <f>IF(ISNUMBER(R288),R288,"")</f>
        <v/>
      </c>
      <c t="str" s="10" r="S120">
        <f>IF((R120=R119),S119,I124)</f>
        <v>89th</v>
      </c>
      <c t="str" s="16" r="T120">
        <f>IF(ISTEXT(U288),U288,"")</f>
        <v/>
      </c>
      <c t="str" s="16" r="U120">
        <f>IF(ISTEXT(W288),W288,"")</f>
        <v/>
      </c>
      <c t="str" s="16" r="V120">
        <f>IF(ISNUMBER(X288),X288,"")</f>
        <v/>
      </c>
      <c t="str" s="10" r="W120">
        <f>IF((V120=V119),W119,I124)</f>
        <v>3rd</v>
      </c>
    </row>
    <row r="121">
      <c s="3" r="A121">
        <v>3</v>
      </c>
      <c t="s" s="16" r="B121">
        <v>184</v>
      </c>
      <c s="6" r="C121">
        <v>79</v>
      </c>
      <c t="s" s="16" r="D121">
        <v>184</v>
      </c>
      <c s="6" r="E121">
        <v>90</v>
      </c>
      <c s="6" r="F121">
        <f>IF(AND(ISNUMBER(C121),ISNUMBER(E121)),(VLOOKUP(D121,$B$119:$C$123,2,FALSE)+E121),"")</f>
        <v>169</v>
      </c>
      <c t="s" s="6" r="G121">
        <v>9</v>
      </c>
      <c t="s" s="6" r="H121">
        <v>9</v>
      </c>
      <c t="str" s="16" r="P121">
        <f>IF(ISTEXT(S289),S289,"")</f>
        <v/>
      </c>
      <c t="str" s="3" r="Q121">
        <f>IF(ISTEXT(Q289),Q289,"")</f>
        <v/>
      </c>
      <c t="str" s="6" r="R121">
        <f>IF(ISNUMBER(R289),R289,"")</f>
        <v/>
      </c>
      <c t="str" s="10" r="S121">
        <f>IF((R121=R120),S120,I125)</f>
        <v>89th</v>
      </c>
      <c t="str" s="16" r="T121">
        <f>IF(ISTEXT(U289),U289,"")</f>
        <v/>
      </c>
      <c t="str" s="16" r="U121">
        <f>IF(ISTEXT(W289),W289,"")</f>
        <v/>
      </c>
      <c t="str" s="16" r="V121">
        <f>IF(ISNUMBER(X289),X289,"")</f>
        <v/>
      </c>
      <c t="str" s="10" r="W121">
        <f>IF((V121=V120),W120,I125)</f>
        <v>3rd</v>
      </c>
    </row>
    <row r="122">
      <c s="3" r="A122">
        <v>4</v>
      </c>
      <c t="s" s="16" r="B122">
        <v>185</v>
      </c>
      <c s="6" r="C122">
        <v>82</v>
      </c>
      <c t="s" s="16" r="D122">
        <v>185</v>
      </c>
      <c s="6" r="E122">
        <v>84</v>
      </c>
      <c s="6" r="F122">
        <f>IF(AND(ISNUMBER(C122),ISNUMBER(E122)),(VLOOKUP(D122,$B$119:$C$123,2,FALSE)+E122),"")</f>
        <v>166</v>
      </c>
      <c t="s" s="6" r="G122">
        <v>9</v>
      </c>
      <c t="s" s="6" r="H122">
        <v>9</v>
      </c>
      <c t="str" s="16" r="P122">
        <f>IF(ISTEXT(S290),S290,"")</f>
        <v/>
      </c>
      <c t="str" s="3" r="Q122">
        <f>IF(ISTEXT(Q290),Q290,"")</f>
        <v/>
      </c>
      <c t="str" s="6" r="R122">
        <f>IF(ISNUMBER(R290),R290,"")</f>
        <v/>
      </c>
      <c t="str" s="10" r="S122">
        <f>IF((R122=R121),S121,I126)</f>
        <v>89th</v>
      </c>
      <c t="str" s="16" r="T122">
        <f>IF(ISTEXT(U290),U290,"")</f>
        <v/>
      </c>
      <c t="str" s="16" r="U122">
        <f>IF(ISTEXT(W290),W290,"")</f>
        <v/>
      </c>
      <c t="str" s="16" r="V122">
        <f>IF(ISNUMBER(X290),X290,"")</f>
        <v/>
      </c>
      <c t="str" s="10" r="W122">
        <f>IF((V122=V121),W121,I126)</f>
        <v>3rd</v>
      </c>
    </row>
    <row r="123">
      <c s="3" r="A123">
        <v>5</v>
      </c>
      <c t="s" s="16" r="B123">
        <v>186</v>
      </c>
      <c s="6" r="C123">
        <v>80</v>
      </c>
      <c t="s" s="16" r="D123">
        <v>186</v>
      </c>
      <c s="6" r="E123">
        <v>82</v>
      </c>
      <c s="6" r="F123">
        <f>IF(AND(ISNUMBER(C123),ISNUMBER(E123)),(VLOOKUP(D123,$B$119:$C$123,2,FALSE)+E123),"")</f>
        <v>162</v>
      </c>
      <c t="s" s="6" r="G123">
        <v>9</v>
      </c>
      <c t="s" s="6" r="H123">
        <v>9</v>
      </c>
      <c t="str" s="16" r="P123">
        <f>IF(ISTEXT(S291),S291,"")</f>
        <v/>
      </c>
      <c t="str" s="3" r="Q123">
        <f>IF(ISTEXT(Q291),Q291,"")</f>
        <v/>
      </c>
      <c t="str" s="6" r="R123">
        <f>IF(ISNUMBER(R291),R291,"")</f>
        <v/>
      </c>
      <c t="str" s="10" r="S123">
        <f>IF((R123=R122),S122,I127)</f>
        <v>89th</v>
      </c>
      <c t="str" s="16" r="T123">
        <f>IF(ISTEXT(U291),U291,"")</f>
        <v/>
      </c>
      <c t="str" s="16" r="U123">
        <f>IF(ISTEXT(W291),W291,"")</f>
        <v/>
      </c>
      <c t="str" s="16" r="V123">
        <f>IF(ISNUMBER(X291),X291,"")</f>
        <v/>
      </c>
      <c t="str" s="10" r="W123">
        <f>IF((V123=V122),W122,I127)</f>
        <v>3rd</v>
      </c>
    </row>
    <row r="124">
      <c t="s" s="10" r="A124">
        <v>27</v>
      </c>
      <c s="6" r="C124">
        <f>IF((COUNT(C119:C123)&lt;4),"",IF((COUNT(C119:C123)&lt;5),SUM(C119:C123),(SUM(C119:C123)-MAX(C119:C123))))</f>
        <v>310</v>
      </c>
      <c t="str" s="6" r="D124">
        <f>IF((COUNT(D119:D123)&lt;4),"",IF((COUNT(D119:D123)&lt;5),SUM(D119:D123),(SUM(D119:D123)-MAX(D119:D123))))</f>
        <v/>
      </c>
      <c s="6" r="E124">
        <f>IF((COUNT(E119:E123)&lt;4),"",IF((COUNT(E119:E123)&lt;5),SUM(E119:E123),(SUM(E119:E123)-MAX(E119:E123))))</f>
        <v>330</v>
      </c>
      <c s="6" r="F124">
        <f>IF(AND(ISNUMBER(C124),ISNUMBER(E124)),(C124+E124),"")</f>
        <v>640</v>
      </c>
      <c t="s" s="6" r="G124">
        <v>9</v>
      </c>
      <c t="s" s="6" r="H124">
        <v>9</v>
      </c>
      <c t="str" s="16" r="P124">
        <f>IF(ISTEXT(S292),S292,"")</f>
        <v/>
      </c>
      <c t="str" s="3" r="Q124">
        <f>IF(ISTEXT(Q292),Q292,"")</f>
        <v/>
      </c>
      <c t="str" s="6" r="R124">
        <f>IF(ISNUMBER(R292),R292,"")</f>
        <v/>
      </c>
      <c t="str" s="10" r="S124">
        <f>IF((R124=R123),S123,I128)</f>
        <v>89th</v>
      </c>
      <c t="str" s="16" r="T124">
        <f>IF(ISTEXT(U292),U292,"")</f>
        <v/>
      </c>
      <c t="str" s="16" r="U124">
        <f>IF(ISTEXT(W292),W292,"")</f>
        <v/>
      </c>
      <c t="str" s="16" r="V124">
        <f>IF(ISNUMBER(X292),X292,"")</f>
        <v/>
      </c>
      <c t="str" s="10" r="W124">
        <f>IF((V124=V123),W123,I128)</f>
        <v>3rd</v>
      </c>
    </row>
    <row r="125">
      <c t="s" s="6" r="G125">
        <v>9</v>
      </c>
      <c t="s" s="6" r="H125">
        <v>9</v>
      </c>
      <c t="str" s="16" r="P125">
        <f>IF(ISTEXT(S293),S293,"")</f>
        <v/>
      </c>
      <c t="str" s="3" r="Q125">
        <f>IF(ISTEXT(Q293),Q293,"")</f>
        <v/>
      </c>
      <c t="str" s="6" r="R125">
        <f>IF(ISNUMBER(R293),R293,"")</f>
        <v/>
      </c>
      <c t="str" s="10" r="S125">
        <f>IF((R125=R124),S124,I129)</f>
        <v>89th</v>
      </c>
      <c t="str" s="16" r="T125">
        <f>IF(ISTEXT(U293),U293,"")</f>
        <v/>
      </c>
      <c t="str" s="16" r="U125">
        <f>IF(ISTEXT(W293),W293,"")</f>
        <v/>
      </c>
      <c t="str" s="16" r="V125">
        <f>IF(ISNUMBER(X293),X293,"")</f>
        <v/>
      </c>
      <c t="str" s="10" r="W125">
        <f>IF((V125=V124),W124,I129)</f>
        <v>3rd</v>
      </c>
    </row>
    <row r="126">
      <c t="s" s="6" r="C126">
        <v>187</v>
      </c>
      <c t="s" s="6" r="G126">
        <v>9</v>
      </c>
      <c t="s" s="6" r="H126">
        <v>9</v>
      </c>
      <c t="str" s="16" r="P126">
        <f>IF(ISTEXT(S294),S294,"")</f>
        <v/>
      </c>
      <c t="str" s="3" r="Q126">
        <f>IF(ISTEXT(Q294),Q294,"")</f>
        <v/>
      </c>
      <c t="str" s="6" r="R126">
        <f>IF(ISNUMBER(R294),R294,"")</f>
        <v/>
      </c>
      <c t="str" s="10" r="S126">
        <f>IF((R126=R125),S125,I130)</f>
        <v>89th</v>
      </c>
      <c t="str" s="16" r="T126">
        <f>IF(ISTEXT(U294),U294,"")</f>
        <v/>
      </c>
      <c t="str" s="16" r="U126">
        <f>IF(ISTEXT(W294),W294,"")</f>
        <v/>
      </c>
      <c t="str" s="16" r="V126">
        <f>IF(ISNUMBER(X294),X294,"")</f>
        <v/>
      </c>
      <c t="str" s="10" r="W126">
        <f>IF((V126=V125),W125,I130)</f>
        <v>3rd</v>
      </c>
    </row>
    <row r="127">
      <c t="s" s="6" r="B127">
        <v>6</v>
      </c>
      <c t="s" s="6" r="C127">
        <v>10</v>
      </c>
      <c t="s" s="6" r="D127">
        <v>6</v>
      </c>
      <c t="s" s="6" r="E127">
        <v>11</v>
      </c>
      <c t="s" s="6" r="F127">
        <v>15</v>
      </c>
      <c t="s" s="6" r="G127">
        <v>9</v>
      </c>
      <c t="s" s="6" r="H127">
        <v>9</v>
      </c>
      <c t="str" s="16" r="P127">
        <f>IF(ISTEXT(S295),S295,"")</f>
        <v/>
      </c>
      <c t="str" s="3" r="Q127">
        <f>IF(ISTEXT(Q295),Q295,"")</f>
        <v/>
      </c>
      <c t="str" s="6" r="R127">
        <f>IF(ISNUMBER(R295),R295,"")</f>
        <v/>
      </c>
      <c t="str" s="10" r="S127">
        <f>IF((R127=R126),S126,I131)</f>
        <v>89th</v>
      </c>
      <c t="str" s="16" r="T127">
        <f>IF(ISTEXT(U295),U295,"")</f>
        <v/>
      </c>
      <c t="str" s="16" r="U127">
        <f>IF(ISTEXT(W295),W295,"")</f>
        <v/>
      </c>
      <c t="str" s="16" r="V127">
        <f>IF(ISNUMBER(X295),X295,"")</f>
        <v/>
      </c>
      <c t="str" s="10" r="W127">
        <f>IF((V127=V126),W126,I131)</f>
        <v>3rd</v>
      </c>
    </row>
    <row r="128">
      <c s="3" r="A128">
        <v>1</v>
      </c>
      <c t="s" s="16" r="B128">
        <v>188</v>
      </c>
      <c s="6" r="C128">
        <v>80</v>
      </c>
      <c t="s" s="16" r="D128">
        <v>188</v>
      </c>
      <c s="6" r="E128">
        <v>82</v>
      </c>
      <c s="6" r="F128">
        <f>IF(AND(ISNUMBER(C128),ISNUMBER(E128)),(VLOOKUP(D128,$B$128:$C$132,2,FALSE)+E128),"")</f>
        <v>162</v>
      </c>
      <c t="s" s="6" r="G128">
        <v>9</v>
      </c>
      <c t="s" s="6" r="H128">
        <v>9</v>
      </c>
      <c t="str" s="16" r="P128">
        <f>IF(ISTEXT(S296),S296,"")</f>
        <v/>
      </c>
      <c t="str" s="3" r="Q128">
        <f>IF(ISTEXT(Q296),Q296,"")</f>
        <v/>
      </c>
      <c t="str" s="6" r="R128">
        <f>IF(ISNUMBER(R296),R296,"")</f>
        <v/>
      </c>
      <c t="str" s="10" r="S128">
        <f>IF((R128=R127),S127,I132)</f>
        <v>89th</v>
      </c>
      <c t="str" s="16" r="T128">
        <f>IF(ISTEXT(U296),U296,"")</f>
        <v/>
      </c>
      <c t="str" s="16" r="U128">
        <f>IF(ISTEXT(W296),W296,"")</f>
        <v/>
      </c>
      <c t="str" s="16" r="V128">
        <f>IF(ISNUMBER(X296),X296,"")</f>
        <v/>
      </c>
      <c t="str" s="10" r="W128">
        <f>IF((V128=V127),W127,I132)</f>
        <v>3rd</v>
      </c>
      <c t="str" s="6" r="Y128">
        <f>IF(AND(ISNUMBER(W128),ISNUMBER(X128)),(W128+X128),"")</f>
        <v/>
      </c>
    </row>
    <row r="129">
      <c s="3" r="A129">
        <v>2</v>
      </c>
      <c t="s" s="16" r="B129">
        <v>189</v>
      </c>
      <c s="6" r="C129">
        <v>90</v>
      </c>
      <c t="s" s="16" r="D129">
        <v>189</v>
      </c>
      <c s="6" r="E129">
        <v>78</v>
      </c>
      <c s="6" r="F129">
        <f>IF(AND(ISNUMBER(C129),ISNUMBER(E129)),(VLOOKUP(D129,$B$128:$C$132,2,FALSE)+E129),"")</f>
        <v>168</v>
      </c>
      <c t="s" s="6" r="G129">
        <v>9</v>
      </c>
      <c t="s" s="6" r="H129">
        <v>9</v>
      </c>
      <c t="str" s="16" r="P129">
        <f>IF(ISTEXT(S297),S297,"")</f>
        <v/>
      </c>
      <c t="str" s="3" r="Q129">
        <f>IF(ISTEXT(Q297),Q297,"")</f>
        <v/>
      </c>
      <c t="str" s="6" r="R129">
        <f>IF(ISNUMBER(R297),R297,"")</f>
        <v/>
      </c>
      <c t="str" s="10" r="S129">
        <f>IF((R129=R128),S128,I133)</f>
        <v>89th</v>
      </c>
      <c t="str" s="16" r="T129">
        <f>IF(ISTEXT(U297),U297,"")</f>
        <v/>
      </c>
      <c t="str" s="16" r="U129">
        <f>IF(ISTEXT(W297),W297,"")</f>
        <v/>
      </c>
      <c t="str" s="16" r="V129">
        <f>IF(ISNUMBER(X297),X297,"")</f>
        <v/>
      </c>
      <c t="str" s="10" r="W129">
        <f>IF((V129=V128),W128,I133)</f>
        <v>3rd</v>
      </c>
    </row>
    <row r="130">
      <c s="3" r="A130">
        <v>3</v>
      </c>
      <c t="s" s="16" r="B130">
        <v>190</v>
      </c>
      <c s="6" r="C130">
        <v>72</v>
      </c>
      <c t="s" s="16" r="D130">
        <v>190</v>
      </c>
      <c s="6" r="E130">
        <v>72</v>
      </c>
      <c s="6" r="F130">
        <f>IF(AND(ISNUMBER(C130),ISNUMBER(E130)),(VLOOKUP(D130,$B$128:$C$132,2,FALSE)+E130),"")</f>
        <v>144</v>
      </c>
      <c t="s" s="6" r="G130">
        <v>9</v>
      </c>
      <c t="s" s="6" r="H130">
        <v>9</v>
      </c>
      <c t="str" s="16" r="P130">
        <f>IF(ISTEXT(S298),S298,"")</f>
        <v/>
      </c>
      <c t="str" s="3" r="Q130">
        <f>IF(ISTEXT(Q298),Q298,"")</f>
        <v/>
      </c>
      <c t="str" s="6" r="R130">
        <f>IF(ISNUMBER(R298),R298,"")</f>
        <v/>
      </c>
      <c t="str" s="10" r="S130">
        <f>IF((R130=R129),S129,I134)</f>
        <v>89th</v>
      </c>
      <c t="str" s="16" r="T130">
        <f>IF(ISTEXT(U298),U298,"")</f>
        <v/>
      </c>
      <c t="str" s="16" r="U130">
        <f>IF(ISTEXT(W298),W298,"")</f>
        <v/>
      </c>
      <c t="str" s="16" r="V130">
        <f>IF(ISNUMBER(X298),X298,"")</f>
        <v/>
      </c>
      <c t="str" s="10" r="W130">
        <f>IF((V130=V129),W129,I134)</f>
        <v>3rd</v>
      </c>
    </row>
    <row r="131">
      <c s="3" r="A131">
        <v>4</v>
      </c>
      <c t="s" s="16" r="B131">
        <v>191</v>
      </c>
      <c s="6" r="C131">
        <v>90</v>
      </c>
      <c t="s" s="16" r="D131">
        <v>191</v>
      </c>
      <c s="6" r="E131">
        <v>80</v>
      </c>
      <c s="6" r="F131">
        <f>IF(AND(ISNUMBER(C131),ISNUMBER(E131)),(VLOOKUP(D131,$B$128:$C$132,2,FALSE)+E131),"")</f>
        <v>170</v>
      </c>
      <c t="s" s="3" r="G131">
        <v>9</v>
      </c>
      <c t="s" s="6" r="H131">
        <v>9</v>
      </c>
      <c t="str" s="16" r="P131">
        <f>IF(ISTEXT(S299),S299,"")</f>
        <v/>
      </c>
      <c t="str" s="3" r="Q131">
        <f>IF(ISTEXT(Q299),Q299,"")</f>
        <v/>
      </c>
      <c t="str" s="6" r="R131">
        <f>IF(ISNUMBER(R299),R299,"")</f>
        <v/>
      </c>
      <c t="str" s="10" r="S131">
        <f>IF((R131=R130),S130,I135)</f>
        <v>89th</v>
      </c>
      <c t="str" s="16" r="T131">
        <f>IF(ISTEXT(U299),U299,"")</f>
        <v/>
      </c>
      <c t="str" s="16" r="U131">
        <f>IF(ISTEXT(W299),W299,"")</f>
        <v/>
      </c>
      <c t="str" s="16" r="V131">
        <f>IF(ISNUMBER(X299),X299,"")</f>
        <v/>
      </c>
      <c t="str" s="10" r="W131">
        <f>IF((V131=V130),W130,I135)</f>
        <v>3rd</v>
      </c>
    </row>
    <row r="132">
      <c s="3" r="A132">
        <v>5</v>
      </c>
      <c t="s" s="16" r="B132">
        <v>192</v>
      </c>
      <c s="6" r="C132">
        <v>79</v>
      </c>
      <c t="s" s="16" r="D132">
        <v>192</v>
      </c>
      <c s="6" r="E132">
        <v>80</v>
      </c>
      <c s="6" r="F132">
        <f>IF(AND(ISNUMBER(C132),ISNUMBER(E132)),(VLOOKUP(D132,$B$128:$C$132,2,FALSE)+E132),"")</f>
        <v>159</v>
      </c>
      <c t="s" s="3" r="G132">
        <v>9</v>
      </c>
      <c t="s" s="6" r="H132">
        <v>9</v>
      </c>
      <c t="str" s="16" r="P132">
        <f>IF(ISTEXT(S300),S300,"")</f>
        <v/>
      </c>
      <c t="str" s="3" r="Q132">
        <f>IF(ISTEXT(Q300),Q300,"")</f>
        <v/>
      </c>
      <c t="str" s="6" r="R132">
        <f>IF(ISNUMBER(R300),R300,"")</f>
        <v/>
      </c>
      <c t="str" s="10" r="S132">
        <f>IF((R132=R131),S131,I136)</f>
        <v>89th</v>
      </c>
      <c t="str" s="16" r="T132">
        <f>IF(ISTEXT(U300),U300,"")</f>
        <v/>
      </c>
      <c t="str" s="16" r="U132">
        <f>IF(ISTEXT(W300),W300,"")</f>
        <v/>
      </c>
      <c t="str" s="16" r="V132">
        <f>IF(ISNUMBER(X300),X300,"")</f>
        <v/>
      </c>
      <c t="str" s="10" r="W132">
        <f>IF((V132=V131),W131,I136)</f>
        <v>3rd</v>
      </c>
    </row>
    <row r="133">
      <c t="s" s="10" r="A133">
        <v>27</v>
      </c>
      <c s="6" r="C133">
        <f>IF((COUNT(C128:C132)&lt;4),"",IF((COUNT(C128:C132)&lt;5),SUM(C128:C132),(SUM(C128:C132)-MAX(C128:C132))))</f>
        <v>321</v>
      </c>
      <c t="str" s="6" r="D133">
        <f>IF((COUNT(D128:D132)&lt;4),"",IF((COUNT(D128:D132)&lt;5),SUM(D128:D132),(SUM(D128:D132)-MAX(D128:D132))))</f>
        <v/>
      </c>
      <c s="6" r="E133">
        <f>IF((COUNT(E128:E132)&lt;4),"",IF((COUNT(E128:E132)&lt;5),SUM(E128:E132),(SUM(E128:E132)-MAX(E128:E132))))</f>
        <v>310</v>
      </c>
      <c s="6" r="F133">
        <f>IF(AND(ISNUMBER(C133),ISNUMBER(E133)),(C133+E133),"")</f>
        <v>631</v>
      </c>
      <c t="s" s="6" r="G133">
        <v>9</v>
      </c>
      <c t="s" s="6" r="H133">
        <v>9</v>
      </c>
      <c t="str" s="16" r="P133">
        <f>IF(ISTEXT(S301),S301,"")</f>
        <v/>
      </c>
      <c t="str" s="3" r="Q133">
        <f>IF(ISTEXT(Q301),Q301,"")</f>
        <v/>
      </c>
      <c t="str" s="6" r="R133">
        <f>IF(ISNUMBER(R301),R301,"")</f>
        <v/>
      </c>
      <c t="str" s="10" r="S133">
        <f>IF((R133=R132),S132,I137)</f>
        <v>89th</v>
      </c>
      <c t="str" s="16" r="T133">
        <f>IF(ISTEXT(U301),U301,"")</f>
        <v/>
      </c>
      <c t="str" s="16" r="U133">
        <f>IF(ISTEXT(W301),W301,"")</f>
        <v/>
      </c>
      <c t="str" s="16" r="V133">
        <f>IF(ISNUMBER(X301),X301,"")</f>
        <v/>
      </c>
      <c t="str" s="10" r="W133">
        <f>IF((V133=V132),W132,I137)</f>
        <v>3rd</v>
      </c>
    </row>
    <row r="134">
      <c t="s" s="3" r="G134">
        <v>9</v>
      </c>
      <c t="s" s="3" r="H134">
        <v>9</v>
      </c>
      <c t="str" s="16" r="P134">
        <f>IF(ISTEXT(S302),S302,"")</f>
        <v/>
      </c>
      <c t="str" s="3" r="Q134">
        <f>IF(ISTEXT(Q302),Q302,"")</f>
        <v/>
      </c>
      <c t="str" s="6" r="R134">
        <f>IF(ISNUMBER(R302),R302,"")</f>
        <v/>
      </c>
      <c t="str" s="10" r="S134">
        <f>IF((R134=R133),S133,I138)</f>
        <v>89th</v>
      </c>
      <c t="str" s="16" r="T134">
        <f>IF(ISTEXT(U302),U302,"")</f>
        <v/>
      </c>
      <c t="str" s="16" r="U134">
        <f>IF(ISTEXT(W302),W302,"")</f>
        <v/>
      </c>
      <c t="str" s="16" r="V134">
        <f>IF(ISNUMBER(X302),X302,"")</f>
        <v/>
      </c>
      <c t="str" s="10" r="W134">
        <f>IF((V134=V133),W133,I138)</f>
        <v>3rd</v>
      </c>
    </row>
    <row r="135">
      <c t="s" s="6" r="C135">
        <v>193</v>
      </c>
      <c t="s" s="6" r="G135">
        <v>9</v>
      </c>
      <c t="s" s="6" r="H135">
        <v>9</v>
      </c>
      <c t="str" s="16" r="P135">
        <f>IF(ISTEXT(S303),S303,"")</f>
        <v/>
      </c>
      <c t="str" s="3" r="Q135">
        <f>IF(ISTEXT(Q303),Q303,"")</f>
        <v/>
      </c>
      <c t="str" s="6" r="R135">
        <f>IF(ISNUMBER(R303),R303,"")</f>
        <v/>
      </c>
      <c t="str" s="10" r="S135">
        <f>IF((R135=R134),S134,I139)</f>
        <v>89th</v>
      </c>
      <c t="str" s="16" r="T135">
        <f>IF(ISTEXT(U303),U303,"")</f>
        <v/>
      </c>
      <c t="str" s="16" r="U135">
        <f>IF(ISTEXT(W303),W303,"")</f>
        <v/>
      </c>
      <c t="str" s="16" r="V135">
        <f>IF(ISNUMBER(X303),X303,"")</f>
        <v/>
      </c>
      <c t="str" s="10" r="W135">
        <f>IF((V135=V134),W134,I139)</f>
        <v>3rd</v>
      </c>
    </row>
    <row r="136">
      <c t="s" s="6" r="B136">
        <v>6</v>
      </c>
      <c t="s" s="6" r="C136">
        <v>10</v>
      </c>
      <c t="s" s="6" r="D136">
        <v>6</v>
      </c>
      <c t="s" s="6" r="E136">
        <v>11</v>
      </c>
      <c t="s" s="6" r="F136">
        <v>15</v>
      </c>
      <c t="s" s="6" r="G136">
        <v>9</v>
      </c>
      <c t="s" s="6" r="H136">
        <v>9</v>
      </c>
      <c t="str" s="16" r="P136">
        <f>IF(ISTEXT(S304),S304,"")</f>
        <v/>
      </c>
      <c t="str" s="3" r="Q136">
        <f>IF(ISTEXT(Q304),Q304,"")</f>
        <v/>
      </c>
      <c t="str" s="6" r="R136">
        <f>IF(ISNUMBER(R304),R304,"")</f>
        <v/>
      </c>
      <c t="str" s="10" r="S136">
        <f>IF((R136=R135),S135,I140)</f>
        <v>89th</v>
      </c>
      <c t="str" s="16" r="T136">
        <f>IF(ISTEXT(U304),U304,"")</f>
        <v/>
      </c>
      <c t="str" s="16" r="U136">
        <f>IF(ISTEXT(W304),W304,"")</f>
        <v/>
      </c>
      <c t="str" s="16" r="V136">
        <f>IF(ISNUMBER(X304),X304,"")</f>
        <v/>
      </c>
      <c t="str" s="10" r="W136">
        <f>IF((V136=V135),W135,I140)</f>
        <v>3rd</v>
      </c>
    </row>
    <row r="137">
      <c s="3" r="A137">
        <v>1</v>
      </c>
      <c t="s" s="16" r="B137">
        <v>194</v>
      </c>
      <c s="6" r="C137">
        <v>80</v>
      </c>
      <c t="s" s="16" r="D137">
        <v>194</v>
      </c>
      <c s="6" r="E137">
        <v>78</v>
      </c>
      <c s="6" r="F137">
        <f>IF(AND(ISNUMBER(C137),ISNUMBER(E137)),(VLOOKUP(D137,$B$137:$C$141,2,FALSE)+E137),"")</f>
        <v>158</v>
      </c>
      <c t="s" s="6" r="G137">
        <v>9</v>
      </c>
      <c t="s" s="6" r="H137">
        <v>9</v>
      </c>
      <c t="str" s="16" r="P137">
        <f>IF(ISTEXT(S305),S305,"")</f>
        <v/>
      </c>
      <c t="str" s="3" r="Q137">
        <f>IF(ISTEXT(Q305),Q305,"")</f>
        <v/>
      </c>
      <c t="str" s="6" r="R137">
        <f>IF(ISNUMBER(R305),R305,"")</f>
        <v/>
      </c>
      <c t="str" s="10" r="S137">
        <f>IF((R137=R136),S136,I141)</f>
        <v>89th</v>
      </c>
      <c t="str" s="16" r="T137">
        <f>IF(ISTEXT(U305),U305,"")</f>
        <v/>
      </c>
      <c t="str" s="16" r="U137">
        <f>IF(ISTEXT(W305),W305,"")</f>
        <v/>
      </c>
      <c t="str" s="16" r="V137">
        <f>IF(ISNUMBER(X305),X305,"")</f>
        <v/>
      </c>
      <c t="str" s="10" r="W137">
        <f>IF((V137=V136),W136,I141)</f>
        <v>3rd</v>
      </c>
    </row>
    <row r="138">
      <c s="3" r="A138">
        <v>2</v>
      </c>
      <c t="s" s="16" r="B138">
        <v>195</v>
      </c>
      <c s="6" r="C138">
        <v>87</v>
      </c>
      <c t="s" s="16" r="D138">
        <v>195</v>
      </c>
      <c s="6" r="E138">
        <v>76</v>
      </c>
      <c s="6" r="F138">
        <f>IF(AND(ISNUMBER(C138),ISNUMBER(E138)),(VLOOKUP(D138,$B$137:$C$141,2,FALSE)+E138),"")</f>
        <v>163</v>
      </c>
      <c t="s" s="6" r="G138">
        <v>9</v>
      </c>
      <c t="s" s="6" r="H138">
        <v>9</v>
      </c>
      <c t="str" s="16" r="P138">
        <f>IF(ISTEXT(S306),S306,"")</f>
        <v/>
      </c>
      <c t="str" s="3" r="Q138">
        <f>IF(ISTEXT(Q306),Q306,"")</f>
        <v/>
      </c>
      <c t="str" s="6" r="R138">
        <f>IF(ISNUMBER(R306),R306,"")</f>
        <v/>
      </c>
      <c t="str" s="10" r="S138">
        <f>IF((R138=R137),S137,I142)</f>
        <v>89th</v>
      </c>
      <c t="str" s="16" r="T138">
        <f>IF(ISTEXT(U306),U306,"")</f>
        <v/>
      </c>
      <c t="str" s="16" r="U138">
        <f>IF(ISTEXT(W306),W306,"")</f>
        <v/>
      </c>
      <c t="str" s="16" r="V138">
        <f>IF(ISNUMBER(X306),X306,"")</f>
        <v/>
      </c>
      <c t="str" s="10" r="W138">
        <f>IF((V138=V137),W137,I142)</f>
        <v>3rd</v>
      </c>
    </row>
    <row r="139">
      <c s="3" r="A139">
        <v>3</v>
      </c>
      <c t="s" s="16" r="B139">
        <v>196</v>
      </c>
      <c s="6" r="C139">
        <v>67</v>
      </c>
      <c t="s" s="16" r="D139">
        <v>196</v>
      </c>
      <c s="6" r="E139">
        <v>82</v>
      </c>
      <c s="6" r="F139">
        <f>IF(AND(ISNUMBER(C139),ISNUMBER(E139)),(VLOOKUP(D139,$B$137:$C$141,2,FALSE)+E139),"")</f>
        <v>149</v>
      </c>
      <c t="s" s="6" r="G139">
        <v>9</v>
      </c>
      <c t="s" s="6" r="H139">
        <v>9</v>
      </c>
      <c t="str" s="16" r="P139">
        <f>IF(ISTEXT(S307),S307,"")</f>
        <v/>
      </c>
      <c t="str" s="3" r="Q139">
        <f>IF(ISTEXT(Q307),Q307,"")</f>
        <v/>
      </c>
      <c t="str" s="6" r="R139">
        <f>IF(ISNUMBER(R307),R307,"")</f>
        <v/>
      </c>
      <c t="str" s="10" r="S139">
        <f>IF((R139=R138),S138,I143)</f>
        <v>89th</v>
      </c>
      <c t="str" s="16" r="T139">
        <f>IF(ISTEXT(U307),U307,"")</f>
        <v/>
      </c>
      <c t="str" s="16" r="U139">
        <f>IF(ISTEXT(W307),W307,"")</f>
        <v/>
      </c>
      <c t="str" s="16" r="V139">
        <f>IF(ISNUMBER(X307),X307,"")</f>
        <v/>
      </c>
      <c t="str" s="10" r="W139">
        <f>IF((V139=V138),W138,I143)</f>
        <v>3rd</v>
      </c>
    </row>
    <row r="140">
      <c s="3" r="A140">
        <v>4</v>
      </c>
      <c t="s" s="16" r="B140">
        <v>197</v>
      </c>
      <c s="6" r="C140">
        <v>99</v>
      </c>
      <c t="s" s="16" r="D140">
        <v>197</v>
      </c>
      <c s="6" r="E140">
        <v>80</v>
      </c>
      <c s="6" r="F140">
        <f>IF(AND(ISNUMBER(C140),ISNUMBER(E140)),(VLOOKUP(D140,$B$137:$C$141,2,FALSE)+E140),"")</f>
        <v>179</v>
      </c>
      <c t="s" s="6" r="G140">
        <v>9</v>
      </c>
      <c t="s" s="6" r="H140">
        <v>9</v>
      </c>
      <c t="str" s="16" r="P140">
        <f>IF(ISTEXT(S308),S308,"")</f>
        <v/>
      </c>
      <c t="str" s="3" r="Q140">
        <f>IF(ISTEXT(Q308),Q308,"")</f>
        <v/>
      </c>
      <c t="str" s="6" r="R140">
        <f>IF(ISNUMBER(R308),R308,"")</f>
        <v/>
      </c>
      <c t="str" s="10" r="S140">
        <f>IF((R140=R139),S139,I144)</f>
        <v>89th</v>
      </c>
      <c t="str" s="16" r="T140">
        <f>IF(ISTEXT(U308),U308,"")</f>
        <v/>
      </c>
      <c t="str" s="16" r="U140">
        <f>IF(ISTEXT(W308),W308,"")</f>
        <v/>
      </c>
      <c t="str" s="16" r="V140">
        <f>IF(ISNUMBER(X308),X308,"")</f>
        <v/>
      </c>
      <c t="str" s="10" r="W140">
        <f>IF((V140=V139),W139,I144)</f>
        <v>3rd</v>
      </c>
    </row>
    <row r="141">
      <c s="3" r="A141">
        <v>5</v>
      </c>
      <c t="s" s="16" r="B141">
        <v>198</v>
      </c>
      <c s="6" r="C141">
        <v>86</v>
      </c>
      <c t="s" s="16" r="D141">
        <v>198</v>
      </c>
      <c s="6" r="E141">
        <v>80</v>
      </c>
      <c s="6" r="F141">
        <f>IF(AND(ISNUMBER(C141),ISNUMBER(E141)),(VLOOKUP(D141,$B$137:$C$141,2,FALSE)+E141),"")</f>
        <v>166</v>
      </c>
      <c t="s" s="6" r="G141">
        <v>9</v>
      </c>
      <c t="s" s="6" r="H141">
        <v>9</v>
      </c>
      <c t="str" s="16" r="P141">
        <f>IF(ISTEXT(S309),S309,"")</f>
        <v/>
      </c>
      <c t="str" s="3" r="Q141">
        <f>IF(ISTEXT(Q309),Q309,"")</f>
        <v/>
      </c>
      <c t="str" s="6" r="R141">
        <f>IF(ISNUMBER(R309),R309,"")</f>
        <v/>
      </c>
      <c t="str" s="10" r="S141">
        <f>IF((R141=R140),S140,I145)</f>
        <v>89th</v>
      </c>
      <c t="str" s="16" r="T141">
        <f>IF(ISTEXT(U309),U309,"")</f>
        <v/>
      </c>
      <c t="str" s="16" r="U141">
        <f>IF(ISTEXT(W309),W309,"")</f>
        <v/>
      </c>
      <c t="str" s="16" r="V141">
        <f>IF(ISNUMBER(X309),X309,"")</f>
        <v/>
      </c>
      <c t="str" s="10" r="W141">
        <f>IF((V141=V140),W140,I145)</f>
        <v>3rd</v>
      </c>
    </row>
    <row r="142">
      <c t="s" s="10" r="A142">
        <v>27</v>
      </c>
      <c s="6" r="C142">
        <f>IF((COUNT(C137:C141)&lt;4),"",IF((COUNT(C137:C141)&lt;5),SUM(C137:C141),(SUM(C137:C141)-MAX(C137:C141))))</f>
        <v>320</v>
      </c>
      <c t="str" s="6" r="D142">
        <f>IF((COUNT(D137:D141)&lt;4),"",IF((COUNT(D137:D141)&lt;5),SUM(D137:D141),(SUM(D137:D141)-MAX(D137:D141))))</f>
        <v/>
      </c>
      <c s="6" r="E142">
        <f>IF((COUNT(E137:E141)&lt;4),"",IF((COUNT(E137:E141)&lt;5),SUM(E137:E141),(SUM(E137:E141)-MAX(E137:E141))))</f>
        <v>314</v>
      </c>
      <c s="6" r="F142">
        <f>IF(AND(ISNUMBER(C142),ISNUMBER(E142)),(C142+E142),"")</f>
        <v>634</v>
      </c>
      <c t="s" s="6" r="G142">
        <v>9</v>
      </c>
      <c t="s" s="6" r="H142">
        <v>9</v>
      </c>
      <c t="str" s="16" r="P142">
        <f>IF(ISTEXT(S310),S310,"")</f>
        <v/>
      </c>
      <c t="str" s="3" r="Q142">
        <f>IF(ISTEXT(Q310),Q310,"")</f>
        <v/>
      </c>
      <c t="str" s="6" r="R142">
        <f>IF(ISNUMBER(R310),R310,"")</f>
        <v/>
      </c>
      <c t="str" s="10" r="S142">
        <f>IF((R142=R141),S141,I146)</f>
        <v>89th</v>
      </c>
      <c t="str" s="16" r="T142">
        <f>IF(ISTEXT(U310),U310,"")</f>
        <v/>
      </c>
      <c t="str" s="16" r="U142">
        <f>IF(ISTEXT(W310),W310,"")</f>
        <v/>
      </c>
      <c t="str" s="16" r="V142">
        <f>IF(ISNUMBER(X310),X310,"")</f>
        <v/>
      </c>
      <c t="str" s="10" r="W142">
        <f>IF((V142=V141),W141,I146)</f>
        <v>3rd</v>
      </c>
    </row>
    <row r="143">
      <c t="s" s="6" r="G143">
        <v>9</v>
      </c>
      <c t="s" s="6" r="H143">
        <v>9</v>
      </c>
    </row>
    <row r="144">
      <c t="s" s="6" r="C144">
        <v>199</v>
      </c>
      <c t="s" s="6" r="G144">
        <v>9</v>
      </c>
      <c t="s" s="6" r="H144">
        <v>9</v>
      </c>
      <c t="str" s="16" r="P144">
        <f>IF(ISTEXT(S312),S312,"")</f>
        <v/>
      </c>
      <c t="str" s="3" r="Q144">
        <f>IF(ISTEXT(Q312),Q312,"")</f>
        <v/>
      </c>
      <c t="str" s="6" r="R144">
        <f>IF(ISNUMBER(R312),R312,"")</f>
        <v/>
      </c>
    </row>
    <row r="145">
      <c t="s" s="6" r="B145">
        <v>6</v>
      </c>
      <c t="s" s="6" r="C145">
        <v>10</v>
      </c>
      <c t="s" s="6" r="D145">
        <v>6</v>
      </c>
      <c t="s" s="6" r="E145">
        <v>11</v>
      </c>
      <c t="s" s="6" r="F145">
        <v>15</v>
      </c>
      <c t="s" s="6" r="G145">
        <v>9</v>
      </c>
      <c t="s" s="6" r="H145">
        <v>9</v>
      </c>
      <c t="str" s="16" r="P145">
        <f>IF(ISTEXT(S313),S313,"")</f>
        <v/>
      </c>
      <c t="str" s="3" r="Q145">
        <f>IF(ISTEXT(Q313),Q313,"")</f>
        <v/>
      </c>
      <c t="str" s="6" r="R145">
        <f>IF(ISNUMBER(R313),R313,"")</f>
        <v/>
      </c>
    </row>
    <row r="146">
      <c s="3" r="A146">
        <v>1</v>
      </c>
      <c t="s" s="16" r="B146">
        <v>200</v>
      </c>
      <c s="6" r="C146">
        <v>80</v>
      </c>
      <c t="s" s="16" r="D146">
        <v>200</v>
      </c>
      <c s="6" r="E146">
        <v>80</v>
      </c>
      <c s="6" r="F146">
        <f>IF(AND(ISNUMBER(C146),ISNUMBER(E146)),(VLOOKUP(D146,$B$146:$C$150,2,FALSE)+E146),"")</f>
        <v>160</v>
      </c>
      <c t="s" s="6" r="G146">
        <v>9</v>
      </c>
      <c t="s" s="6" r="H146">
        <v>9</v>
      </c>
      <c t="str" s="16" r="P146">
        <f>IF(ISTEXT(S314),S314,"")</f>
        <v/>
      </c>
      <c t="str" s="3" r="Q146">
        <f>IF(ISTEXT(Q314),Q314,"")</f>
        <v/>
      </c>
      <c t="str" s="6" r="R146">
        <f>IF(ISNUMBER(R314),R314,"")</f>
        <v/>
      </c>
    </row>
    <row r="147">
      <c s="3" r="A147">
        <v>2</v>
      </c>
      <c t="s" s="16" r="B147">
        <v>201</v>
      </c>
      <c s="6" r="C147">
        <v>86</v>
      </c>
      <c t="s" s="16" r="D147">
        <v>201</v>
      </c>
      <c s="6" r="E147">
        <v>99</v>
      </c>
      <c s="6" r="F147">
        <f>IF(AND(ISNUMBER(C147),ISNUMBER(E147)),(VLOOKUP(D147,$B$146:$C$150,2,FALSE)+E147),"")</f>
        <v>185</v>
      </c>
      <c t="s" s="6" r="G147">
        <v>9</v>
      </c>
      <c t="s" s="6" r="H147">
        <v>9</v>
      </c>
      <c t="str" s="16" r="P147">
        <f>IF(ISTEXT(S315),S315,"")</f>
        <v/>
      </c>
      <c t="str" s="3" r="Q147">
        <f>IF(ISTEXT(Q315),Q315,"")</f>
        <v/>
      </c>
      <c t="str" s="6" r="R147">
        <f>IF(ISNUMBER(R315),R315,"")</f>
        <v/>
      </c>
    </row>
    <row r="148">
      <c s="3" r="A148">
        <v>3</v>
      </c>
      <c t="s" s="16" r="B148">
        <v>202</v>
      </c>
      <c s="6" r="C148">
        <v>78</v>
      </c>
      <c t="s" s="16" r="D148">
        <v>202</v>
      </c>
      <c s="6" r="E148">
        <v>79</v>
      </c>
      <c s="6" r="F148">
        <f>IF(AND(ISNUMBER(C148),ISNUMBER(E148)),(VLOOKUP(D148,$B$146:$C$150,2,FALSE)+E148),"")</f>
        <v>157</v>
      </c>
      <c t="s" s="6" r="G148">
        <v>9</v>
      </c>
      <c t="s" s="6" r="H148">
        <v>9</v>
      </c>
      <c t="str" s="16" r="P148">
        <f>IF(ISTEXT(F321),F321,"")</f>
        <v/>
      </c>
      <c t="str" s="3" r="Q148">
        <f>IF(ISTEXT(D321),D321,"")</f>
        <v/>
      </c>
      <c t="str" s="6" r="R148">
        <f>IF(ISNUMBER(E321),E321,"")</f>
        <v/>
      </c>
    </row>
    <row r="149">
      <c s="3" r="A149">
        <v>4</v>
      </c>
      <c t="s" s="16" r="B149">
        <v>203</v>
      </c>
      <c s="6" r="C149">
        <v>75</v>
      </c>
      <c t="s" s="16" r="D149">
        <v>203</v>
      </c>
      <c s="6" r="E149">
        <v>99</v>
      </c>
      <c s="6" r="F149">
        <f>IF(AND(ISNUMBER(C149),ISNUMBER(E149)),(VLOOKUP(D149,$B$146:$C$150,2,FALSE)+E149),"")</f>
        <v>174</v>
      </c>
      <c t="s" s="6" r="G149">
        <v>9</v>
      </c>
      <c t="s" s="6" r="H149">
        <v>9</v>
      </c>
      <c t="str" s="16" r="P149">
        <f>IF(ISTEXT(F322),F322,"")</f>
        <v/>
      </c>
      <c t="str" s="3" r="Q149">
        <f>IF(ISTEXT(D322),D322,"")</f>
        <v/>
      </c>
      <c t="str" s="6" r="R149">
        <f>IF(ISNUMBER(E322),E322,"")</f>
        <v/>
      </c>
    </row>
    <row r="150">
      <c s="3" r="A150">
        <v>5</v>
      </c>
      <c t="s" s="16" r="B150">
        <v>204</v>
      </c>
      <c s="6" r="C150">
        <v>80</v>
      </c>
      <c t="s" s="16" r="D150">
        <v>204</v>
      </c>
      <c s="6" r="E150">
        <v>90</v>
      </c>
      <c s="6" r="F150">
        <f>IF(AND(ISNUMBER(C150),ISNUMBER(E150)),(VLOOKUP(D150,$B$146:$C$150,2,FALSE)+E150),"")</f>
        <v>170</v>
      </c>
      <c t="s" s="6" r="G150">
        <v>9</v>
      </c>
      <c t="s" s="6" r="H150">
        <v>9</v>
      </c>
      <c t="str" s="16" r="P150">
        <f>IF(ISTEXT(F323),F323,"")</f>
        <v/>
      </c>
      <c t="str" s="3" r="Q150">
        <f>IF(ISTEXT(D323),D323,"")</f>
        <v/>
      </c>
      <c t="str" s="6" r="R150">
        <f>IF(ISNUMBER(E323),E323,"")</f>
        <v/>
      </c>
    </row>
    <row r="151">
      <c t="s" s="10" r="A151">
        <v>27</v>
      </c>
      <c s="6" r="C151">
        <f>IF((COUNT(C146:C150)&lt;4),"",IF((COUNT(C146:C150)&lt;5),SUM(C146:C150),(SUM(C146:C150)-MAX(C146:C150))))</f>
        <v>313</v>
      </c>
      <c t="str" s="6" r="D151">
        <f>IF((COUNT(D146:D150)&lt;4),"",IF((COUNT(D146:D150)&lt;5),SUM(D146:D150),(SUM(D146:D150)-MAX(D146:D150))))</f>
        <v/>
      </c>
      <c s="6" r="E151">
        <f>IF((COUNT(E146:E150)&lt;4),"",IF((COUNT(E146:E150)&lt;5),SUM(E146:E150),(SUM(E146:E150)-MAX(E146:E150))))</f>
        <v>348</v>
      </c>
      <c s="6" r="F151">
        <f>IF(AND(ISNUMBER(C151),ISNUMBER(E151)),(C151+E151),"")</f>
        <v>661</v>
      </c>
      <c t="s" s="6" r="G151">
        <v>9</v>
      </c>
      <c t="s" s="6" r="H151">
        <v>9</v>
      </c>
      <c t="str" s="16" r="P151">
        <f>IF(ISTEXT(F324),F324,"")</f>
        <v/>
      </c>
      <c t="str" s="3" r="Q151">
        <f>IF(ISTEXT(D324),D324,"")</f>
        <v/>
      </c>
      <c t="str" s="6" r="R151">
        <f>IF(ISNUMBER(E324),E324,"")</f>
        <v/>
      </c>
    </row>
    <row r="152">
      <c t="s" s="6" r="G152">
        <v>9</v>
      </c>
      <c t="s" s="6" r="H152">
        <v>9</v>
      </c>
      <c t="str" s="16" r="P152">
        <f>IF(ISTEXT(F325),F325,"")</f>
        <v/>
      </c>
      <c t="str" s="3" r="Q152">
        <f>IF(ISTEXT(D325),D325,"")</f>
        <v/>
      </c>
      <c t="str" s="6" r="R152">
        <f>IF(ISNUMBER(E325),E325,"")</f>
        <v/>
      </c>
    </row>
    <row r="153">
      <c t="s" s="6" r="C153">
        <v>205</v>
      </c>
      <c t="s" s="6" r="G153">
        <v>9</v>
      </c>
      <c t="s" s="6" r="H153">
        <v>9</v>
      </c>
      <c t="str" s="16" r="P153">
        <f>IF(ISTEXT(F326),F326,"")</f>
        <v/>
      </c>
      <c t="str" s="3" r="Q153">
        <f>IF(ISTEXT(D326),D326,"")</f>
        <v/>
      </c>
      <c t="str" s="6" r="R153">
        <f>IF(ISNUMBER(E326),E326,"")</f>
        <v/>
      </c>
    </row>
    <row r="154">
      <c t="s" s="6" r="B154">
        <v>6</v>
      </c>
      <c t="s" s="6" r="C154">
        <v>10</v>
      </c>
      <c t="s" s="6" r="D154">
        <v>6</v>
      </c>
      <c t="s" s="6" r="E154">
        <v>11</v>
      </c>
      <c t="s" s="6" r="F154">
        <v>15</v>
      </c>
      <c t="s" s="6" r="G154">
        <v>9</v>
      </c>
      <c t="s" s="6" r="H154">
        <v>9</v>
      </c>
      <c t="str" s="16" r="P154">
        <f>IF(ISTEXT(F327),F327,"")</f>
        <v/>
      </c>
      <c t="str" s="3" r="Q154">
        <f>IF(ISTEXT(D327),D327,"")</f>
        <v/>
      </c>
      <c t="str" s="6" r="R154">
        <f>IF(ISNUMBER(E327),E327,"")</f>
        <v/>
      </c>
    </row>
    <row r="155">
      <c s="3" r="A155">
        <v>1</v>
      </c>
      <c t="s" s="16" r="B155">
        <v>206</v>
      </c>
      <c s="6" r="C155">
        <v>79</v>
      </c>
      <c t="s" s="16" r="D155">
        <v>206</v>
      </c>
      <c s="6" r="E155">
        <v>82</v>
      </c>
      <c s="6" r="F155">
        <f>IF(AND(ISNUMBER(C155),ISNUMBER(E155)),(VLOOKUP(D155,$B$155:$C$159,2,FALSE)+E155),"")</f>
        <v>161</v>
      </c>
      <c t="s" s="6" r="G155">
        <v>9</v>
      </c>
      <c t="s" s="6" r="H155">
        <v>9</v>
      </c>
      <c t="str" s="16" r="P155">
        <f>IF(ISTEXT(F328),F328,"")</f>
        <v/>
      </c>
      <c t="str" s="3" r="Q155">
        <f>IF(ISTEXT(D328),D328,"")</f>
        <v/>
      </c>
      <c t="str" s="6" r="R155">
        <f>IF(ISNUMBER(E328),E328,"")</f>
        <v/>
      </c>
    </row>
    <row r="156">
      <c s="3" r="A156">
        <v>2</v>
      </c>
      <c t="s" s="16" r="B156">
        <v>207</v>
      </c>
      <c s="6" r="C156">
        <v>78</v>
      </c>
      <c t="s" s="16" r="D156">
        <v>207</v>
      </c>
      <c s="6" r="E156">
        <v>81</v>
      </c>
      <c s="6" r="F156">
        <f>IF(AND(ISNUMBER(C156),ISNUMBER(E156)),(VLOOKUP(D156,$B$155:$C$159,2,FALSE)+E156),"")</f>
        <v>159</v>
      </c>
      <c t="s" s="6" r="G156">
        <v>9</v>
      </c>
      <c t="s" s="6" r="H156">
        <v>9</v>
      </c>
      <c t="str" s="16" r="P156">
        <f>IF(ISTEXT(F329),F329,"")</f>
        <v/>
      </c>
      <c t="str" s="3" r="Q156">
        <f>IF(ISTEXT(D329),D329,"")</f>
        <v/>
      </c>
      <c t="str" s="6" r="R156">
        <f>IF(ISNUMBER(E329),E329,"")</f>
        <v/>
      </c>
    </row>
    <row r="157">
      <c s="3" r="A157">
        <v>3</v>
      </c>
      <c t="s" s="16" r="B157">
        <v>208</v>
      </c>
      <c s="6" r="C157">
        <v>77</v>
      </c>
      <c t="s" s="16" r="D157">
        <v>208</v>
      </c>
      <c s="6" r="E157">
        <v>80</v>
      </c>
      <c s="6" r="F157">
        <f>IF(AND(ISNUMBER(C157),ISNUMBER(E157)),(VLOOKUP(D157,$B$155:$C$159,2,FALSE)+E157),"")</f>
        <v>157</v>
      </c>
      <c t="s" s="6" r="G157">
        <v>9</v>
      </c>
      <c t="s" s="6" r="H157">
        <v>9</v>
      </c>
      <c t="str" s="16" r="P157">
        <f>IF(ISTEXT(F330),F330,"")</f>
        <v/>
      </c>
      <c t="str" s="3" r="Q157">
        <f>IF(ISTEXT(D330),D330,"")</f>
        <v/>
      </c>
      <c t="str" s="6" r="R157">
        <f>IF(ISNUMBER(E330),E330,"")</f>
        <v/>
      </c>
    </row>
    <row r="158">
      <c s="3" r="A158">
        <v>4</v>
      </c>
      <c t="s" s="16" r="B158">
        <v>209</v>
      </c>
      <c s="6" r="C158">
        <v>77</v>
      </c>
      <c t="s" s="16" r="D158">
        <v>209</v>
      </c>
      <c s="6" r="E158">
        <v>89</v>
      </c>
      <c s="6" r="F158">
        <f>IF(AND(ISNUMBER(C158),ISNUMBER(E158)),(VLOOKUP(D158,$B$155:$C$159,2,FALSE)+E158),"")</f>
        <v>166</v>
      </c>
      <c t="s" s="6" r="G158">
        <v>9</v>
      </c>
      <c t="s" s="6" r="H158">
        <v>9</v>
      </c>
      <c t="str" s="16" r="P158">
        <f>IF(ISTEXT(F331),F331,"")</f>
        <v/>
      </c>
      <c t="str" s="3" r="Q158">
        <f>IF(ISTEXT(D331),D331,"")</f>
        <v/>
      </c>
      <c t="str" s="6" r="R158">
        <f>IF(ISNUMBER(E331),E331,"")</f>
        <v/>
      </c>
    </row>
    <row r="159">
      <c s="3" r="A159">
        <v>5</v>
      </c>
      <c t="s" s="16" r="B159">
        <v>210</v>
      </c>
      <c s="6" r="C159">
        <v>82</v>
      </c>
      <c t="s" s="16" r="D159">
        <v>210</v>
      </c>
      <c s="6" r="E159">
        <v>86</v>
      </c>
      <c s="6" r="F159">
        <f>IF(AND(ISNUMBER(C159),ISNUMBER(E159)),(VLOOKUP(D159,$B$155:$C$159,2,FALSE)+E159),"")</f>
        <v>168</v>
      </c>
      <c t="s" s="6" r="G159">
        <v>9</v>
      </c>
      <c t="s" s="6" r="H159">
        <v>9</v>
      </c>
      <c t="str" s="16" r="P159">
        <f>IF(ISTEXT(F332),F332,"")</f>
        <v/>
      </c>
      <c t="str" s="3" r="Q159">
        <f>IF(ISTEXT(D332),D332,"")</f>
        <v/>
      </c>
      <c t="str" s="6" r="R159">
        <f>IF(ISNUMBER(E332),E332,"")</f>
        <v/>
      </c>
    </row>
    <row customHeight="1" r="160" ht="21.0">
      <c t="s" s="10" r="A160">
        <v>27</v>
      </c>
      <c s="6" r="C160">
        <f>IF((COUNT(C155:C159)&lt;4),"",IF((COUNT(C155:C159)&lt;5),SUM(C155:C159),(SUM(C155:C159)-MAX(C155:C159))))</f>
        <v>311</v>
      </c>
      <c t="str" s="6" r="D160">
        <f>IF((COUNT(D155:D159)&lt;4),"",IF((COUNT(D155:D159)&lt;5),SUM(D155:D159),(SUM(D155:D159)-MAX(D155:D159))))</f>
        <v/>
      </c>
      <c s="6" r="E160">
        <f>IF((COUNT(E155:E159)&lt;4),"",IF((COUNT(E155:E159)&lt;5),SUM(E155:E159),(SUM(E155:E159)-MAX(E155:E159))))</f>
        <v>329</v>
      </c>
      <c s="6" r="F160">
        <f>IF(AND(ISNUMBER(C160),ISNUMBER(E160)),(C160+E160),"")</f>
        <v>640</v>
      </c>
      <c t="s" s="6" r="G160">
        <v>9</v>
      </c>
      <c t="s" s="6" r="H160">
        <v>9</v>
      </c>
      <c t="str" s="16" r="P160">
        <f>IF(ISTEXT(F333),F333,"")</f>
        <v/>
      </c>
      <c t="str" s="3" r="Q160">
        <f>IF(ISTEXT(D333),D333,"")</f>
        <v/>
      </c>
      <c t="str" s="6" r="R160">
        <f>IF(ISNUMBER(E333),E333,"")</f>
        <v/>
      </c>
    </row>
    <row r="161">
      <c t="s" s="6" r="G161">
        <v>9</v>
      </c>
      <c t="s" s="3" r="H161">
        <v>9</v>
      </c>
    </row>
    <row r="162">
      <c t="s" s="6" r="C162">
        <v>211</v>
      </c>
      <c t="s" s="6" r="G162">
        <v>9</v>
      </c>
      <c t="s" s="3" r="H162">
        <v>9</v>
      </c>
    </row>
    <row r="163">
      <c t="s" s="6" r="B163">
        <v>6</v>
      </c>
      <c t="s" s="6" r="C163">
        <v>10</v>
      </c>
      <c t="s" s="6" r="D163">
        <v>6</v>
      </c>
      <c t="s" s="6" r="E163">
        <v>11</v>
      </c>
      <c t="s" s="6" r="F163">
        <v>15</v>
      </c>
      <c t="s" s="6" r="G163">
        <v>9</v>
      </c>
      <c t="s" s="3" r="H163">
        <v>9</v>
      </c>
    </row>
    <row r="164">
      <c s="3" r="A164">
        <v>1</v>
      </c>
      <c t="s" s="16" r="B164">
        <v>212</v>
      </c>
      <c s="6" r="C164">
        <v>81</v>
      </c>
      <c t="s" s="16" r="D164">
        <v>212</v>
      </c>
      <c s="6" r="E164">
        <v>80</v>
      </c>
      <c s="6" r="F164">
        <f>IF(AND(ISNUMBER(C164),ISNUMBER(E164)),(VLOOKUP(D164,$B$164:$C$168,2,FALSE)+E164),"")</f>
        <v>161</v>
      </c>
      <c t="s" s="6" r="G164">
        <v>9</v>
      </c>
    </row>
    <row r="165">
      <c s="3" r="A165">
        <v>2</v>
      </c>
      <c t="s" s="16" r="B165">
        <v>213</v>
      </c>
      <c s="6" r="C165">
        <v>80</v>
      </c>
      <c t="s" s="16" r="D165">
        <v>213</v>
      </c>
      <c s="6" r="E165">
        <v>78</v>
      </c>
      <c s="6" r="F165">
        <f>IF(AND(ISNUMBER(C165),ISNUMBER(E165)),(VLOOKUP(D165,$B$164:$C$168,2,FALSE)+E165),"")</f>
        <v>158</v>
      </c>
      <c t="s" s="6" r="G165">
        <v>9</v>
      </c>
    </row>
    <row r="166">
      <c s="3" r="A166">
        <v>3</v>
      </c>
      <c t="s" s="16" r="B166">
        <v>214</v>
      </c>
      <c s="6" r="C166">
        <v>78</v>
      </c>
      <c t="s" s="16" r="D166">
        <v>214</v>
      </c>
      <c s="6" r="E166">
        <v>76</v>
      </c>
      <c s="6" r="F166">
        <f>IF(AND(ISNUMBER(C166),ISNUMBER(E166)),(VLOOKUP(D166,$B$164:$C$168,2,FALSE)+E166),"")</f>
        <v>154</v>
      </c>
    </row>
    <row r="167">
      <c s="3" r="A167">
        <v>4</v>
      </c>
      <c t="s" s="16" r="B167">
        <v>215</v>
      </c>
      <c s="6" r="C167">
        <v>79</v>
      </c>
      <c t="s" s="16" r="D167">
        <v>215</v>
      </c>
      <c s="6" r="E167">
        <v>78</v>
      </c>
      <c s="6" r="F167">
        <f>IF(AND(ISNUMBER(C167),ISNUMBER(E167)),(VLOOKUP(D167,$B$164:$C$168,2,FALSE)+E167),"")</f>
        <v>157</v>
      </c>
    </row>
    <row r="168">
      <c s="3" r="A168">
        <v>5</v>
      </c>
      <c t="s" s="16" r="B168">
        <v>216</v>
      </c>
      <c s="6" r="C168">
        <v>82</v>
      </c>
      <c t="s" s="16" r="D168">
        <v>216</v>
      </c>
      <c s="6" r="E168">
        <v>80</v>
      </c>
      <c s="6" r="F168">
        <f>IF(AND(ISNUMBER(C168),ISNUMBER(E168)),(VLOOKUP(D168,$B$164:$C$168,2,FALSE)+E168),"")</f>
        <v>162</v>
      </c>
    </row>
    <row r="169">
      <c t="s" s="3" r="A169">
        <v>27</v>
      </c>
      <c s="6" r="C169">
        <f>IF((COUNT(C164:C168)&lt;4),"",IF((COUNT(C164:C168)&lt;5),SUM(C164:C168),(SUM(C164:C168)-MAX(C164:C168))))</f>
        <v>318</v>
      </c>
      <c t="str" s="6" r="D169">
        <f>IF((COUNT(D164:D168)&lt;4),"",IF((COUNT(D164:D168)&lt;5),SUM(D164:D168),(SUM(D164:D168)-MAX(D164:D168))))</f>
        <v/>
      </c>
      <c s="6" r="E169">
        <f>IF((COUNT(E164:E168)&lt;4),"",IF((COUNT(E164:E168)&lt;5),SUM(E164:E168),(SUM(E164:E168)-MAX(E164:E168))))</f>
        <v>312</v>
      </c>
      <c s="6" r="F169">
        <f>IF(AND(ISNUMBER(C169),ISNUMBER(E169)),(C169+E169),"")</f>
        <v>630</v>
      </c>
    </row>
    <row r="170">
      <c t="s" s="6" r="G170">
        <v>9</v>
      </c>
    </row>
    <row customHeight="1" r="171" hidden="1">
      <c t="s" s="6" r="G171">
        <v>9</v>
      </c>
      <c t="str" s="3" r="J171">
        <f>IF(ISNUMBER(F175),(RANK(F175,($F$175:$F$320),1)),"")</f>
        <v>#VALUE!:rangeLocation</v>
      </c>
      <c t="str" s="3" r="K171">
        <f>IF(ISNUMBER(H175),(RANK(H175,($H$175:$H$320),1)),"")</f>
        <v/>
      </c>
      <c s="3" r="L171">
        <f>IF(ISNUMBER(I175),((I175+COUNTIF(I175:I$320,I175))-1),"")</f>
        <v>88</v>
      </c>
      <c t="str" s="3" r="M171">
        <f>IF(ISNUMBER(J171),((J171+COUNTIF(J171:J$320,J171))-1),"")</f>
        <v/>
      </c>
      <c t="str" s="3" r="N171">
        <f>IF(ISNUMBER(K171),((K171+COUNTIF(K171:K$320,K171))-1),"")</f>
        <v/>
      </c>
      <c s="3" r="O171">
        <v>1</v>
      </c>
      <c s="3" r="P171">
        <f>MATCH(O171,L$171:L$320,0)</f>
        <v>109</v>
      </c>
      <c t="str" s="3" r="Q171">
        <f>INDEX(B$175:B$317,P171)</f>
        <v>Peter Frampton</v>
      </c>
      <c s="6" r="R171">
        <f>INDEX(C$175:C$320,P171)</f>
        <v>72</v>
      </c>
      <c t="str" s="10" r="S171">
        <f>INDEX(A$175:A$326,P171)</f>
        <v>Team 19</v>
      </c>
      <c s="3" r="T171">
        <f>MATCH(1,M$171:M$320,0)</f>
        <v>62</v>
      </c>
      <c t="str" s="3" r="U171">
        <f>INDEX(A$175:A$326,T171)</f>
        <v>Team 11</v>
      </c>
      <c t="str" s="10" r="W171">
        <f>INDEX(B$175:B$320,T171)</f>
        <v>Pete Sampras</v>
      </c>
      <c s="6" r="X171">
        <f>INDEX(F$175:F$320,T171)</f>
        <v>156</v>
      </c>
      <c t="str" s="3" r="Y171">
        <f>MATCH(O171,N$171:N$320,0)</f>
        <v>#N/A:lookupNotFound:1</v>
      </c>
      <c t="str" s="3" r="Z171">
        <f>INDEX(A$175:A$326,Y171)</f>
        <v>#N/A:lookupNotFound:1</v>
      </c>
      <c t="str" s="3" r="AA171">
        <f>INDEX(B$175:B$320,Y171)</f>
        <v>#N/A:lookupNotFound:1</v>
      </c>
      <c t="str" s="6" r="AB171">
        <f>INDEX(H$175:H$320,Y171)</f>
        <v>#N/A:lookupNotFound:1</v>
      </c>
    </row>
    <row customHeight="1" r="172" hidden="1">
      <c t="s" s="6" r="G172">
        <v>9</v>
      </c>
      <c t="str" s="3" r="J172">
        <f>IF(ISNUMBER(F176),(RANK(F176,($F$175:$F$320),1)),"")</f>
        <v>#VALUE!:rangeLocation</v>
      </c>
      <c t="str" s="3" r="K172">
        <f>IF(ISNUMBER(H176),(RANK(H176,($H$175:$H$320),1)),"")</f>
        <v/>
      </c>
      <c s="3" r="L172">
        <f>IF(ISNUMBER(I176),((I176+COUNTIF(I176:I$320,I176))-1),"")</f>
        <v>87</v>
      </c>
      <c t="str" s="3" r="M172">
        <f>IF(ISNUMBER(J172),((J172+COUNTIF(J172:J$320,J172))-1),"")</f>
        <v/>
      </c>
      <c t="str" s="3" r="N172">
        <f>IF(ISNUMBER(K172),((K172+COUNTIF(K172:K$320,K172))-1),"")</f>
        <v/>
      </c>
      <c s="3" r="O172">
        <f>O171+1</f>
        <v>2</v>
      </c>
      <c s="3" r="P172">
        <f>MATCH(O172,L$171:L$320,0)</f>
        <v>104</v>
      </c>
      <c t="str" s="3" r="Q172">
        <f>INDEX(B$175:B$317,P172)</f>
        <v>Glen Day</v>
      </c>
      <c s="6" r="R172">
        <f>INDEX(C$175:C$320,P172)</f>
        <v>80</v>
      </c>
      <c t="str" s="10" r="S172">
        <f>INDEX(A$175:A$326,P172)</f>
        <v>Team 18</v>
      </c>
      <c s="3" r="T172">
        <f>MATCH(2,M$171:M$320,0)</f>
        <v>13</v>
      </c>
      <c t="str" s="3" r="U172">
        <f>INDEX(A$175:A$326,T172)</f>
        <v>Team 3</v>
      </c>
      <c t="str" s="10" r="W172">
        <f>INDEX(B$175:B$320,T172)</f>
        <v>Al Capone</v>
      </c>
      <c s="6" r="X172">
        <f>INDEX(F$175:F$320,T172)</f>
        <v>160</v>
      </c>
      <c t="str" s="3" r="Y172">
        <f>MATCH(O172,N$171:N$320,0)</f>
        <v>#N/A:lookupNotFound:2</v>
      </c>
      <c t="str" s="3" r="Z172">
        <f>INDEX(A$175:A$326,Y172)</f>
        <v>#N/A:lookupNotFound:2</v>
      </c>
      <c t="str" s="3" r="AA172">
        <f>INDEX(B$175:B$320,Y172)</f>
        <v>#N/A:lookupNotFound:2</v>
      </c>
      <c t="str" s="6" r="AB172">
        <f>INDEX(H$175:H$320,Y172)</f>
        <v>#N/A:lookupNotFound:2</v>
      </c>
    </row>
    <row customHeight="1" r="173" hidden="1">
      <c s="6" r="C173">
        <f>IF((COUNT(C164:C172)&lt;4),"",IF((COUNT(C164:C172)&lt;5),SUM(C164:C172),(SUM(C164:C172)-MAX(C164:C172))))</f>
        <v>400</v>
      </c>
      <c t="str" s="6" r="D173">
        <f>IF((COUNT(D164:D172)&lt;4),"",IF((COUNT(D164:D172)&lt;5),SUM(D164:D172),(SUM(D164:D172)-MAX(D164:D172))))</f>
        <v/>
      </c>
      <c t="s" s="6" r="G173">
        <v>9</v>
      </c>
      <c t="str" s="3" r="J173">
        <f>IF(ISNUMBER(F177),(RANK(F177,($F$175:$F$320),1)),"")</f>
        <v>#VALUE!:rangeLocation</v>
      </c>
      <c t="str" s="3" r="K173">
        <f>IF(ISNUMBER(H177),(RANK(H177,($H$175:$H$320),1)),"")</f>
        <v/>
      </c>
      <c s="3" r="L173">
        <f>IF(ISNUMBER(I177),((I177+COUNTIF(I177:I$320,I177))-1),"")</f>
        <v>86</v>
      </c>
      <c t="str" s="3" r="M173">
        <f>IF(ISNUMBER(J173),((J173+COUNTIF(J173:J$320,J173))-1),"")</f>
        <v/>
      </c>
      <c t="str" s="3" r="N173">
        <f>IF(ISNUMBER(K173),((K173+COUNTIF(K173:K$320,K173))-1),"")</f>
        <v/>
      </c>
      <c s="3" r="O173">
        <f>O172+1</f>
        <v>3</v>
      </c>
      <c s="3" r="P173">
        <f>MATCH(O173,L$171:L$320,0)</f>
        <v>103</v>
      </c>
      <c t="str" s="3" r="Q173">
        <f>INDEX(B$175:B$317,P173)</f>
        <v>Damron Robert</v>
      </c>
      <c s="6" r="R173">
        <f>INDEX(C$175:C$320,P173)</f>
        <v>81</v>
      </c>
      <c t="str" s="10" r="S173">
        <f>INDEX(A$175:A$326,P173)</f>
        <v>Team 18</v>
      </c>
      <c t="str" s="3" r="T173">
        <f>MATCH(3,M$171:M$320,0)</f>
        <v>#N/A:lookupNotFound:3</v>
      </c>
      <c t="str" s="3" r="U173">
        <f>INDEX(A$175:A$326,T173)</f>
        <v>#N/A:lookupNotFound:3</v>
      </c>
      <c t="str" s="10" r="W173">
        <f>INDEX(B$175:B$320,T173)</f>
        <v>#N/A:lookupNotFound:3</v>
      </c>
      <c t="str" s="6" r="X173">
        <f>INDEX(F$175:F$320,T173)</f>
        <v>#N/A:lookupNotFound:3</v>
      </c>
      <c t="str" s="3" r="Y173">
        <f>MATCH(O173,N$171:N$320,0)</f>
        <v>#N/A:lookupNotFound:3</v>
      </c>
      <c t="str" s="3" r="Z173">
        <f>INDEX(A$175:A$326,Y173)</f>
        <v>#N/A:lookupNotFound:3</v>
      </c>
      <c t="str" s="3" r="AA173">
        <f>INDEX(B$175:B$320,Y173)</f>
        <v>#N/A:lookupNotFound:3</v>
      </c>
      <c t="str" s="6" r="AB173">
        <f>INDEX(H$175:H$320,Y173)</f>
        <v>#N/A:lookupNotFound:3</v>
      </c>
    </row>
    <row customHeight="1" r="174" hidden="1">
      <c t="str" s="3" r="J174">
        <f>IF(ISNUMBER(F178),(RANK(F178,($F$175:$F$320),1)),"")</f>
        <v>#VALUE!:rangeLocation</v>
      </c>
      <c t="str" s="3" r="K174">
        <f>IF(ISNUMBER(H178),(RANK(H178,($H$175:$H$320),1)),"")</f>
        <v/>
      </c>
      <c s="3" r="L174">
        <f>IF(ISNUMBER(I178),((I178+COUNTIF(I178:I$320,I178))-1),"")</f>
        <v>85</v>
      </c>
      <c t="str" s="3" r="M174">
        <f>IF(ISNUMBER(J174),((J174+COUNTIF(J174:J$320,J174))-1),"")</f>
        <v/>
      </c>
      <c t="str" s="3" r="N174">
        <f>IF(ISNUMBER(K174),((K174+COUNTIF(K174:K$320,K174))-1),"")</f>
        <v/>
      </c>
      <c s="3" r="O174">
        <f>O173+1</f>
        <v>4</v>
      </c>
      <c s="3" r="P174">
        <f>MATCH(O174,L$171:L$320,0)</f>
        <v>101</v>
      </c>
      <c t="str" s="3" r="Q174">
        <f>INDEX(B$175:B$317,P174)</f>
        <v>robert damron</v>
      </c>
      <c s="6" r="R174">
        <f>INDEX(C$175:C$320,P174)</f>
        <v>82</v>
      </c>
      <c t="str" s="10" r="S174">
        <f>INDEX(A$175:A$326,P174)</f>
        <v>Team 17</v>
      </c>
      <c t="str" s="3" r="T174">
        <f>MATCH(4,M$171:M$320,0)</f>
        <v>#N/A:lookupNotFound:4</v>
      </c>
      <c t="str" s="3" r="U174">
        <f>INDEX(A$175:A$326,T174)</f>
        <v>#N/A:lookupNotFound:4</v>
      </c>
      <c t="str" s="10" r="W174">
        <f>INDEX(B$175:B$320,T174)</f>
        <v>#N/A:lookupNotFound:4</v>
      </c>
      <c t="str" s="6" r="X174">
        <f>INDEX(F$175:F$320,T174)</f>
        <v>#N/A:lookupNotFound:4</v>
      </c>
      <c t="str" s="3" r="Y174">
        <f>MATCH(O174,N$171:N$320,0)</f>
        <v>#N/A:lookupNotFound:4</v>
      </c>
      <c t="str" s="3" r="Z174">
        <f>INDEX(A$175:A$326,Y174)</f>
        <v>#N/A:lookupNotFound:4</v>
      </c>
      <c t="str" s="3" r="AA174">
        <f>INDEX(B$175:B$320,Y174)</f>
        <v>#N/A:lookupNotFound:4</v>
      </c>
      <c t="str" s="6" r="AB174">
        <f>INDEX(H$175:H$320,Y174)</f>
        <v>#N/A:lookupNotFound:4</v>
      </c>
    </row>
    <row customHeight="1" r="175" hidden="1">
      <c t="str" s="3" r="A175">
        <f>C6</f>
        <v>Team 1</v>
      </c>
      <c t="str" s="3" r="B175">
        <f>B8</f>
        <v>Tyler Miles</v>
      </c>
      <c s="3" r="C175">
        <f>IF(ISNUMBER(C8),C8,"")</f>
        <v>80</v>
      </c>
      <c t="str" s="3" r="D175">
        <f>IF(ISTEXT(D8),D8,"")</f>
        <v>Tyler Miles</v>
      </c>
      <c s="3" r="E175">
        <f>IF(ISNUMBER(E8),E8,"")</f>
        <v>79</v>
      </c>
      <c s="3" r="F175">
        <f>IF(ISNUMBER(F8),F8,"")</f>
        <v>159</v>
      </c>
      <c t="str" s="3" r="G175">
        <f>IF(ISNUMBER(G8),G8,"")</f>
        <v/>
      </c>
      <c t="str" s="3" r="H175">
        <f>IF(ISNUMBER(H4),H4,"")</f>
        <v/>
      </c>
      <c s="3" r="I175">
        <f>IF(ISNUMBER(C175),(RANK(C175,($C$175:$C$320),1)),"")</f>
        <v>1</v>
      </c>
      <c t="str" s="3" r="J175">
        <f>IF(ISNUMBER(F179),(RANK(F179,($F$175:$F$320),1)),"")</f>
        <v>#N/A:lookupNotFound:178</v>
      </c>
      <c t="str" s="3" r="K175">
        <f>IF(ISNUMBER(H179),(RANK(H179,($H$175:$H$320),1)),"")</f>
        <v/>
      </c>
      <c s="3" r="L175">
        <f>IF(ISNUMBER(I179),((I179+COUNTIF(I179:I$320,I179))-1),"")</f>
        <v>84</v>
      </c>
      <c t="str" s="3" r="M175">
        <f>IF(ISNUMBER(J175),((J175+COUNTIF(J175:J$320,J175))-1),"")</f>
        <v/>
      </c>
      <c t="str" s="3" r="N175">
        <f>IF(ISNUMBER(K175),((K175+COUNTIF(K175:K$320,K175))-1),"")</f>
        <v/>
      </c>
      <c s="3" r="O175">
        <f>O174+1</f>
        <v>5</v>
      </c>
      <c s="3" r="P175">
        <f>MATCH(O175,L$171:L$320,0)</f>
        <v>100</v>
      </c>
      <c t="str" s="3" r="Q175">
        <f>INDEX(B$175:B$317,P175)</f>
        <v>john daly</v>
      </c>
      <c s="6" r="R175">
        <f>INDEX(C$175:C$320,P175)</f>
        <v>77</v>
      </c>
      <c t="str" s="10" r="S175">
        <f>INDEX(A$175:A$326,P175)</f>
        <v>Team 17</v>
      </c>
      <c t="str" s="3" r="T175">
        <f>MATCH(5,M$171:M$320,0)</f>
        <v>#N/A:lookupNotFound:5</v>
      </c>
      <c t="str" s="3" r="U175">
        <f>INDEX(A$175:A$326,T175)</f>
        <v>#N/A:lookupNotFound:5</v>
      </c>
      <c t="str" s="10" r="W175">
        <f>INDEX(B$175:B$320,T175)</f>
        <v>#N/A:lookupNotFound:5</v>
      </c>
      <c t="str" s="6" r="X175">
        <f>INDEX(F$175:F$320,T175)</f>
        <v>#N/A:lookupNotFound:5</v>
      </c>
      <c t="str" s="3" r="Y175">
        <f>MATCH(O175,N$171:N$320,0)</f>
        <v>#N/A:lookupNotFound:5</v>
      </c>
      <c t="str" s="3" r="Z175">
        <f>INDEX(A$175:A$326,Y175)</f>
        <v>#N/A:lookupNotFound:5</v>
      </c>
      <c t="str" s="3" r="AA175">
        <f>INDEX(B$175:B$320,Y175)</f>
        <v>#N/A:lookupNotFound:5</v>
      </c>
      <c t="str" s="6" r="AB175">
        <f>INDEX(H$175:H$320,Y175)</f>
        <v>#N/A:lookupNotFound:5</v>
      </c>
    </row>
    <row customHeight="1" r="176" hidden="1">
      <c t="str" s="3" r="A176">
        <f>C6</f>
        <v>Team 1</v>
      </c>
      <c t="str" s="3" r="B176">
        <f>B9</f>
        <v>Richard Miles</v>
      </c>
      <c s="3" r="C176">
        <f>IF(ISNUMBER(C9),C9,"")</f>
        <v>78</v>
      </c>
      <c t="str" s="3" r="D176">
        <f>IF(ISTEXT(D9),D9,"")</f>
        <v>Richard Miles</v>
      </c>
      <c s="3" r="E176">
        <f>IF(ISNUMBER(E9),E9,"")</f>
        <v>77</v>
      </c>
      <c s="3" r="F176">
        <f>IF(ISNUMBER(F9),F9,"")</f>
        <v>155</v>
      </c>
      <c t="str" s="3" r="G176">
        <f>IF(ISNUMBER(G9),G9,"")</f>
        <v/>
      </c>
      <c t="str" s="3" r="H176">
        <f>IF(ISNUMBER(H5),H5,"")</f>
        <v/>
      </c>
      <c s="3" r="I176">
        <f>IF(ISNUMBER(C176),(RANK(C176,($C$175:$C$320),1)),"")</f>
        <v>1</v>
      </c>
      <c t="str" s="3" r="J176">
        <f>IF(ISNUMBER(F180),(RANK(F180,($F$175:$F$320),1)),"")</f>
        <v/>
      </c>
      <c t="str" s="3" r="K176">
        <f>IF(ISNUMBER(H180),(RANK(H180,($H$175:$H$320),1)),"")</f>
        <v/>
      </c>
      <c t="str" s="3" r="L176">
        <f>IF(ISNUMBER(I180),((I180+COUNTIF(I180:I$320,I180))-1),"")</f>
        <v/>
      </c>
      <c t="str" s="3" r="M176">
        <f>IF(ISNUMBER(J176),((J176+COUNTIF(J176:J$320,J176))-1),"")</f>
        <v/>
      </c>
      <c t="str" s="3" r="N176">
        <f>IF(ISNUMBER(K176),((K176+COUNTIF(K176:K$320,K176))-1),"")</f>
        <v/>
      </c>
      <c s="3" r="O176">
        <f>O175+1</f>
        <v>6</v>
      </c>
      <c s="3" r="P176">
        <f>MATCH(O176,L$171:L$320,0)</f>
        <v>99</v>
      </c>
      <c t="str" s="3" r="Q176">
        <f>INDEX(B$175:B$317,P176)</f>
        <v>Byrd Johathan </v>
      </c>
      <c s="6" r="R176">
        <f>INDEX(C$175:C$320,P176)</f>
        <v>77</v>
      </c>
      <c t="str" s="10" r="S176">
        <f>INDEX(A$175:A$326,P176)</f>
        <v>Team 17</v>
      </c>
      <c t="str" s="3" r="T176">
        <f>MATCH(6,M$171:M$320,0)</f>
        <v>#N/A:lookupNotFound:6</v>
      </c>
      <c t="str" s="3" r="U176">
        <f>INDEX(A$175:A$326,T176)</f>
        <v>#N/A:lookupNotFound:6</v>
      </c>
      <c t="str" s="10" r="W176">
        <f>INDEX(B$175:B$320,T176)</f>
        <v>#N/A:lookupNotFound:6</v>
      </c>
      <c t="str" s="6" r="X176">
        <f>INDEX(F$175:F$320,T176)</f>
        <v>#N/A:lookupNotFound:6</v>
      </c>
      <c t="str" s="3" r="Y176">
        <f>MATCH(O176,N$171:N$320,0)</f>
        <v>#N/A:lookupNotFound:6</v>
      </c>
      <c t="str" s="3" r="Z176">
        <f>INDEX(A$175:A$326,Y176)</f>
        <v>#N/A:lookupNotFound:6</v>
      </c>
      <c t="str" s="3" r="AA176">
        <f>INDEX(B$175:B$320,Y176)</f>
        <v>#N/A:lookupNotFound:6</v>
      </c>
      <c t="str" s="6" r="AB176">
        <f>INDEX(H$175:H$320,Y176)</f>
        <v>#N/A:lookupNotFound:6</v>
      </c>
    </row>
    <row customHeight="1" r="177" hidden="1">
      <c t="str" s="3" r="A177">
        <f>C6</f>
        <v>Team 1</v>
      </c>
      <c t="str" s="3" r="B177">
        <f>B10</f>
        <v>Chylle Miles</v>
      </c>
      <c s="3" r="C177">
        <f>IF(ISNUMBER(C10),C10,"")</f>
        <v>86</v>
      </c>
      <c t="str" s="3" r="D177">
        <f>IF(ISTEXT(D10),D10,"")</f>
        <v>Chylle Miles</v>
      </c>
      <c s="3" r="E177">
        <f>IF(ISNUMBER(E10),E10,"")</f>
        <v>84</v>
      </c>
      <c s="3" r="F177">
        <f>IF(ISNUMBER(F10),F10,"")</f>
        <v>170</v>
      </c>
      <c t="str" s="3" r="G177">
        <f>IF(ISNUMBER(G10),G10,"")</f>
        <v/>
      </c>
      <c t="str" s="3" r="H177">
        <f>IF(ISNUMBER(H6),H6,"")</f>
        <v/>
      </c>
      <c s="3" r="I177">
        <f>IF(ISNUMBER(C177),(RANK(C177,($C$175:$C$320),1)),"")</f>
        <v>1</v>
      </c>
      <c t="str" s="3" r="J177">
        <f>IF(ISNUMBER(F181),(RANK(F181,($F$175:$F$320),1)),"")</f>
        <v>#N/A:lookupNotFound:150</v>
      </c>
      <c t="str" s="3" r="K177">
        <f>IF(ISNUMBER(H181),(RANK(H181,($H$175:$H$320),1)),"")</f>
        <v/>
      </c>
      <c s="3" r="L177">
        <f>IF(ISNUMBER(I181),((I181+COUNTIF(I181:I$320,I181))-1),"")</f>
        <v>83</v>
      </c>
      <c t="str" s="3" r="M177">
        <f>IF(ISNUMBER(J177),((J177+COUNTIF(J177:J$320,J177))-1),"")</f>
        <v/>
      </c>
      <c t="str" s="3" r="N177">
        <f>IF(ISNUMBER(K177),((K177+COUNTIF(K177:K$320,K177))-1),"")</f>
        <v/>
      </c>
      <c s="3" r="O177">
        <f>O176+1</f>
        <v>7</v>
      </c>
      <c s="3" r="P177">
        <f>MATCH(O177,L$171:L$320,0)</f>
        <v>98</v>
      </c>
      <c t="str" s="3" r="Q177">
        <f>INDEX(B$175:B$317,P177)</f>
        <v>michael bradley</v>
      </c>
      <c s="6" r="R177">
        <f>INDEX(C$175:C$320,P177)</f>
        <v>78</v>
      </c>
      <c t="str" s="10" r="S177">
        <f>INDEX(A$175:A$326,P177)</f>
        <v>Team 17</v>
      </c>
      <c t="str" s="3" r="T177">
        <f>MATCH(7,M$171:M$320,0)</f>
        <v>#N/A:lookupNotFound:7</v>
      </c>
      <c t="str" s="3" r="U177">
        <f>INDEX(A$175:A$326,T177)</f>
        <v>#N/A:lookupNotFound:7</v>
      </c>
      <c t="str" s="10" r="W177">
        <f>INDEX(B$175:B$320,T177)</f>
        <v>#N/A:lookupNotFound:7</v>
      </c>
      <c t="str" s="6" r="X177">
        <f>INDEX(F$175:F$320,T177)</f>
        <v>#N/A:lookupNotFound:7</v>
      </c>
      <c t="str" s="3" r="Y177">
        <f>MATCH(O177,N$171:N$320,0)</f>
        <v>#N/A:lookupNotFound:7</v>
      </c>
      <c t="str" s="3" r="Z177">
        <f>INDEX(A$175:A$326,Y177)</f>
        <v>#N/A:lookupNotFound:7</v>
      </c>
      <c t="str" s="3" r="AA177">
        <f>INDEX(B$175:B$320,Y177)</f>
        <v>#N/A:lookupNotFound:7</v>
      </c>
      <c t="str" s="6" r="AB177">
        <f>INDEX(H$175:H$320,Y177)</f>
        <v>#N/A:lookupNotFound:7</v>
      </c>
    </row>
    <row customHeight="1" r="178" hidden="1">
      <c t="str" s="3" r="A178">
        <f>C6</f>
        <v>Team 1</v>
      </c>
      <c t="str" s="3" r="B178">
        <f>B11</f>
        <v>Morgan Miles</v>
      </c>
      <c s="3" r="C178">
        <f>IF(ISNUMBER(C11),C11,"")</f>
        <v>84</v>
      </c>
      <c t="str" s="3" r="D178">
        <f>IF(ISTEXT(D11),D11,"")</f>
        <v>Morgan Miles</v>
      </c>
      <c s="3" r="E178">
        <f>IF(ISNUMBER(E11),E11,"")</f>
        <v>80</v>
      </c>
      <c s="3" r="F178">
        <f>IF(ISNUMBER(F11),F11,"")</f>
        <v>164</v>
      </c>
      <c t="str" s="3" r="G178">
        <f>IF(ISNUMBER(G11),G11,"")</f>
        <v/>
      </c>
      <c t="str" s="3" r="H178">
        <f>IF(ISNUMBER(H7),H7,"")</f>
        <v/>
      </c>
      <c s="3" r="I178">
        <f>IF(ISNUMBER(C178),(RANK(C178,($C$175:$C$320),1)),"")</f>
        <v>1</v>
      </c>
      <c t="str" s="3" r="J178">
        <f>IF(ISNUMBER(F182),(RANK(F182,($F$175:$F$320),1)),"")</f>
        <v>#N/A:lookupNotFound:156</v>
      </c>
      <c t="str" s="3" r="K178">
        <f>IF(ISNUMBER(H182),(RANK(H182,($H$175:$H$320),1)),"")</f>
        <v/>
      </c>
      <c s="3" r="L178">
        <f>IF(ISNUMBER(I182),((I182+COUNTIF(I182:I$320,I182))-1),"")</f>
        <v>82</v>
      </c>
      <c t="str" s="3" r="M178">
        <f>IF(ISNUMBER(J178),((J178+COUNTIF(J178:J$320,J178))-1),"")</f>
        <v/>
      </c>
      <c t="str" s="3" r="N178">
        <f>IF(ISNUMBER(K178),((K178+COUNTIF(K178:K$320,K178))-1),"")</f>
        <v/>
      </c>
      <c s="3" r="O178">
        <f>O177+1</f>
        <v>8</v>
      </c>
      <c s="3" r="P178">
        <f>MATCH(O178,L$171:L$320,0)</f>
        <v>97</v>
      </c>
      <c t="str" s="3" r="Q178">
        <f>INDEX(B$175:B$317,P178)</f>
        <v>Bowditch craig</v>
      </c>
      <c s="6" r="R178">
        <f>INDEX(C$175:C$320,P178)</f>
        <v>79</v>
      </c>
      <c t="str" s="10" r="S178">
        <f>INDEX(A$175:A$326,P178)</f>
        <v>Team 17</v>
      </c>
      <c t="str" s="3" r="T178">
        <f>MATCH(8,M$171:M$320,0)</f>
        <v>#N/A:lookupNotFound:8</v>
      </c>
      <c t="str" s="3" r="U178">
        <f>INDEX(A$175:A$326,T178)</f>
        <v>#N/A:lookupNotFound:8</v>
      </c>
      <c t="str" s="10" r="W178">
        <f>INDEX(B$175:B$320,T178)</f>
        <v>#N/A:lookupNotFound:8</v>
      </c>
      <c t="str" s="6" r="X178">
        <f>INDEX(F$175:F$320,T178)</f>
        <v>#N/A:lookupNotFound:8</v>
      </c>
      <c t="str" s="3" r="Y178">
        <f>MATCH(O178,N$171:N$320,0)</f>
        <v>#N/A:lookupNotFound:8</v>
      </c>
      <c t="str" s="3" r="Z178">
        <f>INDEX(A$175:A$326,Y178)</f>
        <v>#N/A:lookupNotFound:8</v>
      </c>
      <c t="str" s="3" r="AA178">
        <f>INDEX(B$175:B$320,Y178)</f>
        <v>#N/A:lookupNotFound:8</v>
      </c>
      <c t="str" s="6" r="AB178">
        <f>INDEX(H$175:H$320,Y178)</f>
        <v>#N/A:lookupNotFound:8</v>
      </c>
    </row>
    <row customHeight="1" r="179" hidden="1">
      <c t="str" s="3" r="A179">
        <f>C6</f>
        <v>Team 1</v>
      </c>
      <c t="str" s="3" r="B179">
        <f>B12</f>
        <v>Madi Miles</v>
      </c>
      <c s="3" r="C179">
        <f>IF(ISNUMBER(C12),C12,"")</f>
        <v>90</v>
      </c>
      <c t="str" s="3" r="D179">
        <f>IF(ISTEXT(D12),D12,"")</f>
        <v>Madi Miles</v>
      </c>
      <c s="3" r="E179">
        <f>IF(ISNUMBER(E12),E12,"")</f>
        <v>88</v>
      </c>
      <c s="3" r="F179">
        <f>IF(ISNUMBER(F12),F12,"")</f>
        <v>178</v>
      </c>
      <c t="str" s="3" r="G179">
        <f>IF(ISNUMBER(G12),G12,"")</f>
        <v/>
      </c>
      <c t="str" s="3" r="H179">
        <f>IF(ISNUMBER(H8),H8,"")</f>
        <v/>
      </c>
      <c s="3" r="I179">
        <f>IF(ISNUMBER(C179),(RANK(C179,($C$175:$C$320),1)),"")</f>
        <v>1</v>
      </c>
      <c t="str" s="3" r="J179">
        <f>IF(ISNUMBER(F183),(RANK(F183,($F$175:$F$320),1)),"")</f>
        <v>#N/A:lookupNotFound:160</v>
      </c>
      <c t="str" s="3" r="K179">
        <f>IF(ISNUMBER(H183),(RANK(H183,($H$175:$H$320),1)),"")</f>
        <v/>
      </c>
      <c s="3" r="L179">
        <f>IF(ISNUMBER(I183),((I183+COUNTIF(I183:I$320,I183))-1),"")</f>
        <v>81</v>
      </c>
      <c t="str" s="3" r="M179">
        <f>IF(ISNUMBER(J179),((J179+COUNTIF(J179:J$320,J179))-1),"")</f>
        <v/>
      </c>
      <c t="str" s="3" r="N179">
        <f>IF(ISNUMBER(K179),((K179+COUNTIF(K179:K$320,K179))-1),"")</f>
        <v/>
      </c>
      <c s="3" r="O179">
        <f>O178+1</f>
        <v>9</v>
      </c>
      <c s="3" r="P179">
        <f>MATCH(O179,L$171:L$320,0)</f>
        <v>95</v>
      </c>
      <c t="str" s="3" r="Q179">
        <f>INDEX(B$175:B$317,P179)</f>
        <v>rocket socks</v>
      </c>
      <c s="6" r="R179">
        <f>INDEX(C$175:C$320,P179)</f>
        <v>80</v>
      </c>
      <c t="str" s="10" r="S179">
        <f>INDEX(A$175:A$326,P179)</f>
        <v>Team 16</v>
      </c>
      <c t="str" s="3" r="T179">
        <f>MATCH(9,M$171:M$320,0)</f>
        <v>#N/A:lookupNotFound:9</v>
      </c>
      <c t="str" s="3" r="U179">
        <f>INDEX(A$175:A$326,T179)</f>
        <v>#N/A:lookupNotFound:9</v>
      </c>
      <c t="str" s="10" r="W179">
        <f>INDEX(B$175:B$320,T179)</f>
        <v>#N/A:lookupNotFound:9</v>
      </c>
      <c t="str" s="6" r="X179">
        <f>INDEX(F$175:F$320,T179)</f>
        <v>#N/A:lookupNotFound:9</v>
      </c>
      <c t="str" s="3" r="Y179">
        <f>MATCH(O179,N$171:N$320,0)</f>
        <v>#N/A:lookupNotFound:9</v>
      </c>
      <c t="str" s="3" r="Z179">
        <f>INDEX(A$175:A$326,Y179)</f>
        <v>#N/A:lookupNotFound:9</v>
      </c>
      <c t="str" s="3" r="AA179">
        <f>INDEX(B$175:B$320,Y179)</f>
        <v>#N/A:lookupNotFound:9</v>
      </c>
      <c t="str" s="6" r="AB179">
        <f>INDEX(H$175:H$320,Y179)</f>
        <v>#N/A:lookupNotFound:9</v>
      </c>
    </row>
    <row customHeight="1" r="180" hidden="1">
      <c t="str" s="3" r="A180">
        <f>C6</f>
        <v>Team 1</v>
      </c>
      <c t="str" s="3" r="I180">
        <f>IF(ISNUMBER(C180),(RANK(C180,($C$175:$C$320),1)),"")</f>
        <v/>
      </c>
      <c t="str" s="3" r="J180">
        <f>IF(ISNUMBER(F184),(RANK(F184,($F$175:$F$320),1)),"")</f>
        <v>#NUM!:emptyArray</v>
      </c>
      <c t="str" s="3" r="K180">
        <f>IF(ISNUMBER(H184),(RANK(H184,($H$175:$H$320),1)),"")</f>
        <v/>
      </c>
      <c s="3" r="L180">
        <f>IF(ISNUMBER(I184),((I184+COUNTIF(I184:I$320,I184))-1),"")</f>
        <v>80</v>
      </c>
      <c t="str" s="3" r="M180">
        <f>IF(ISNUMBER(J180),((J180+COUNTIF(J180:J$320,J180))-1),"")</f>
        <v/>
      </c>
      <c t="str" s="3" r="N180">
        <f>IF(ISNUMBER(K180),((K180+COUNTIF(K180:K$320,K180))-1),"")</f>
        <v/>
      </c>
      <c s="3" r="O180">
        <f>O179+1</f>
        <v>10</v>
      </c>
      <c s="3" r="P180">
        <f>MATCH(O180,L$171:L$320,0)</f>
        <v>94</v>
      </c>
      <c t="str" s="3" r="Q180">
        <f>INDEX(B$175:B$317,P180)</f>
        <v>d.j. smith</v>
      </c>
      <c s="6" r="R180">
        <f>INDEX(C$175:C$320,P180)</f>
        <v>75</v>
      </c>
      <c t="str" s="10" r="S180">
        <f>INDEX(A$175:A$326,P180)</f>
        <v>Team 16</v>
      </c>
      <c t="str" s="3" r="T180">
        <f>MATCH(10,M$171:M$320,0)</f>
        <v>#N/A:lookupNotFound:10</v>
      </c>
      <c t="str" s="3" r="U180">
        <f>INDEX(A$175:A$326,T180)</f>
        <v>#N/A:lookupNotFound:10</v>
      </c>
      <c t="str" s="10" r="W180">
        <f>INDEX(B$175:B$320,T180)</f>
        <v>#N/A:lookupNotFound:10</v>
      </c>
      <c t="str" s="6" r="X180">
        <f>INDEX(F$175:F$320,T180)</f>
        <v>#N/A:lookupNotFound:10</v>
      </c>
      <c t="str" s="3" r="Y180">
        <f>MATCH(O180,N$171:N$320,0)</f>
        <v>#N/A:lookupNotFound:10</v>
      </c>
      <c t="str" s="3" r="Z180">
        <f>INDEX(A$175:A$326,Y180)</f>
        <v>#N/A:lookupNotFound:10</v>
      </c>
      <c t="str" s="3" r="AA180">
        <f>INDEX(B$175:B$320,Y180)</f>
        <v>#N/A:lookupNotFound:10</v>
      </c>
      <c t="str" s="6" r="AB180">
        <f>INDEX(H$175:H$320,Y180)</f>
        <v>#N/A:lookupNotFound:10</v>
      </c>
    </row>
    <row customHeight="1" r="181" hidden="1">
      <c t="str" s="3" r="A181">
        <f>C15</f>
        <v>Team 2</v>
      </c>
      <c t="str" s="3" r="B181">
        <f>B17</f>
        <v>Tiger Woods</v>
      </c>
      <c s="3" r="C181">
        <f>IF(ISNUMBER(C17),C17,"")</f>
        <v>74</v>
      </c>
      <c t="str" s="3" r="D181">
        <f>IF(ISTEXT(D17),D17,"")</f>
        <v>Tiger Woods</v>
      </c>
      <c s="3" r="E181">
        <f>IF(ISNUMBER(E17),E17,"")</f>
        <v>76</v>
      </c>
      <c s="3" r="F181">
        <f>IF(ISNUMBER(F17),F17,"")</f>
        <v>150</v>
      </c>
      <c t="str" s="3" r="G181">
        <f>IF(ISNUMBER(G17),G17,"")</f>
        <v/>
      </c>
      <c t="str" s="3" r="H181">
        <f>IF(ISNUMBER(H13),H13,"")</f>
        <v/>
      </c>
      <c s="3" r="I181">
        <f>IF(ISNUMBER(C181),(RANK(C181,($C$175:$C$320),1)),"")</f>
        <v>1</v>
      </c>
      <c t="str" s="3" r="J181">
        <f>IF(ISNUMBER(F185),(RANK(F185,($F$175:$F$320),1)),"")</f>
        <v>#N/A:lookupNotFound:172</v>
      </c>
      <c t="str" s="3" r="K181">
        <f>IF(ISNUMBER(H185),(RANK(H185,($H$175:$H$320),1)),"")</f>
        <v/>
      </c>
      <c s="3" r="L181">
        <f>IF(ISNUMBER(I185),((I185+COUNTIF(I185:I$320,I185))-1),"")</f>
        <v>79</v>
      </c>
      <c t="str" s="3" r="M181">
        <f>IF(ISNUMBER(J181),((J181+COUNTIF(J181:J$320,J181))-1),"")</f>
        <v/>
      </c>
      <c t="str" s="3" r="N181">
        <f>IF(ISNUMBER(K181),((K181+COUNTIF(K181:K$320,K181))-1),"")</f>
        <v/>
      </c>
      <c s="3" r="O181">
        <f>O180+1</f>
        <v>11</v>
      </c>
      <c s="3" r="P181">
        <f>MATCH(O181,L$171:L$320,0)</f>
        <v>93</v>
      </c>
      <c t="str" s="3" r="Q181">
        <f>INDEX(B$175:B$317,P181)</f>
        <v>Brigman D.J.</v>
      </c>
      <c s="6" r="R181">
        <f>INDEX(C$175:C$320,P181)</f>
        <v>78</v>
      </c>
      <c t="str" s="10" r="S181">
        <f>INDEX(A$175:A$326,P181)</f>
        <v>Team 16</v>
      </c>
      <c t="str" s="3" r="T181">
        <f>MATCH(11,M$171:M$320,0)</f>
        <v>#N/A:lookupNotFound:11</v>
      </c>
      <c t="str" s="3" r="U181">
        <f>INDEX(A$175:A$326,T181)</f>
        <v>#N/A:lookupNotFound:11</v>
      </c>
      <c t="str" s="10" r="W181">
        <f>INDEX(B$175:B$320,T181)</f>
        <v>#N/A:lookupNotFound:11</v>
      </c>
      <c t="str" s="6" r="X181">
        <f>INDEX(F$175:F$320,T181)</f>
        <v>#N/A:lookupNotFound:11</v>
      </c>
      <c t="str" s="3" r="Y181">
        <f>MATCH(O181,N$171:N$320,0)</f>
        <v>#N/A:lookupNotFound:11</v>
      </c>
      <c t="str" s="3" r="Z181">
        <f>INDEX(A$175:A$326,Y181)</f>
        <v>#N/A:lookupNotFound:11</v>
      </c>
      <c t="str" s="3" r="AA181">
        <f>INDEX(B$175:B$320,Y181)</f>
        <v>#N/A:lookupNotFound:11</v>
      </c>
      <c t="str" s="6" r="AB181">
        <f>INDEX(H$175:H$320,Y181)</f>
        <v>#N/A:lookupNotFound:11</v>
      </c>
    </row>
    <row customHeight="1" r="182" hidden="1">
      <c t="str" s="3" r="A182">
        <f>C15</f>
        <v>Team 2</v>
      </c>
      <c t="str" s="3" r="B182">
        <f>B18</f>
        <v>Leopard Grass</v>
      </c>
      <c s="3" r="C182">
        <f>IF(ISNUMBER(C18),C18,"")</f>
        <v>78</v>
      </c>
      <c t="str" s="3" r="D182">
        <f>IF(ISTEXT(D18),D18,"")</f>
        <v>Leopard Grass</v>
      </c>
      <c s="3" r="E182">
        <f>IF(ISNUMBER(E18),E18,"")</f>
        <v>78</v>
      </c>
      <c s="3" r="F182">
        <f>IF(ISNUMBER(F18),F18,"")</f>
        <v>156</v>
      </c>
      <c t="str" s="3" r="G182">
        <f>IF(ISNUMBER(G18),G18,"")</f>
        <v/>
      </c>
      <c t="str" s="3" r="H182">
        <f>IF(ISNUMBER(H14),H14,"")</f>
        <v/>
      </c>
      <c s="3" r="I182">
        <f>IF(ISNUMBER(C182),(RANK(C182,($C$175:$C$320),1)),"")</f>
        <v>1</v>
      </c>
      <c t="str" s="3" r="J182">
        <f>IF(ISNUMBER(F186),(RANK(F186,($F$175:$F$320),1)),"")</f>
        <v/>
      </c>
      <c t="str" s="3" r="K182">
        <f>IF(ISNUMBER(H186),(RANK(H186,($H$175:$H$320),1)),"")</f>
        <v/>
      </c>
      <c t="str" s="3" r="L182">
        <f>IF(ISNUMBER(I186),((I186+COUNTIF(I186:I$320,I186))-1),"")</f>
        <v/>
      </c>
      <c t="str" s="3" r="M182">
        <f>IF(ISNUMBER(J182),((J182+COUNTIF(J182:J$320,J182))-1),"")</f>
        <v/>
      </c>
      <c t="str" s="3" r="N182">
        <f>IF(ISNUMBER(K182),((K182+COUNTIF(K182:K$320,K182))-1),"")</f>
        <v/>
      </c>
      <c s="3" r="O182">
        <f>O181+1</f>
        <v>12</v>
      </c>
      <c s="3" r="P182">
        <f>MATCH(O182,L$171:L$320,0)</f>
        <v>92</v>
      </c>
      <c t="str" s="3" r="Q182">
        <f>INDEX(B$175:B$317,P182)</f>
        <v>Bob Burns</v>
      </c>
      <c s="6" r="R182">
        <f>INDEX(C$175:C$320,P182)</f>
        <v>86</v>
      </c>
      <c t="str" s="10" r="S182">
        <f>INDEX(A$175:A$326,P182)</f>
        <v>Team 16</v>
      </c>
      <c t="str" s="3" r="T182">
        <f>MATCH(12,M$171:M$320,0)</f>
        <v>#N/A:lookupNotFound:12</v>
      </c>
      <c t="str" s="3" r="U182">
        <f>INDEX(A$175:A$326,T182)</f>
        <v>#N/A:lookupNotFound:12</v>
      </c>
      <c t="str" s="10" r="W182">
        <f>INDEX(B$175:B$320,T182)</f>
        <v>#N/A:lookupNotFound:12</v>
      </c>
      <c t="str" s="6" r="X182">
        <f>INDEX(F$175:F$320,T182)</f>
        <v>#N/A:lookupNotFound:12</v>
      </c>
      <c t="str" s="3" r="Y182">
        <f>MATCH(O182,N$171:N$320,0)</f>
        <v>#N/A:lookupNotFound:12</v>
      </c>
      <c t="str" s="3" r="Z182">
        <f>INDEX(A$175:A$326,Y182)</f>
        <v>#N/A:lookupNotFound:12</v>
      </c>
      <c t="str" s="3" r="AA182">
        <f>INDEX(B$175:B$320,Y182)</f>
        <v>#N/A:lookupNotFound:12</v>
      </c>
      <c t="str" s="6" r="AB182">
        <f>INDEX(H$175:H$320,Y182)</f>
        <v>#N/A:lookupNotFound:12</v>
      </c>
    </row>
    <row customHeight="1" r="183" hidden="1">
      <c t="str" s="3" r="A183">
        <f>C15</f>
        <v>Team 2</v>
      </c>
      <c t="str" s="3" r="B183">
        <f>B19</f>
        <v>Fred Astair</v>
      </c>
      <c s="3" r="C183">
        <f>IF(ISNUMBER(C19),C19,"")</f>
        <v>90</v>
      </c>
      <c t="str" s="3" r="D183">
        <f>IF(ISTEXT(D19),D19,"")</f>
        <v>Fred Astair</v>
      </c>
      <c s="3" r="E183">
        <f>IF(ISNUMBER(E19),E19,"")</f>
        <v>70</v>
      </c>
      <c s="3" r="F183">
        <f>IF(ISNUMBER(F19),F19,"")</f>
        <v>160</v>
      </c>
      <c t="str" s="3" r="G183">
        <f>IF(ISNUMBER(G19),G19,"")</f>
        <v/>
      </c>
      <c t="str" s="3" r="H183">
        <f>IF(ISNUMBER(H15),H15,"")</f>
        <v/>
      </c>
      <c s="3" r="I183">
        <f>IF(ISNUMBER(C183),(RANK(C183,($C$175:$C$320),1)),"")</f>
        <v>1</v>
      </c>
      <c s="3" r="J183">
        <f>IF(ISNUMBER(F187),(RANK(F187,($F$175:$F$320),1)),"")</f>
        <v>1</v>
      </c>
      <c t="str" s="3" r="K183">
        <f>IF(ISNUMBER(H187),(RANK(H187,($H$175:$H$320),1)),"")</f>
        <v/>
      </c>
      <c s="3" r="L183">
        <f>IF(ISNUMBER(I187),((I187+COUNTIF(I187:I$320,I187))-1),"")</f>
        <v>78</v>
      </c>
      <c s="3" r="M183">
        <f>IF(ISNUMBER(J183),((J183+COUNTIF(J183:J$320,J183))-1),"")</f>
        <v>2</v>
      </c>
      <c t="str" s="3" r="N183">
        <f>IF(ISNUMBER(K183),((K183+COUNTIF(K183:K$320,K183))-1),"")</f>
        <v/>
      </c>
      <c s="3" r="O183">
        <f>O182+1</f>
        <v>13</v>
      </c>
      <c s="3" r="P183">
        <f>MATCH(O183,L$171:L$320,0)</f>
        <v>91</v>
      </c>
      <c t="str" s="3" r="Q183">
        <f>INDEX(B$175:B$317,P183)</f>
        <v>Bryant Bart</v>
      </c>
      <c s="6" r="R183">
        <f>INDEX(C$175:C$320,P183)</f>
        <v>80</v>
      </c>
      <c t="str" s="10" r="S183">
        <f>INDEX(A$175:A$326,P183)</f>
        <v>Team 16</v>
      </c>
      <c t="str" s="3" r="T183">
        <f>MATCH(13,M$171:M$320,0)</f>
        <v>#N/A:lookupNotFound:13</v>
      </c>
      <c t="str" s="3" r="U183">
        <f>INDEX(A$175:A$326,T183)</f>
        <v>#N/A:lookupNotFound:13</v>
      </c>
      <c t="str" s="10" r="W183">
        <f>INDEX(B$175:B$320,T183)</f>
        <v>#N/A:lookupNotFound:13</v>
      </c>
      <c t="str" s="6" r="X183">
        <f>INDEX(F$175:F$320,T183)</f>
        <v>#N/A:lookupNotFound:13</v>
      </c>
      <c t="str" s="3" r="Y183">
        <f>MATCH(O183,N$171:N$320,0)</f>
        <v>#N/A:lookupNotFound:13</v>
      </c>
      <c t="str" s="3" r="Z183">
        <f>INDEX(A$175:A$326,Y183)</f>
        <v>#N/A:lookupNotFound:13</v>
      </c>
      <c t="str" s="3" r="AA183">
        <f>INDEX(B$175:B$320,Y183)</f>
        <v>#N/A:lookupNotFound:13</v>
      </c>
      <c t="str" s="6" r="AB183">
        <f>INDEX(H$175:H$320,Y183)</f>
        <v>#N/A:lookupNotFound:13</v>
      </c>
    </row>
    <row customHeight="1" r="184" hidden="1">
      <c t="str" s="3" r="A184">
        <f>C15</f>
        <v>Team 2</v>
      </c>
      <c t="str" s="3" r="B184">
        <f>B20</f>
        <v>Humphrey Bogart</v>
      </c>
      <c s="3" r="C184">
        <f>IF(ISNUMBER(C20),C20,"")</f>
        <v>80</v>
      </c>
      <c t="str" s="3" r="D184">
        <f>IF(ISTEXT(D20),D20,"")</f>
        <v>Humphrey Bogart</v>
      </c>
      <c s="3" r="E184">
        <f>IF(ISNUMBER(E20),E20,"")</f>
        <v>76</v>
      </c>
      <c s="3" r="F184">
        <f>IF(ISNUMBER(F20),F20,"")</f>
        <v>156</v>
      </c>
      <c t="str" s="3" r="G184">
        <f>IF(ISNUMBER(G20),G20,"")</f>
        <v/>
      </c>
      <c t="str" s="3" r="H184">
        <f>IF(ISNUMBER(H16),H16,"")</f>
        <v/>
      </c>
      <c s="3" r="I184">
        <f>IF(ISNUMBER(C184),(RANK(C184,($C$175:$C$320),1)),"")</f>
        <v>1</v>
      </c>
      <c t="str" s="3" r="J184">
        <f>IF(ISNUMBER(F188),(RANK(F188,($F$175:$F$320),1)),"")</f>
        <v>#N/A:lookupNotFound:152</v>
      </c>
      <c t="str" s="3" r="K184">
        <f>IF(ISNUMBER(H188),(RANK(H188,($H$175:$H$320),1)),"")</f>
        <v/>
      </c>
      <c s="3" r="L184">
        <f>IF(ISNUMBER(I188),((I188+COUNTIF(I188:I$320,I188))-1),"")</f>
        <v>77</v>
      </c>
      <c t="str" s="3" r="M184">
        <f>IF(ISNUMBER(J184),((J184+COUNTIF(J184:J$320,J184))-1),"")</f>
        <v/>
      </c>
      <c t="str" s="3" r="N184">
        <f>IF(ISNUMBER(K184),((K184+COUNTIF(K184:K$320,K184))-1),"")</f>
        <v/>
      </c>
      <c s="3" r="O184">
        <f>O183+1</f>
        <v>14</v>
      </c>
      <c s="3" r="P184">
        <f>MATCH(O184,L$171:L$320,0)</f>
        <v>89</v>
      </c>
      <c t="str" s="3" r="Q184">
        <f>INDEX(B$175:B$317,P184)</f>
        <v>Guy Boros</v>
      </c>
      <c s="6" r="R184">
        <f>INDEX(C$175:C$320,P184)</f>
        <v>86</v>
      </c>
      <c t="str" s="10" r="S184">
        <f>INDEX(A$175:A$326,P184)</f>
        <v>Team 15</v>
      </c>
      <c t="str" s="3" r="T184">
        <f>MATCH(14,M$171:M$320,0)</f>
        <v>#N/A:lookupNotFound:14</v>
      </c>
      <c t="str" s="3" r="U184">
        <f>INDEX(A$175:A$326,T184)</f>
        <v>#N/A:lookupNotFound:14</v>
      </c>
      <c t="str" s="10" r="W184">
        <f>INDEX(B$175:B$320,T184)</f>
        <v>#N/A:lookupNotFound:14</v>
      </c>
      <c t="str" s="6" r="X184">
        <f>INDEX(F$175:F$320,T184)</f>
        <v>#N/A:lookupNotFound:14</v>
      </c>
      <c t="str" s="3" r="Y184">
        <f>MATCH(O184,N$171:N$320,0)</f>
        <v>#N/A:lookupNotFound:14</v>
      </c>
      <c t="str" s="3" r="Z184">
        <f>INDEX(A$175:A$326,Y184)</f>
        <v>#N/A:lookupNotFound:14</v>
      </c>
      <c t="str" s="3" r="AA184">
        <f>INDEX(B$175:B$320,Y184)</f>
        <v>#N/A:lookupNotFound:14</v>
      </c>
      <c t="str" s="6" r="AB184">
        <f>INDEX(H$175:H$320,Y184)</f>
        <v>#N/A:lookupNotFound:14</v>
      </c>
    </row>
    <row customHeight="1" r="185" hidden="1">
      <c t="str" s="3" r="A185">
        <f>C15</f>
        <v>Team 2</v>
      </c>
      <c t="str" s="3" r="B185">
        <f>B21</f>
        <v>George Bush Sr.</v>
      </c>
      <c s="3" r="C185">
        <f>IF(ISNUMBER(C21),C21,"")</f>
        <v>80</v>
      </c>
      <c t="str" s="3" r="D185">
        <f>IF(ISTEXT(D21),D21,"")</f>
        <v>George Bush Sr.</v>
      </c>
      <c s="3" r="E185">
        <f>IF(ISNUMBER(E21),E21,"")</f>
        <v>92</v>
      </c>
      <c s="3" r="F185">
        <f>IF(ISNUMBER(F21),F21,"")</f>
        <v>172</v>
      </c>
      <c t="str" s="3" r="G185">
        <f>IF(ISNUMBER(G21),G21,"")</f>
        <v/>
      </c>
      <c t="str" s="3" r="H185">
        <f>IF(ISNUMBER(H17),H17,"")</f>
        <v/>
      </c>
      <c s="3" r="I185">
        <f>IF(ISNUMBER(C185),(RANK(C185,($C$175:$C$320),1)),"")</f>
        <v>1</v>
      </c>
      <c t="str" s="3" r="J185">
        <f>IF(ISNUMBER(F189),(RANK(F189,($F$175:$F$320),1)),"")</f>
        <v>#N/A:lookupNotFound:155</v>
      </c>
      <c t="str" s="3" r="K185">
        <f>IF(ISNUMBER(H189),(RANK(H189,($H$175:$H$320),1)),"")</f>
        <v/>
      </c>
      <c s="3" r="L185">
        <f>IF(ISNUMBER(I189),((I189+COUNTIF(I189:I$320,I189))-1),"")</f>
        <v>76</v>
      </c>
      <c t="str" s="3" r="M185">
        <f>IF(ISNUMBER(J185),((J185+COUNTIF(J185:J$320,J185))-1),"")</f>
        <v/>
      </c>
      <c t="str" s="3" r="N185">
        <f>IF(ISNUMBER(K185),((K185+COUNTIF(K185:K$320,K185))-1),"")</f>
        <v/>
      </c>
      <c s="3" r="O185">
        <f>O184+1</f>
        <v>15</v>
      </c>
      <c s="3" r="P185">
        <f>MATCH(O185,L$171:L$320,0)</f>
        <v>88</v>
      </c>
      <c t="str" s="3" r="Q185">
        <f>INDEX(B$175:B$317,P185)</f>
        <v>Kris Blanks</v>
      </c>
      <c s="6" r="R185">
        <f>INDEX(C$175:C$320,P185)</f>
        <v>99</v>
      </c>
      <c t="str" s="10" r="S185">
        <f>INDEX(A$175:A$326,P185)</f>
        <v>Team 15</v>
      </c>
      <c t="str" s="3" r="T185">
        <f>MATCH(15,M$171:M$320,0)</f>
        <v>#N/A:lookupNotFound:15</v>
      </c>
      <c t="str" s="3" r="U185">
        <f>INDEX(A$175:A$326,T185)</f>
        <v>#N/A:lookupNotFound:15</v>
      </c>
      <c t="str" s="10" r="W185">
        <f>INDEX(B$175:B$320,T185)</f>
        <v>#N/A:lookupNotFound:15</v>
      </c>
      <c t="str" s="6" r="X185">
        <f>INDEX(F$175:F$320,T185)</f>
        <v>#N/A:lookupNotFound:15</v>
      </c>
      <c t="str" s="3" r="Y185">
        <f>MATCH(O185,N$171:N$320,0)</f>
        <v>#N/A:lookupNotFound:15</v>
      </c>
      <c t="str" s="3" r="Z185">
        <f>INDEX(A$175:A$326,Y185)</f>
        <v>#N/A:lookupNotFound:15</v>
      </c>
      <c t="str" s="3" r="AA185">
        <f>INDEX(B$175:B$320,Y185)</f>
        <v>#N/A:lookupNotFound:15</v>
      </c>
      <c t="str" s="6" r="AB185">
        <f>INDEX(H$175:H$320,Y185)</f>
        <v>#N/A:lookupNotFound:15</v>
      </c>
    </row>
    <row customHeight="1" r="186" hidden="1">
      <c t="str" s="3" r="A186">
        <f>C15</f>
        <v>Team 2</v>
      </c>
      <c t="str" s="3" r="I186">
        <f>IF(ISNUMBER(C186),(RANK(C186,($C$175:$C$320),1)),"")</f>
        <v/>
      </c>
      <c t="str" s="3" r="J186">
        <f>IF(ISNUMBER(F190),(RANK(F190,($F$175:$F$320),1)),"")</f>
        <v>#NUM!:emptyArray</v>
      </c>
      <c t="str" s="3" r="K186">
        <f>IF(ISNUMBER(H190),(RANK(H190,($H$175:$H$320),1)),"")</f>
        <v/>
      </c>
      <c s="3" r="L186">
        <f>IF(ISNUMBER(I190),((I190+COUNTIF(I190:I$320,I190))-1),"")</f>
        <v>75</v>
      </c>
      <c t="str" s="3" r="M186">
        <f>IF(ISNUMBER(J186),((J186+COUNTIF(J186:J$320,J186))-1),"")</f>
        <v/>
      </c>
      <c t="str" s="3" r="N186">
        <f>IF(ISNUMBER(K186),((K186+COUNTIF(K186:K$320,K186))-1),"")</f>
        <v/>
      </c>
      <c s="3" r="O186">
        <f>O185+1</f>
        <v>16</v>
      </c>
      <c s="3" r="P186">
        <f>MATCH(O186,L$171:L$320,0)</f>
        <v>87</v>
      </c>
      <c t="str" s="3" r="Q186">
        <f>INDEX(B$175:B$317,P186)</f>
        <v>Bettently norris</v>
      </c>
      <c s="6" r="R186">
        <f>INDEX(C$175:C$320,P186)</f>
        <v>67</v>
      </c>
      <c t="str" s="10" r="S186">
        <f>INDEX(A$175:A$326,P186)</f>
        <v>Team 15</v>
      </c>
      <c t="str" s="3" r="T186">
        <f>MATCH(16,M$171:M$320,0)</f>
        <v>#N/A:lookupNotFound:16</v>
      </c>
      <c t="str" s="3" r="U186">
        <f>INDEX(A$175:A$326,T186)</f>
        <v>#N/A:lookupNotFound:16</v>
      </c>
      <c t="str" s="10" r="W186">
        <f>INDEX(B$175:B$320,T186)</f>
        <v>#N/A:lookupNotFound:16</v>
      </c>
      <c t="str" s="6" r="X186">
        <f>INDEX(F$175:F$320,T186)</f>
        <v>#N/A:lookupNotFound:16</v>
      </c>
      <c t="str" s="3" r="Y186">
        <f>MATCH(O186,N$171:N$320,0)</f>
        <v>#N/A:lookupNotFound:16</v>
      </c>
      <c t="str" s="3" r="Z186">
        <f>INDEX(A$175:A$326,Y186)</f>
        <v>#N/A:lookupNotFound:16</v>
      </c>
      <c t="str" s="3" r="AA186">
        <f>INDEX(B$175:B$320,Y186)</f>
        <v>#N/A:lookupNotFound:16</v>
      </c>
      <c t="str" s="6" r="AB186">
        <f>INDEX(H$175:H$320,Y186)</f>
        <v>#N/A:lookupNotFound:16</v>
      </c>
    </row>
    <row customHeight="1" r="187" hidden="1">
      <c t="str" s="3" r="A187">
        <f>C24</f>
        <v>Team 3</v>
      </c>
      <c t="str" s="3" r="B187">
        <f>B26</f>
        <v>Al Capone</v>
      </c>
      <c s="3" r="C187">
        <f>IF(ISNUMBER(C26),C26,"")</f>
        <v>80</v>
      </c>
      <c t="str" s="3" r="D187">
        <f>IF(ISTEXT(D26),D26,"")</f>
        <v>Al Capone</v>
      </c>
      <c s="3" r="E187">
        <f>IF(ISNUMBER(E26),E26,"")</f>
        <v>80</v>
      </c>
      <c s="3" r="F187">
        <f>IF(ISNUMBER(F26),F26,"")</f>
        <v>160</v>
      </c>
      <c t="str" s="3" r="G187">
        <f>IF(ISNUMBER(G26),G26,"")</f>
        <v/>
      </c>
      <c t="str" s="3" r="H187">
        <f>IF(ISNUMBER(H22),H22,"")</f>
        <v/>
      </c>
      <c s="3" r="I187">
        <f>IF(ISNUMBER(C187),(RANK(C187,($C$175:$C$320),1)),"")</f>
        <v>1</v>
      </c>
      <c t="str" s="3" r="J187">
        <f>IF(ISNUMBER(F191),(RANK(F191,($F$175:$F$320),1)),"")</f>
        <v>#N/A:lookupNotFound:170</v>
      </c>
      <c t="str" s="3" r="K187">
        <f>IF(ISNUMBER(H191),(RANK(H191,($H$175:$H$320),1)),"")</f>
        <v/>
      </c>
      <c s="3" r="L187">
        <f>IF(ISNUMBER(I191),((I191+COUNTIF(I191:I$320,I191))-1),"")</f>
        <v>74</v>
      </c>
      <c t="str" s="3" r="M187">
        <f>IF(ISNUMBER(J187),((J187+COUNTIF(J187:J$320,J187))-1),"")</f>
        <v/>
      </c>
      <c t="str" s="3" r="N187">
        <f>IF(ISNUMBER(K187),((K187+COUNTIF(K187:K$320,K187))-1),"")</f>
        <v/>
      </c>
      <c s="3" r="O187">
        <f>O186+1</f>
        <v>17</v>
      </c>
      <c s="3" r="P187">
        <f>MATCH(O187,L$171:L$320,0)</f>
        <v>86</v>
      </c>
      <c t="str" s="3" r="Q187">
        <f>INDEX(B$175:B$317,P187)</f>
        <v>Briny Baird</v>
      </c>
      <c s="6" r="R187">
        <f>INDEX(C$175:C$320,P187)</f>
        <v>87</v>
      </c>
      <c t="str" s="10" r="S187">
        <f>INDEX(A$175:A$326,P187)</f>
        <v>Team 15</v>
      </c>
      <c t="str" s="3" r="T187">
        <f>MATCH(17,M$171:M$320,0)</f>
        <v>#N/A:lookupNotFound:17</v>
      </c>
      <c t="str" s="3" r="U187">
        <f>INDEX(A$175:A$326,T187)</f>
        <v>#N/A:lookupNotFound:17</v>
      </c>
      <c t="str" s="10" r="W187">
        <f>INDEX(B$175:B$320,T187)</f>
        <v>#N/A:lookupNotFound:17</v>
      </c>
      <c t="str" s="6" r="X187">
        <f>INDEX(F$175:F$320,T187)</f>
        <v>#N/A:lookupNotFound:17</v>
      </c>
      <c t="str" s="3" r="Y187">
        <f>MATCH(O187,N$171:N$320,0)</f>
        <v>#N/A:lookupNotFound:17</v>
      </c>
      <c t="str" s="3" r="Z187">
        <f>INDEX(A$175:A$326,Y187)</f>
        <v>#N/A:lookupNotFound:17</v>
      </c>
      <c t="str" s="3" r="AA187">
        <f>INDEX(B$175:B$320,Y187)</f>
        <v>#N/A:lookupNotFound:17</v>
      </c>
      <c t="str" s="6" r="AB187">
        <f>INDEX(H$175:H$320,Y187)</f>
        <v>#N/A:lookupNotFound:17</v>
      </c>
    </row>
    <row customHeight="1" r="188" hidden="1">
      <c t="str" s="3" r="A188">
        <f>C24</f>
        <v>Team 3</v>
      </c>
      <c t="str" s="3" r="B188">
        <f>B27</f>
        <v>Andrew Carnegie</v>
      </c>
      <c s="3" r="C188">
        <f>IF(ISNUMBER(C27),C27,"")</f>
        <v>70</v>
      </c>
      <c t="str" s="3" r="D188">
        <f>IF(ISTEXT(D27),D27,"")</f>
        <v>Andrew Carnegie</v>
      </c>
      <c s="3" r="E188">
        <f>IF(ISNUMBER(E27),E27,"")</f>
        <v>82</v>
      </c>
      <c s="3" r="F188">
        <f>IF(ISNUMBER(F27),F27,"")</f>
        <v>152</v>
      </c>
      <c t="str" s="3" r="G188">
        <f>IF(ISNUMBER(G27),G27,"")</f>
        <v/>
      </c>
      <c t="str" s="3" r="H188">
        <f>IF(ISNUMBER(H23),H23,"")</f>
        <v/>
      </c>
      <c s="3" r="I188">
        <f>IF(ISNUMBER(C188),(RANK(C188,($C$175:$C$320),1)),"")</f>
        <v>1</v>
      </c>
      <c t="str" s="3" r="J188">
        <f>IF(ISNUMBER(F192),(RANK(F192,($F$175:$F$320),1)),"")</f>
        <v/>
      </c>
      <c t="str" s="3" r="K188">
        <f>IF(ISNUMBER(H192),(RANK(H192,($H$175:$H$320),1)),"")</f>
        <v/>
      </c>
      <c t="str" s="3" r="L188">
        <f>IF(ISNUMBER(I192),((I192+COUNTIF(I192:I$320,I192))-1),"")</f>
        <v/>
      </c>
      <c t="str" s="3" r="M188">
        <f>IF(ISNUMBER(J188),((J188+COUNTIF(J188:J$320,J188))-1),"")</f>
        <v/>
      </c>
      <c t="str" s="3" r="N188">
        <f>IF(ISNUMBER(K188),((K188+COUNTIF(K188:K$320,K188))-1),"")</f>
        <v/>
      </c>
      <c s="3" r="O188">
        <f>O187+1</f>
        <v>18</v>
      </c>
      <c s="3" r="P188">
        <f>MATCH(O188,L$171:L$320,0)</f>
        <v>85</v>
      </c>
      <c t="str" s="3" r="Q188">
        <f>INDEX(B$175:B$317,P188)</f>
        <v>Aron Baddeley</v>
      </c>
      <c s="6" r="R188">
        <f>INDEX(C$175:C$320,P188)</f>
        <v>80</v>
      </c>
      <c t="str" s="10" r="S188">
        <f>INDEX(A$175:A$326,P188)</f>
        <v>Team 15</v>
      </c>
      <c t="str" s="3" r="T188">
        <f>MATCH(18,M$171:M$320,0)</f>
        <v>#N/A:lookupNotFound:18</v>
      </c>
      <c t="str" s="3" r="U188">
        <f>INDEX(A$175:A$326,T188)</f>
        <v>#N/A:lookupNotFound:18</v>
      </c>
      <c t="str" s="10" r="W188">
        <f>INDEX(B$175:B$320,T188)</f>
        <v>#N/A:lookupNotFound:18</v>
      </c>
      <c t="str" s="6" r="X188">
        <f>INDEX(F$175:F$320,T188)</f>
        <v>#N/A:lookupNotFound:18</v>
      </c>
      <c t="str" s="3" r="Y188">
        <f>MATCH(O188,N$171:N$320,0)</f>
        <v>#N/A:lookupNotFound:18</v>
      </c>
      <c t="str" s="3" r="Z188">
        <f>INDEX(A$175:A$326,Y188)</f>
        <v>#N/A:lookupNotFound:18</v>
      </c>
      <c t="str" s="3" r="AA188">
        <f>INDEX(B$175:B$320,Y188)</f>
        <v>#N/A:lookupNotFound:18</v>
      </c>
      <c t="str" s="6" r="AB188">
        <f>INDEX(H$175:H$320,Y188)</f>
        <v>#N/A:lookupNotFound:18</v>
      </c>
    </row>
    <row customHeight="1" r="189" hidden="1">
      <c t="str" s="3" r="A189">
        <f>C24</f>
        <v>Team 3</v>
      </c>
      <c t="str" s="3" r="B189">
        <f>B28</f>
        <v>winston Churchill</v>
      </c>
      <c s="3" r="C189">
        <f>IF(ISNUMBER(C28),C28,"")</f>
        <v>79</v>
      </c>
      <c t="str" s="3" r="D189">
        <f>IF(ISTEXT(D28),D28,"")</f>
        <v>winston Churchill</v>
      </c>
      <c s="3" r="E189">
        <f>IF(ISNUMBER(E28),E28,"")</f>
        <v>76</v>
      </c>
      <c s="3" r="F189">
        <f>IF(ISNUMBER(F28),F28,"")</f>
        <v>155</v>
      </c>
      <c t="str" s="3" r="G189">
        <f>IF(ISNUMBER(G28),G28,"")</f>
        <v/>
      </c>
      <c t="str" s="3" r="H189">
        <f>IF(AND(ISNUMBER(H24)),H24,"")</f>
        <v/>
      </c>
      <c s="3" r="I189">
        <f>IF(ISNUMBER(C189),(RANK(C189,($C$175:$C$320),1)),"")</f>
        <v>1</v>
      </c>
      <c t="str" s="3" r="J189">
        <f>IF(ISNUMBER(F193),(RANK(F193,($F$175:$F$320),1)),"")</f>
        <v>#N/A:lookupNotFound:157</v>
      </c>
      <c t="str" s="3" r="K189">
        <f>IF(ISNUMBER(H193),(RANK(H193,($H$175:$H$320),1)),"")</f>
        <v/>
      </c>
      <c s="3" r="L189">
        <f>IF(ISNUMBER(I193),((I193+COUNTIF(I193:I$320,I193))-1),"")</f>
        <v>73</v>
      </c>
      <c t="str" s="3" r="M189">
        <f>IF(ISNUMBER(J189),((J189+COUNTIF(J189:J$320,J189))-1),"")</f>
        <v/>
      </c>
      <c t="str" s="3" r="N189">
        <f>IF(ISNUMBER(K189),((K189+COUNTIF(K189:K$320,K189))-1),"")</f>
        <v/>
      </c>
      <c s="3" r="O189">
        <f>O188+1</f>
        <v>19</v>
      </c>
      <c s="3" r="P189">
        <f>MATCH(O189,L$171:L$320,0)</f>
        <v>83</v>
      </c>
      <c t="str" s="3" r="Q189">
        <f>INDEX(B$175:B$317,P189)</f>
        <v>Joe affrunti</v>
      </c>
      <c s="6" r="R189">
        <f>INDEX(C$175:C$320,P189)</f>
        <v>79</v>
      </c>
      <c t="str" s="10" r="S189">
        <f>INDEX(A$175:A$326,P189)</f>
        <v>Team 14</v>
      </c>
      <c t="str" s="3" r="T189">
        <f>MATCH(19,M$171:M$320,0)</f>
        <v>#N/A:lookupNotFound:19</v>
      </c>
      <c t="str" s="3" r="U189">
        <f>INDEX(A$175:A$326,T189)</f>
        <v>#N/A:lookupNotFound:19</v>
      </c>
      <c t="str" s="10" r="W189">
        <f>INDEX(B$175:B$320,T189)</f>
        <v>#N/A:lookupNotFound:19</v>
      </c>
      <c t="str" s="6" r="X189">
        <f>INDEX(F$175:F$320,T189)</f>
        <v>#N/A:lookupNotFound:19</v>
      </c>
      <c t="str" s="3" r="Y189">
        <f>MATCH(O189,N$171:N$320,0)</f>
        <v>#N/A:lookupNotFound:19</v>
      </c>
      <c t="str" s="3" r="Z189">
        <f>INDEX(A$175:A$326,Y189)</f>
        <v>#N/A:lookupNotFound:19</v>
      </c>
      <c t="str" s="3" r="AA189">
        <f>INDEX(B$175:B$320,Y189)</f>
        <v>#N/A:lookupNotFound:19</v>
      </c>
      <c t="str" s="6" r="AB189">
        <f>INDEX(H$175:H$320,Y189)</f>
        <v>#N/A:lookupNotFound:19</v>
      </c>
    </row>
    <row customHeight="1" r="190" hidden="1">
      <c t="str" s="3" r="A190">
        <f>C24</f>
        <v>Team 3</v>
      </c>
      <c t="str" s="3" r="B190">
        <f>B29</f>
        <v>Bill Clinton</v>
      </c>
      <c s="3" r="C190">
        <f>IF(ISNUMBER(C29),C29,"")</f>
        <v>78</v>
      </c>
      <c t="str" s="3" r="D190">
        <f>IF(ISTEXT(D29),D29,"")</f>
        <v>Bill Clinton</v>
      </c>
      <c s="3" r="E190">
        <f>IF(ISNUMBER(E29),E29,"")</f>
        <v>78</v>
      </c>
      <c s="3" r="F190">
        <f>IF(ISNUMBER(F29),F29,"")</f>
        <v>156</v>
      </c>
      <c t="str" s="3" r="G190">
        <f>IF(ISNUMBER(G29),G29,"")</f>
        <v/>
      </c>
      <c t="str" s="3" r="H190">
        <f>IF(AND(ISNUMBER(H25)),H25,"")</f>
        <v/>
      </c>
      <c s="3" r="I190">
        <f>IF(ISNUMBER(C190),(RANK(C190,($C$175:$C$320),1)),"")</f>
        <v>1</v>
      </c>
      <c t="str" s="3" r="J190">
        <f>IF(ISNUMBER(F194),(RANK(F194,($F$175:$F$320),1)),"")</f>
        <v>#N/A:lookupNotFound:165</v>
      </c>
      <c t="str" s="3" r="K190">
        <f>IF(ISNUMBER(H194),(RANK(H194,($H$175:$H$320),1)),"")</f>
        <v/>
      </c>
      <c s="3" r="L190">
        <f>IF(ISNUMBER(I194),((I194+COUNTIF(I194:I$320,I194))-1),"")</f>
        <v>72</v>
      </c>
      <c t="str" s="3" r="M190">
        <f>IF(ISNUMBER(J190),((J190+COUNTIF(J190:J$320,J190))-1),"")</f>
        <v/>
      </c>
      <c t="str" s="3" r="N190">
        <f>IF(ISNUMBER(K190),((K190+COUNTIF(K190:K$320,K190))-1),"")</f>
        <v/>
      </c>
      <c s="3" r="O190">
        <f>O189+1</f>
        <v>20</v>
      </c>
      <c s="3" r="P190">
        <f>MATCH(O190,L$171:L$320,0)</f>
        <v>82</v>
      </c>
      <c t="str" s="3" r="Q190">
        <f>INDEX(B$175:B$317,P190)</f>
        <v>Blake  adams</v>
      </c>
      <c s="6" r="R190">
        <f>INDEX(C$175:C$320,P190)</f>
        <v>90</v>
      </c>
      <c t="str" s="10" r="S190">
        <f>INDEX(A$175:A$326,P190)</f>
        <v>Team 14</v>
      </c>
      <c t="str" s="3" r="T190">
        <f>MATCH(20,M$171:M$320,0)</f>
        <v>#N/A:lookupNotFound:20</v>
      </c>
      <c t="str" s="3" r="U190">
        <f>INDEX(A$175:A$326,T190)</f>
        <v>#N/A:lookupNotFound:20</v>
      </c>
      <c t="str" s="10" r="W190">
        <f>INDEX(B$175:B$320,T190)</f>
        <v>#N/A:lookupNotFound:20</v>
      </c>
      <c t="str" s="6" r="X190">
        <f>INDEX(F$175:F$320,T190)</f>
        <v>#N/A:lookupNotFound:20</v>
      </c>
      <c t="str" s="3" r="Y190">
        <f>MATCH(O190,N$171:N$320,0)</f>
        <v>#N/A:lookupNotFound:20</v>
      </c>
      <c t="str" s="3" r="Z190">
        <f>INDEX(A$175:A$326,Y190)</f>
        <v>#N/A:lookupNotFound:20</v>
      </c>
      <c t="str" s="3" r="AA190">
        <f>INDEX(B$175:B$320,Y190)</f>
        <v>#N/A:lookupNotFound:20</v>
      </c>
      <c t="str" s="6" r="AB190">
        <f>INDEX(H$175:H$320,Y190)</f>
        <v>#N/A:lookupNotFound:20</v>
      </c>
    </row>
    <row customHeight="1" r="191" hidden="1">
      <c t="str" s="3" r="A191">
        <f>C24</f>
        <v>Team 3</v>
      </c>
      <c t="str" s="3" r="B191">
        <f>B30</f>
        <v>Sir Arthor Conan doyle</v>
      </c>
      <c s="3" r="C191">
        <f>IF(ISNUMBER(C30),C30,"")</f>
        <v>82</v>
      </c>
      <c t="str" s="3" r="D191">
        <f>IF(ISTEXT(D30),D30,"")</f>
        <v>Sir Arthor Conan doyle</v>
      </c>
      <c s="3" r="E191">
        <f>IF(ISNUMBER(E30),E30,"")</f>
        <v>88</v>
      </c>
      <c s="3" r="F191">
        <f>IF(ISNUMBER(F30),F30,"")</f>
        <v>170</v>
      </c>
      <c t="str" s="3" r="G191">
        <f>IF(ISNUMBER(G30),G30,"")</f>
        <v/>
      </c>
      <c t="str" s="3" r="H191">
        <f>IF(AND(ISNUMBER(H26)),H26,"")</f>
        <v/>
      </c>
      <c s="3" r="I191">
        <f>IF(ISNUMBER(C191),(RANK(C191,($C$175:$C$320),1)),"")</f>
        <v>1</v>
      </c>
      <c t="str" s="3" r="J191">
        <f>IF(ISNUMBER(F195),(RANK(F195,($F$175:$F$320),1)),"")</f>
        <v>#N/A:lookupNotFound:164</v>
      </c>
      <c t="str" s="3" r="K191">
        <f>IF(ISNUMBER(H195),(RANK(H195,($H$175:$H$320),1)),"")</f>
        <v/>
      </c>
      <c s="3" r="L191">
        <f>IF(ISNUMBER(I195),((I195+COUNTIF(I195:I$320,I195))-1),"")</f>
        <v>71</v>
      </c>
      <c t="str" s="3" r="M191">
        <f>IF(ISNUMBER(J191),((J191+COUNTIF(J191:J$320,J191))-1),"")</f>
        <v/>
      </c>
      <c t="str" s="3" r="N191">
        <f>IF(ISNUMBER(K191),((K191+COUNTIF(K191:K$320,K191))-1),"")</f>
        <v/>
      </c>
      <c s="3" r="O191">
        <f>O190+1</f>
        <v>21</v>
      </c>
      <c s="3" r="P191">
        <f>MATCH(O191,L$171:L$320,0)</f>
        <v>81</v>
      </c>
      <c t="str" s="3" r="Q191">
        <f>INDEX(B$175:B$317,P191)</f>
        <v>Brad Adamonis</v>
      </c>
      <c s="6" r="R191">
        <f>INDEX(C$175:C$320,P191)</f>
        <v>72</v>
      </c>
      <c t="str" s="10" r="S191">
        <f>INDEX(A$175:A$326,P191)</f>
        <v>Team 14</v>
      </c>
      <c t="str" s="3" r="T191">
        <f>MATCH(21,M$171:M$320,0)</f>
        <v>#N/A:lookupNotFound:21</v>
      </c>
      <c t="str" s="3" r="U191">
        <f>INDEX(A$175:A$326,T191)</f>
        <v>#N/A:lookupNotFound:21</v>
      </c>
      <c t="str" s="10" r="W191">
        <f>INDEX(B$175:B$320,T191)</f>
        <v>#N/A:lookupNotFound:21</v>
      </c>
      <c t="str" s="6" r="X191">
        <f>INDEX(F$175:F$320,T191)</f>
        <v>#N/A:lookupNotFound:21</v>
      </c>
      <c t="str" s="3" r="Y191">
        <f>MATCH(O191,N$171:N$320,0)</f>
        <v>#N/A:lookupNotFound:21</v>
      </c>
      <c t="str" s="3" r="Z191">
        <f>INDEX(A$175:A$326,Y191)</f>
        <v>#N/A:lookupNotFound:21</v>
      </c>
      <c t="str" s="3" r="AA191">
        <f>INDEX(B$175:B$320,Y191)</f>
        <v>#N/A:lookupNotFound:21</v>
      </c>
      <c t="str" s="6" r="AB191">
        <f>INDEX(H$175:H$320,Y191)</f>
        <v>#N/A:lookupNotFound:21</v>
      </c>
    </row>
    <row customHeight="1" r="192" hidden="1">
      <c t="str" s="3" r="A192">
        <f>C24</f>
        <v>Team 3</v>
      </c>
      <c t="s" s="3" r="C192">
        <v>9</v>
      </c>
      <c t="s" s="3" r="D192">
        <v>9</v>
      </c>
      <c t="s" s="3" r="E192">
        <v>9</v>
      </c>
      <c t="s" s="3" r="F192">
        <v>9</v>
      </c>
      <c t="s" s="3" r="G192">
        <v>9</v>
      </c>
      <c t="s" s="3" r="H192">
        <v>9</v>
      </c>
      <c t="str" s="3" r="I192">
        <f>IF(ISNUMBER(C192),(RANK(C192,($C$175:$C$320),1)),"")</f>
        <v/>
      </c>
      <c t="str" s="3" r="J192">
        <f>IF(ISNUMBER(F196),(RANK(F196,($F$175:$F$320),1)),"")</f>
        <v>#NUM!:emptyArray</v>
      </c>
      <c t="str" s="3" r="K192">
        <f>IF(ISNUMBER(H196),(RANK(H196,($H$175:$H$320),1)),"")</f>
        <v/>
      </c>
      <c s="3" r="L192">
        <f>IF(ISNUMBER(I196),((I196+COUNTIF(I196:I$320,I196))-1),"")</f>
        <v>70</v>
      </c>
      <c t="str" s="3" r="M192">
        <f>IF(ISNUMBER(J192),((J192+COUNTIF(J192:J$320,J192))-1),"")</f>
        <v/>
      </c>
      <c t="str" s="3" r="N192">
        <f>IF(ISNUMBER(K192),((K192+COUNTIF(K192:K$320,K192))-1),"")</f>
        <v/>
      </c>
      <c s="3" r="O192">
        <f>O191+1</f>
        <v>22</v>
      </c>
      <c s="3" r="P192">
        <f>MATCH(O192,L$171:L$320,0)</f>
        <v>80</v>
      </c>
      <c t="str" s="3" r="Q192">
        <f>INDEX(B$175:B$317,P192)</f>
        <v>Mildred Didrikson</v>
      </c>
      <c s="6" r="R192">
        <f>INDEX(C$175:C$320,P192)</f>
        <v>90</v>
      </c>
      <c t="str" s="10" r="S192">
        <f>INDEX(A$175:A$326,P192)</f>
        <v>Team 14</v>
      </c>
      <c t="str" s="3" r="T192">
        <f>MATCH(22,M$171:M$320,0)</f>
        <v>#N/A:lookupNotFound:22</v>
      </c>
      <c t="str" s="3" r="U192">
        <f>INDEX(A$175:A$326,T192)</f>
        <v>#N/A:lookupNotFound:22</v>
      </c>
      <c t="str" s="10" r="W192">
        <f>INDEX(B$175:B$320,T192)</f>
        <v>#N/A:lookupNotFound:22</v>
      </c>
      <c t="str" s="6" r="X192">
        <f>INDEX(F$175:F$320,T192)</f>
        <v>#N/A:lookupNotFound:22</v>
      </c>
      <c t="str" s="3" r="Y192">
        <f>MATCH(O192,N$171:N$320,0)</f>
        <v>#N/A:lookupNotFound:22</v>
      </c>
      <c t="str" s="3" r="Z192">
        <f>INDEX(A$175:A$326,Y192)</f>
        <v>#N/A:lookupNotFound:22</v>
      </c>
      <c t="str" s="3" r="AA192">
        <f>INDEX(B$175:B$320,Y192)</f>
        <v>#N/A:lookupNotFound:22</v>
      </c>
      <c t="str" s="6" r="AB192">
        <f>INDEX(H$175:H$320,Y192)</f>
        <v>#N/A:lookupNotFound:22</v>
      </c>
    </row>
    <row customHeight="1" r="193" hidden="1">
      <c t="str" s="3" r="A193">
        <f>C34</f>
        <v>Team 4</v>
      </c>
      <c t="str" s="3" r="B193">
        <f>B36</f>
        <v>Sir Sean Connery</v>
      </c>
      <c s="3" r="C193">
        <f>IF(ISNUMBER(C36),C36,"")</f>
        <v>80</v>
      </c>
      <c t="str" s="3" r="D193">
        <f>IF(ISTEXT(D36),D36,"")</f>
        <v>Sir Sean Connery</v>
      </c>
      <c s="3" r="E193">
        <f>IF(ISNUMBER(E36),E36,"")</f>
        <v>77</v>
      </c>
      <c s="3" r="F193">
        <f>IF(ISNUMBER(F36),F36,"")</f>
        <v>157</v>
      </c>
      <c t="str" s="3" r="G193">
        <f>IF(ISNUMBER(G36),G36,"")</f>
        <v/>
      </c>
      <c t="str" s="3" r="H193">
        <f>IF(ISNUMBER(H32),H32,"")</f>
        <v/>
      </c>
      <c s="3" r="I193">
        <f>IF(ISNUMBER(C193),(RANK(C193,($C$175:$C$320),1)),"")</f>
        <v>1</v>
      </c>
      <c t="str" s="3" r="J193">
        <f>IF(ISNUMBER(F197),(RANK(F197,($F$175:$F$320),1)),"")</f>
        <v>#N/A:lookupNotFound:179</v>
      </c>
      <c t="str" s="3" r="K193">
        <f>IF(ISNUMBER(H197),(RANK(H197,($H$175:$H$320),1)),"")</f>
        <v/>
      </c>
      <c s="3" r="L193">
        <f>IF(ISNUMBER(I197),((I197+COUNTIF(I197:I$320,I197))-1),"")</f>
        <v>69</v>
      </c>
      <c t="str" s="3" r="M193">
        <f>IF(ISNUMBER(J193),((J193+COUNTIF(J193:J$320,J193))-1),"")</f>
        <v/>
      </c>
      <c t="str" s="3" r="N193">
        <f>IF(ISNUMBER(K193),((K193+COUNTIF(K193:K$320,K193))-1),"")</f>
        <v/>
      </c>
      <c s="3" r="O193">
        <f>O192+1</f>
        <v>23</v>
      </c>
      <c s="3" r="P193">
        <f>MATCH(O193,L$171:L$320,0)</f>
        <v>79</v>
      </c>
      <c t="str" s="3" r="Q193">
        <f>INDEX(B$175:B$317,P193)</f>
        <v>P.G. Wodehouse</v>
      </c>
      <c s="6" r="R193">
        <f>INDEX(C$175:C$320,P193)</f>
        <v>80</v>
      </c>
      <c t="str" s="10" r="S193">
        <f>INDEX(A$175:A$326,P193)</f>
        <v>Team 14</v>
      </c>
      <c t="str" s="3" r="T193">
        <f>MATCH(23,M$171:M$320,0)</f>
        <v>#N/A:lookupNotFound:23</v>
      </c>
      <c t="str" s="3" r="U193">
        <f>INDEX(A$175:A$326,T193)</f>
        <v>#N/A:lookupNotFound:23</v>
      </c>
      <c t="str" s="10" r="W193">
        <f>INDEX(B$175:B$320,T193)</f>
        <v>#N/A:lookupNotFound:23</v>
      </c>
      <c t="str" s="6" r="X193">
        <f>INDEX(F$175:F$320,T193)</f>
        <v>#N/A:lookupNotFound:23</v>
      </c>
      <c t="str" s="3" r="Y193">
        <f>MATCH(O193,N$171:N$320,0)</f>
        <v>#N/A:lookupNotFound:23</v>
      </c>
      <c t="str" s="3" r="Z193">
        <f>INDEX(A$175:A$326,Y193)</f>
        <v>#N/A:lookupNotFound:23</v>
      </c>
      <c t="str" s="3" r="AA193">
        <f>INDEX(B$175:B$320,Y193)</f>
        <v>#N/A:lookupNotFound:23</v>
      </c>
      <c t="str" s="6" r="AB193">
        <f>INDEX(H$175:H$320,Y193)</f>
        <v>#N/A:lookupNotFound:23</v>
      </c>
    </row>
    <row customHeight="1" r="194" hidden="1">
      <c t="str" s="3" r="A194">
        <f>C34</f>
        <v>Team 4</v>
      </c>
      <c t="str" s="3" r="B194">
        <f>B37</f>
        <v>Bing Crosby</v>
      </c>
      <c s="3" r="C194">
        <f>IF(ISNUMBER(C37),C37,"")</f>
        <v>87</v>
      </c>
      <c t="str" s="3" r="D194">
        <f>IF(ISTEXT(D37),D37,"")</f>
        <v>Bing Crosby</v>
      </c>
      <c s="3" r="E194">
        <f>IF(ISNUMBER(E37),E37,"")</f>
        <v>78</v>
      </c>
      <c s="3" r="F194">
        <f>IF(ISNUMBER(F37),F37,"")</f>
        <v>165</v>
      </c>
      <c t="str" s="3" r="G194">
        <f>IF(ISNUMBER(G37),G37,"")</f>
        <v/>
      </c>
      <c t="str" s="3" r="H194">
        <f>IF(ISNUMBER(H33),H33,"")</f>
        <v/>
      </c>
      <c s="3" r="I194">
        <f>IF(ISNUMBER(C194),(RANK(C194,($C$175:$C$320),1)),"")</f>
        <v>1</v>
      </c>
      <c t="str" s="3" r="J194">
        <f>IF(ISNUMBER(F198),(RANK(F198,($F$175:$F$320),1)),"")</f>
        <v/>
      </c>
      <c t="str" s="3" r="K194">
        <f>IF(ISNUMBER(H198),(RANK(H198,($H$175:$H$320),1)),"")</f>
        <v/>
      </c>
      <c t="str" s="3" r="L194">
        <f>IF(ISNUMBER(I198),((I198+COUNTIF(I198:I$320,I198))-1),"")</f>
        <v/>
      </c>
      <c t="str" s="3" r="M194">
        <f>IF(ISNUMBER(J194),((J194+COUNTIF(J194:J$320,J194))-1),"")</f>
        <v/>
      </c>
      <c t="str" s="3" r="N194">
        <f>IF(ISNUMBER(K194),((K194+COUNTIF(K194:K$320,K194))-1),"")</f>
        <v/>
      </c>
      <c s="3" r="O194">
        <f>O193+1</f>
        <v>24</v>
      </c>
      <c s="3" r="P194">
        <f>MATCH(O194,L$171:L$320,0)</f>
        <v>77</v>
      </c>
      <c t="str" s="3" r="Q194">
        <f>INDEX(B$175:B$317,P194)</f>
        <v>Edward Windsor</v>
      </c>
      <c s="6" r="R194">
        <f>INDEX(C$175:C$320,P194)</f>
        <v>80</v>
      </c>
      <c t="str" s="10" r="S194">
        <f>INDEX(A$175:A$326,P194)</f>
        <v>Team 13</v>
      </c>
      <c t="str" s="3" r="T194">
        <f>MATCH(24,M$171:M$320,0)</f>
        <v>#N/A:lookupNotFound:24</v>
      </c>
      <c t="str" s="3" r="U194">
        <f>INDEX(A$175:A$326,T194)</f>
        <v>#N/A:lookupNotFound:24</v>
      </c>
      <c t="str" s="10" r="W194">
        <f>INDEX(B$175:B$320,T194)</f>
        <v>#N/A:lookupNotFound:24</v>
      </c>
      <c t="str" s="6" r="X194">
        <f>INDEX(F$175:F$320,T194)</f>
        <v>#N/A:lookupNotFound:24</v>
      </c>
      <c t="str" s="3" r="Y194">
        <f>MATCH(O194,N$171:N$320,0)</f>
        <v>#N/A:lookupNotFound:24</v>
      </c>
      <c t="str" s="3" r="Z194">
        <f>INDEX(A$175:A$326,Y194)</f>
        <v>#N/A:lookupNotFound:24</v>
      </c>
      <c t="str" s="3" r="AA194">
        <f>INDEX(B$175:B$320,Y194)</f>
        <v>#N/A:lookupNotFound:24</v>
      </c>
      <c t="str" s="6" r="AB194">
        <f>INDEX(H$175:H$320,Y194)</f>
        <v>#N/A:lookupNotFound:24</v>
      </c>
    </row>
    <row customHeight="1" r="195" hidden="1">
      <c t="str" s="3" r="A195">
        <f>C34</f>
        <v>Team 4</v>
      </c>
      <c t="str" s="3" r="B195">
        <f>B38</f>
        <v>Joe DiMaggio</v>
      </c>
      <c s="3" r="C195">
        <f>IF(ISNUMBER(C38),C38,"")</f>
        <v>78</v>
      </c>
      <c t="str" s="3" r="D195">
        <f>IF(ISTEXT(D38),D38,"")</f>
        <v>Joe DiMaggio</v>
      </c>
      <c s="3" r="E195">
        <f>IF(ISNUMBER(E38),E38,"")</f>
        <v>86</v>
      </c>
      <c s="3" r="F195">
        <f>IF(ISNUMBER(F38),F38,"")</f>
        <v>164</v>
      </c>
      <c t="str" s="3" r="G195">
        <f>IF(ISNUMBER(G38),G38,"")</f>
        <v/>
      </c>
      <c t="str" s="3" r="H195">
        <f>IF(ISNUMBER(H34),H34,"")</f>
        <v/>
      </c>
      <c s="3" r="I195">
        <f>IF(ISNUMBER(C195),(RANK(C195,($C$175:$C$320),1)),"")</f>
        <v>1</v>
      </c>
      <c t="str" s="3" r="J195">
        <f>IF(ISNUMBER(F199),(RANK(F199,($F$175:$F$320),1)),"")</f>
        <v>#N/A:lookupNotFound:169</v>
      </c>
      <c t="str" s="3" r="K195">
        <f>IF(ISNUMBER(H199),(RANK(H199,($H$175:$H$320),1)),"")</f>
        <v/>
      </c>
      <c s="3" r="L195">
        <f>IF(ISNUMBER(I199),((I199+COUNTIF(I199:I$320,I199))-1),"")</f>
        <v>68</v>
      </c>
      <c t="str" s="3" r="M195">
        <f>IF(ISNUMBER(J195),((J195+COUNTIF(J195:J$320,J195))-1),"")</f>
        <v/>
      </c>
      <c t="str" s="3" r="N195">
        <f>IF(ISNUMBER(K195),((K195+COUNTIF(K195:K$320,K195))-1),"")</f>
        <v/>
      </c>
      <c s="3" r="O195">
        <f>O194+1</f>
        <v>25</v>
      </c>
      <c s="3" r="P195">
        <f>MATCH(O195,L$171:L$320,0)</f>
        <v>76</v>
      </c>
      <c t="str" s="3" r="Q195">
        <f>INDEX(B$175:B$317,P195)</f>
        <v>Johnny Weissmuller</v>
      </c>
      <c s="6" r="R195">
        <f>INDEX(C$175:C$320,P195)</f>
        <v>82</v>
      </c>
      <c t="str" s="10" r="S195">
        <f>INDEX(A$175:A$326,P195)</f>
        <v>Team 13</v>
      </c>
      <c t="str" s="3" r="T195">
        <f>MATCH(25,M$171:M$320,0)</f>
        <v>#N/A:lookupNotFound:25</v>
      </c>
      <c t="str" s="3" r="U195">
        <f>INDEX(A$175:A$326,T195)</f>
        <v>#N/A:lookupNotFound:25</v>
      </c>
      <c t="str" s="10" r="W195">
        <f>INDEX(B$175:B$320,T195)</f>
        <v>#N/A:lookupNotFound:25</v>
      </c>
      <c t="str" s="6" r="X195">
        <f>INDEX(F$175:F$320,T195)</f>
        <v>#N/A:lookupNotFound:25</v>
      </c>
      <c t="str" s="3" r="Y195">
        <f>MATCH(O195,N$171:N$320,0)</f>
        <v>#N/A:lookupNotFound:25</v>
      </c>
      <c t="str" s="3" r="Z195">
        <f>INDEX(A$175:A$326,Y195)</f>
        <v>#N/A:lookupNotFound:25</v>
      </c>
      <c t="str" s="3" r="AA195">
        <f>INDEX(B$175:B$320,Y195)</f>
        <v>#N/A:lookupNotFound:25</v>
      </c>
      <c t="str" s="6" r="AB195">
        <f>INDEX(H$175:H$320,Y195)</f>
        <v>#N/A:lookupNotFound:25</v>
      </c>
    </row>
    <row customHeight="1" r="196" hidden="1">
      <c t="str" s="3" r="A196">
        <f>C34</f>
        <v>Team 4</v>
      </c>
      <c t="str" s="3" r="B196">
        <f>B39</f>
        <v>Amelia Earhart</v>
      </c>
      <c s="3" r="C196">
        <f>IF(ISNUMBER(C39),C39,"")</f>
        <v>76</v>
      </c>
      <c t="str" s="3" r="D196">
        <f>IF(ISTEXT(D39),D39,"")</f>
        <v>Amelia Earhart</v>
      </c>
      <c s="3" r="E196">
        <f>IF(ISNUMBER(E39),E39,"")</f>
        <v>100</v>
      </c>
      <c s="3" r="F196">
        <f>IF(ISNUMBER(F39),F39,"")</f>
        <v>176</v>
      </c>
      <c t="str" s="3" r="G196">
        <f>IF(ISNUMBER(G39),G39,"")</f>
        <v/>
      </c>
      <c t="str" s="3" r="H196">
        <f>IF(ISNUMBER(H35),H35,"")</f>
        <v/>
      </c>
      <c s="3" r="I196">
        <f>IF(ISNUMBER(C196),(RANK(C196,($C$175:$C$320),1)),"")</f>
        <v>1</v>
      </c>
      <c t="str" s="3" r="J196">
        <f>IF(ISNUMBER(F200),(RANK(F200,($F$175:$F$320),1)),"")</f>
        <v>#N/A:lookupNotFound:166</v>
      </c>
      <c t="str" s="3" r="K196">
        <f>IF(ISNUMBER(H200),(RANK(H200,($H$175:$H$320),1)),"")</f>
        <v/>
      </c>
      <c s="3" r="L196">
        <f>IF(ISNUMBER(I200),((I200+COUNTIF(I200:I$320,I200))-1),"")</f>
        <v>67</v>
      </c>
      <c t="str" s="3" r="M196">
        <f>IF(ISNUMBER(J196),((J196+COUNTIF(J196:J$320,J196))-1),"")</f>
        <v/>
      </c>
      <c t="str" s="3" r="N196">
        <f>IF(ISNUMBER(K196),((K196+COUNTIF(K196:K$320,K196))-1),"")</f>
        <v/>
      </c>
      <c s="3" r="O196">
        <f>O195+1</f>
        <v>26</v>
      </c>
      <c s="3" r="P196">
        <f>MATCH(O196,L$171:L$320,0)</f>
        <v>75</v>
      </c>
      <c t="str" s="3" r="Q196">
        <f>INDEX(B$175:B$317,P196)</f>
        <v>John Updike</v>
      </c>
      <c s="6" r="R196">
        <f>INDEX(C$175:C$320,P196)</f>
        <v>79</v>
      </c>
      <c t="str" s="10" r="S196">
        <f>INDEX(A$175:A$326,P196)</f>
        <v>Team 13</v>
      </c>
      <c t="str" s="3" r="T196">
        <f>MATCH(26,M$171:M$320,0)</f>
        <v>#N/A:lookupNotFound:26</v>
      </c>
      <c t="str" s="3" r="U196">
        <f>INDEX(A$175:A$326,T196)</f>
        <v>#N/A:lookupNotFound:26</v>
      </c>
      <c t="str" s="10" r="W196">
        <f>INDEX(B$175:B$320,T196)</f>
        <v>#N/A:lookupNotFound:26</v>
      </c>
      <c t="str" s="6" r="X196">
        <f>INDEX(F$175:F$320,T196)</f>
        <v>#N/A:lookupNotFound:26</v>
      </c>
      <c t="str" s="3" r="Y196">
        <f>MATCH(O196,N$171:N$320,0)</f>
        <v>#N/A:lookupNotFound:26</v>
      </c>
      <c t="str" s="3" r="Z196">
        <f>INDEX(A$175:A$326,Y196)</f>
        <v>#N/A:lookupNotFound:26</v>
      </c>
      <c t="str" s="3" r="AA196">
        <f>INDEX(B$175:B$320,Y196)</f>
        <v>#N/A:lookupNotFound:26</v>
      </c>
      <c t="str" s="6" r="AB196">
        <f>INDEX(H$175:H$320,Y196)</f>
        <v>#N/A:lookupNotFound:26</v>
      </c>
    </row>
    <row customHeight="1" r="197" hidden="1">
      <c t="str" s="3" r="A197">
        <f>C34</f>
        <v>Team 4</v>
      </c>
      <c t="str" s="3" r="B197">
        <f>B40</f>
        <v>Clint Eastwood</v>
      </c>
      <c s="3" r="C197">
        <f>IF(ISNUMBER(C40),C40,"")</f>
        <v>89</v>
      </c>
      <c t="str" s="3" r="D197">
        <f>IF(ISTEXT(D40),D40,"")</f>
        <v>Clint Eastwood</v>
      </c>
      <c s="3" r="E197">
        <f>IF(ISNUMBER(E40),E40,"")</f>
        <v>90</v>
      </c>
      <c s="3" r="F197">
        <f>IF(ISNUMBER(F40),F40,"")</f>
        <v>179</v>
      </c>
      <c t="str" s="3" r="G197">
        <f>IF(ISNUMBER(G40),G40,"")</f>
        <v/>
      </c>
      <c t="str" s="3" r="H197">
        <f>IF(ISNUMBER(H36),H36,"")</f>
        <v/>
      </c>
      <c s="3" r="I197">
        <f>IF(ISNUMBER(C197),(RANK(C197,($C$175:$C$320),1)),"")</f>
        <v>1</v>
      </c>
      <c t="str" s="3" r="J197">
        <f>IF(ISNUMBER(F201),(RANK(F201,($F$175:$F$320),1)),"")</f>
        <v>#N/A:lookupNotFound:167</v>
      </c>
      <c t="str" s="3" r="K197">
        <f>IF(ISNUMBER(H201),(RANK(H201,($H$175:$H$320),1)),"")</f>
        <v/>
      </c>
      <c s="3" r="L197">
        <f>IF(ISNUMBER(I201),((I201+COUNTIF(I201:I$320,I201))-1),"")</f>
        <v>66</v>
      </c>
      <c t="str" s="3" r="M197">
        <f>IF(ISNUMBER(J197),((J197+COUNTIF(J197:J$320,J197))-1),"")</f>
        <v/>
      </c>
      <c t="str" s="3" r="N197">
        <f>IF(ISNUMBER(K197),((K197+COUNTIF(K197:K$320,K197))-1),"")</f>
        <v/>
      </c>
      <c s="3" r="O197">
        <f>O196+1</f>
        <v>27</v>
      </c>
      <c s="3" r="P197">
        <f>MATCH(O197,L$171:L$320,0)</f>
        <v>74</v>
      </c>
      <c t="str" s="3" r="Q197">
        <f>INDEX(B$175:B$317,P197)</f>
        <v>Donald Trump</v>
      </c>
      <c s="6" r="R197">
        <f>INDEX(C$175:C$320,P197)</f>
        <v>71</v>
      </c>
      <c t="str" s="10" r="S197">
        <f>INDEX(A$175:A$326,P197)</f>
        <v>Team 13</v>
      </c>
      <c t="str" s="3" r="T197">
        <f>MATCH(27,M$171:M$320,0)</f>
        <v>#N/A:lookupNotFound:27</v>
      </c>
      <c t="str" s="3" r="U197">
        <f>INDEX(A$175:A$326,T197)</f>
        <v>#N/A:lookupNotFound:27</v>
      </c>
      <c t="str" s="10" r="W197">
        <f>INDEX(B$175:B$320,T197)</f>
        <v>#N/A:lookupNotFound:27</v>
      </c>
      <c t="str" s="6" r="X197">
        <f>INDEX(F$175:F$320,T197)</f>
        <v>#N/A:lookupNotFound:27</v>
      </c>
      <c t="str" s="3" r="Y197">
        <f>MATCH(O197,N$171:N$320,0)</f>
        <v>#N/A:lookupNotFound:27</v>
      </c>
      <c t="str" s="3" r="Z197">
        <f>INDEX(A$175:A$326,Y197)</f>
        <v>#N/A:lookupNotFound:27</v>
      </c>
      <c t="str" s="3" r="AA197">
        <f>INDEX(B$175:B$320,Y197)</f>
        <v>#N/A:lookupNotFound:27</v>
      </c>
      <c t="str" s="6" r="AB197">
        <f>INDEX(H$175:H$320,Y197)</f>
        <v>#N/A:lookupNotFound:27</v>
      </c>
    </row>
    <row customHeight="1" r="198" hidden="1">
      <c t="str" s="3" r="A198">
        <f>C34</f>
        <v>Team 4</v>
      </c>
      <c t="s" s="3" r="C198">
        <v>9</v>
      </c>
      <c t="s" s="3" r="D198">
        <v>9</v>
      </c>
      <c t="s" s="3" r="E198">
        <v>9</v>
      </c>
      <c t="s" s="3" r="F198">
        <v>9</v>
      </c>
      <c t="str" s="3" r="G198">
        <f>IF(ISNUMBER(G47),G47,"")</f>
        <v/>
      </c>
      <c t="str" s="3" r="H198">
        <f>IF(ISNUMBER(H43),H43,"")</f>
        <v/>
      </c>
      <c t="str" s="3" r="I198">
        <f>IF(ISNUMBER(C198),(RANK(C198,($C$175:$C$320),1)),"")</f>
        <v/>
      </c>
      <c t="str" s="3" r="J198">
        <f>IF(ISNUMBER(F202),(RANK(F202,($F$175:$F$320),1)),"")</f>
        <v>#NUM!:emptyArray</v>
      </c>
      <c t="str" s="3" r="K198">
        <f>IF(ISNUMBER(H202),(RANK(H202,($H$175:$H$320),1)),"")</f>
        <v/>
      </c>
      <c s="3" r="L198">
        <f>IF(ISNUMBER(I202),((I202+COUNTIF(I202:I$320,I202))-1),"")</f>
        <v>65</v>
      </c>
      <c t="str" s="3" r="M198">
        <f>IF(ISNUMBER(J198),((J198+COUNTIF(J198:J$320,J198))-1),"")</f>
        <v/>
      </c>
      <c t="str" s="3" r="N198">
        <f>IF(ISNUMBER(K198),((K198+COUNTIF(K198:K$320,K198))-1),"")</f>
        <v/>
      </c>
      <c s="3" r="O198">
        <f>O197+1</f>
        <v>28</v>
      </c>
      <c s="3" r="P198">
        <f>MATCH(O198,L$171:L$320,0)</f>
        <v>73</v>
      </c>
      <c t="str" s="3" r="Q198">
        <f>INDEX(B$175:B$317,P198)</f>
        <v>Justin Timerlake</v>
      </c>
      <c s="6" r="R198">
        <f>INDEX(C$175:C$320,P198)</f>
        <v>80</v>
      </c>
      <c t="str" s="10" r="S198">
        <f>INDEX(A$175:A$326,P198)</f>
        <v>Team 13</v>
      </c>
      <c t="str" s="3" r="T198">
        <f>MATCH(28,M$171:M$320,0)</f>
        <v>#N/A:lookupNotFound:28</v>
      </c>
      <c t="str" s="3" r="U198">
        <f>INDEX(A$175:A$326,T198)</f>
        <v>#N/A:lookupNotFound:28</v>
      </c>
      <c t="str" s="10" r="W198">
        <f>INDEX(B$175:B$320,T198)</f>
        <v>#N/A:lookupNotFound:28</v>
      </c>
      <c t="str" s="6" r="X198">
        <f>INDEX(F$175:F$320,T198)</f>
        <v>#N/A:lookupNotFound:28</v>
      </c>
      <c t="str" s="3" r="Y198">
        <f>MATCH(O198,N$171:N$320,0)</f>
        <v>#N/A:lookupNotFound:28</v>
      </c>
      <c t="str" s="3" r="Z198">
        <f>INDEX(A$175:A$326,Y198)</f>
        <v>#N/A:lookupNotFound:28</v>
      </c>
      <c t="str" s="3" r="AA198">
        <f>INDEX(B$175:B$320,Y198)</f>
        <v>#N/A:lookupNotFound:28</v>
      </c>
      <c t="str" s="6" r="AB198">
        <f>INDEX(H$175:H$320,Y198)</f>
        <v>#N/A:lookupNotFound:28</v>
      </c>
    </row>
    <row customHeight="1" r="199" hidden="1">
      <c t="str" s="3" r="A199">
        <f>C45</f>
        <v>Team 5</v>
      </c>
      <c t="str" s="3" r="B199">
        <f>B47</f>
        <v>Dwight D. Eisenhower</v>
      </c>
      <c s="3" r="C199">
        <f>IF(ISNUMBER(C47),C47,"")</f>
        <v>90</v>
      </c>
      <c t="str" s="3" r="D199">
        <f>IF(ISTEXT(D47),D47,"")</f>
        <v>Dwight D. Eisenhower</v>
      </c>
      <c s="3" r="E199">
        <f>IF(ISNUMBER(E47),E47,"")</f>
        <v>79</v>
      </c>
      <c s="3" r="F199">
        <f>IF(ISNUMBER(F47),F47,"")</f>
        <v>169</v>
      </c>
      <c t="str" s="3" r="G199">
        <f>IF(ISTEXT(G47),G47,"")</f>
        <v> </v>
      </c>
      <c t="str" s="3" r="H199">
        <f>IF(ISTEXT(H43),H43,"")</f>
        <v> </v>
      </c>
      <c s="3" r="I199">
        <f>IF(ISNUMBER(C199),(RANK(C199,($C$175:$C$320),1)),"")</f>
        <v>1</v>
      </c>
      <c t="str" s="3" r="J199">
        <f>IF(ISNUMBER(F203),(RANK(F203,($F$175:$F$320),1)),"")</f>
        <v>#N/A:lookupNotFound:173</v>
      </c>
      <c t="str" s="3" r="K199">
        <f>IF(ISNUMBER(H203),(RANK(H203,($H$175:$H$320),1)),"")</f>
        <v/>
      </c>
      <c s="3" r="L199">
        <f>IF(ISNUMBER(I203),((I203+COUNTIF(I203:I$320,I203))-1),"")</f>
        <v>64</v>
      </c>
      <c t="str" s="3" r="M199">
        <f>IF(ISNUMBER(J199),((J199+COUNTIF(J199:J$320,J199))-1),"")</f>
        <v/>
      </c>
      <c t="str" s="3" r="N199">
        <f>IF(ISNUMBER(K199),((K199+COUNTIF(K199:K$320,K199))-1),"")</f>
        <v/>
      </c>
      <c s="3" r="O199">
        <f>O198+1</f>
        <v>29</v>
      </c>
      <c s="3" r="P199">
        <f>MATCH(O199,L$171:L$320,0)</f>
        <v>71</v>
      </c>
      <c t="str" s="3" r="Q199">
        <f>INDEX(B$175:B$317,P199)</f>
        <v>Mary Stuart</v>
      </c>
      <c s="6" r="R199">
        <f>INDEX(C$175:C$320,P199)</f>
        <v>87</v>
      </c>
      <c t="str" s="10" r="S199">
        <f>INDEX(A$175:A$326,P199)</f>
        <v>Team 12</v>
      </c>
      <c t="str" s="3" r="T199">
        <f>MATCH(29,M$171:M$320,0)</f>
        <v>#N/A:lookupNotFound:29</v>
      </c>
      <c t="str" s="3" r="U199">
        <f>INDEX(A$175:A$326,T199)</f>
        <v>#N/A:lookupNotFound:29</v>
      </c>
      <c t="str" s="10" r="W199">
        <f>INDEX(B$175:B$320,T199)</f>
        <v>#N/A:lookupNotFound:29</v>
      </c>
      <c t="str" s="6" r="X199">
        <f>INDEX(F$175:F$320,T199)</f>
        <v>#N/A:lookupNotFound:29</v>
      </c>
      <c t="str" s="3" r="Y199">
        <f>MATCH(O199,N$171:N$320,0)</f>
        <v>#N/A:lookupNotFound:29</v>
      </c>
      <c t="str" s="3" r="Z199">
        <f>INDEX(A$175:A$326,Y199)</f>
        <v>#N/A:lookupNotFound:29</v>
      </c>
      <c t="str" s="3" r="AA199">
        <f>INDEX(B$175:B$320,Y199)</f>
        <v>#N/A:lookupNotFound:29</v>
      </c>
      <c t="str" s="6" r="AB199">
        <f>INDEX(H$175:H$320,Y199)</f>
        <v>#N/A:lookupNotFound:29</v>
      </c>
    </row>
    <row customHeight="1" r="200" hidden="1">
      <c t="str" s="3" r="A200">
        <f>C45</f>
        <v>Team 5</v>
      </c>
      <c t="str" s="3" r="B200">
        <f>B48</f>
        <v>William Faulkner</v>
      </c>
      <c s="3" r="C200">
        <f>IF(ISNUMBER(C48),C48,"")</f>
        <v>86</v>
      </c>
      <c t="str" s="3" r="D200">
        <f>IF(ISTEXT(D48),D48,"")</f>
        <v>William Faulkner</v>
      </c>
      <c s="3" r="E200">
        <f>IF(ISNUMBER(E48),E48,"")</f>
        <v>80</v>
      </c>
      <c s="3" r="F200">
        <f>IF(ISNUMBER(F48),F48,"")</f>
        <v>166</v>
      </c>
      <c t="str" s="3" r="G200">
        <f>IF(ISTEXT(G48),G48,"")</f>
        <v> </v>
      </c>
      <c t="str" s="3" r="H200">
        <f>IF(ISTEXT(H44),H44,"")</f>
        <v> </v>
      </c>
      <c s="3" r="I200">
        <f>IF(ISNUMBER(C200),(RANK(C200,($C$175:$C$320),1)),"")</f>
        <v>1</v>
      </c>
      <c t="str" s="3" r="J200">
        <f>IF(ISNUMBER(F204),(RANK(F204,($F$175:$F$320),1)),"")</f>
        <v/>
      </c>
      <c t="str" s="3" r="K200">
        <f>IF(ISNUMBER(H204),(RANK(H204,($H$175:$H$320),1)),"")</f>
        <v/>
      </c>
      <c t="str" s="3" r="L200">
        <f>IF(ISNUMBER(I204),((I204+COUNTIF(I204:I$320,I204))-1),"")</f>
        <v/>
      </c>
      <c t="str" s="3" r="M200">
        <f>IF(ISNUMBER(J200),((J200+COUNTIF(J200:J$320,J200))-1),"")</f>
        <v/>
      </c>
      <c t="str" s="3" r="N200">
        <f>IF(ISNUMBER(K200),((K200+COUNTIF(K200:K$320,K200))-1),"")</f>
        <v/>
      </c>
      <c s="3" r="O200">
        <f>O199+1</f>
        <v>30</v>
      </c>
      <c s="3" r="P200">
        <f>MATCH(O200,L$171:L$320,0)</f>
        <v>70</v>
      </c>
      <c t="str" s="3" r="Q200">
        <f>INDEX(B$175:B$317,P200)</f>
        <v>Will Smith</v>
      </c>
      <c s="6" r="R200">
        <f>INDEX(C$175:C$320,P200)</f>
        <v>78</v>
      </c>
      <c t="str" s="10" r="S200">
        <f>INDEX(A$175:A$326,P200)</f>
        <v>Team 12</v>
      </c>
      <c t="str" s="3" r="T200">
        <f>MATCH(30,M$171:M$320,0)</f>
        <v>#N/A:lookupNotFound:30</v>
      </c>
      <c t="str" s="3" r="U200">
        <f>INDEX(A$175:A$326,T200)</f>
        <v>#N/A:lookupNotFound:30</v>
      </c>
      <c t="str" s="10" r="W200">
        <f>INDEX(B$175:B$320,T200)</f>
        <v>#N/A:lookupNotFound:30</v>
      </c>
      <c t="str" s="6" r="X200">
        <f>INDEX(F$175:F$320,T200)</f>
        <v>#N/A:lookupNotFound:30</v>
      </c>
      <c t="str" s="3" r="Y200">
        <f>MATCH(O206,N$171:N$320,0)</f>
        <v>#N/A:lookupNotFound:36</v>
      </c>
      <c t="str" s="3" r="Z200">
        <f>INDEX(A$175:A$326,Y200)</f>
        <v>#N/A:lookupNotFound:36</v>
      </c>
      <c t="str" s="3" r="AA200">
        <f>INDEX(B$175:B$320,Y200)</f>
        <v>#N/A:lookupNotFound:36</v>
      </c>
      <c t="str" s="6" r="AB200">
        <f>INDEX(H$175:H$320,Y200)</f>
        <v>#N/A:lookupNotFound:36</v>
      </c>
    </row>
    <row customHeight="1" r="201" hidden="1">
      <c t="str" s="3" r="A201">
        <f>C45</f>
        <v>Team 5</v>
      </c>
      <c t="str" s="3" r="B201">
        <f>B49</f>
        <v>W.C. Fields </v>
      </c>
      <c s="3" r="C201">
        <f>IF(ISNUMBER(C49),C49,"")</f>
        <v>78</v>
      </c>
      <c t="str" s="3" r="D201">
        <f>IF(ISTEXT(D49),D49,"")</f>
        <v>W.C. Fields </v>
      </c>
      <c s="3" r="E201">
        <f>IF(ISNUMBER(E49),E49,"")</f>
        <v>89</v>
      </c>
      <c s="3" r="F201">
        <f>IF(ISNUMBER(F49),F49,"")</f>
        <v>167</v>
      </c>
      <c t="str" s="3" r="G201">
        <f>IF(ISTEXT(G49),G49,"")</f>
        <v> </v>
      </c>
      <c t="str" s="3" r="H201">
        <f>IF(ISTEXT(H45),H45,"")</f>
        <v> </v>
      </c>
      <c s="3" r="I201">
        <f>IF(ISNUMBER(C201),(RANK(C201,($C$175:$C$320),1)),"")</f>
        <v>1</v>
      </c>
      <c t="str" s="3" r="J201">
        <f>IF(ISNUMBER(F205),(RANK(F205,($F$175:$F$320),1)),"")</f>
        <v>#N/A:lookupNotFound:156</v>
      </c>
      <c t="str" s="3" r="K201">
        <f>IF(ISNUMBER(H205),(RANK(H205,($H$175:$H$320),1)),"")</f>
        <v/>
      </c>
      <c s="3" r="L201">
        <f>IF(ISNUMBER(I205),((I205+COUNTIF(I205:I$320,I205))-1),"")</f>
        <v>63</v>
      </c>
      <c t="str" s="3" r="M201">
        <f>IF(ISNUMBER(J201),((J201+COUNTIF(J201:J$320,J201))-1),"")</f>
        <v/>
      </c>
      <c t="str" s="3" r="N201">
        <f>IF(ISNUMBER(K201),((K201+COUNTIF(K201:K$320,K201))-1),"")</f>
        <v/>
      </c>
      <c s="3" r="O201">
        <f>O200+1</f>
        <v>31</v>
      </c>
      <c s="3" r="P201">
        <f>MATCH(O201,L$171:L$320,0)</f>
        <v>69</v>
      </c>
      <c t="str" s="3" r="Q201">
        <f>INDEX(B$175:B$317,P201)</f>
        <v>Frank Sinatra</v>
      </c>
      <c s="6" r="R201">
        <f>INDEX(C$175:C$320,P201)</f>
        <v>80</v>
      </c>
      <c t="str" s="10" r="S201">
        <f>INDEX(A$175:A$326,P201)</f>
        <v>Team 12</v>
      </c>
      <c t="str" s="3" r="T201">
        <f>MATCH(31,M$171:M$320,0)</f>
        <v>#N/A:lookupNotFound:31</v>
      </c>
      <c t="str" s="3" r="U201">
        <f>INDEX(A$175:A$326,T201)</f>
        <v>#N/A:lookupNotFound:31</v>
      </c>
      <c t="str" s="10" r="W201">
        <f>INDEX(B$175:B$320,T201)</f>
        <v>#N/A:lookupNotFound:31</v>
      </c>
      <c t="str" s="6" r="X201">
        <f>INDEX(F$175:F$320,T201)</f>
        <v>#N/A:lookupNotFound:31</v>
      </c>
      <c t="str" s="3" r="Y201">
        <f>MATCH(O207,N$171:N$320,0)</f>
        <v>#N/A:lookupNotFound:37</v>
      </c>
      <c t="str" s="3" r="Z201">
        <f>INDEX(A$175:A$326,Y201)</f>
        <v>#N/A:lookupNotFound:37</v>
      </c>
      <c t="str" s="3" r="AA201">
        <f>INDEX(B$175:B$320,Y201)</f>
        <v>#N/A:lookupNotFound:37</v>
      </c>
      <c t="str" s="6" r="AB201">
        <f>INDEX(H$175:H$320,Y201)</f>
        <v>#N/A:lookupNotFound:37</v>
      </c>
    </row>
    <row customHeight="1" r="202" hidden="1">
      <c t="str" s="3" r="A202">
        <f>C45</f>
        <v>Team 5</v>
      </c>
      <c t="str" s="3" r="B202">
        <f>B50</f>
        <v>Clark Gable</v>
      </c>
      <c s="3" r="C202">
        <f>IF(ISNUMBER(C50),C50,"")</f>
        <v>92</v>
      </c>
      <c t="str" s="3" r="D202">
        <f>IF(ISTEXT(D50),D50,"")</f>
        <v>Clark Gable</v>
      </c>
      <c s="3" r="E202">
        <f>IF(ISNUMBER(E50),E50,"")</f>
        <v>86</v>
      </c>
      <c s="3" r="F202">
        <f>IF(ISNUMBER(F50),F50,"")</f>
        <v>178</v>
      </c>
      <c t="str" s="3" r="G202">
        <f>IF(ISTEXT(G50),G50,"")</f>
        <v> </v>
      </c>
      <c t="str" s="3" r="H202">
        <f>IF(ISTEXT(H46),H46,"")</f>
        <v> </v>
      </c>
      <c s="3" r="I202">
        <f>IF(ISNUMBER(C202),(RANK(C202,($C$175:$C$320),1)),"")</f>
        <v>1</v>
      </c>
      <c t="str" s="3" r="J202">
        <f>IF(ISNUMBER(F206),(RANK(F206,($F$175:$F$320),1)),"")</f>
        <v>#N/A:lookupNotFound:160</v>
      </c>
      <c t="str" s="3" r="K202">
        <f>IF(ISNUMBER(H206),(RANK(H206,($H$175:$H$320),1)),"")</f>
        <v/>
      </c>
      <c s="3" r="L202">
        <f>IF(ISNUMBER(I206),((I206+COUNTIF(I206:I$320,I206))-1),"")</f>
        <v>62</v>
      </c>
      <c t="str" s="3" r="M202">
        <f>IF(ISNUMBER(J202),((J202+COUNTIF(J202:J$320,J202))-1),"")</f>
        <v/>
      </c>
      <c t="str" s="3" r="N202">
        <f>IF(ISNUMBER(K202),((K202+COUNTIF(K202:K$320,K202))-1),"")</f>
        <v/>
      </c>
      <c s="3" r="O202">
        <f>O201+1</f>
        <v>32</v>
      </c>
      <c s="3" r="P202">
        <f>MATCH(O202,L$171:L$320,0)</f>
        <v>68</v>
      </c>
      <c t="str" s="3" r="Q202">
        <f>INDEX(B$175:B$317,P202)</f>
        <v>O.J. Simpson</v>
      </c>
      <c s="6" r="R202">
        <f>INDEX(C$175:C$320,P202)</f>
        <v>71</v>
      </c>
      <c t="str" s="10" r="S202">
        <f>INDEX(A$175:A$326,P202)</f>
        <v>Team 12</v>
      </c>
      <c t="str" s="3" r="T202">
        <f>MATCH(32,M$171:M$320,0)</f>
        <v>#N/A:lookupNotFound:32</v>
      </c>
      <c t="str" s="3" r="U202">
        <f>INDEX(A$175:A$326,T202)</f>
        <v>#N/A:lookupNotFound:32</v>
      </c>
      <c t="str" s="10" r="W202">
        <f>INDEX(B$175:B$320,T202)</f>
        <v>#N/A:lookupNotFound:32</v>
      </c>
      <c t="str" s="6" r="X202">
        <f>INDEX(F$175:F$320,T202)</f>
        <v>#N/A:lookupNotFound:32</v>
      </c>
      <c t="str" s="3" r="Y202">
        <f>MATCH(O208,N$171:N$320,0)</f>
        <v>#N/A:lookupNotFound:38</v>
      </c>
      <c t="str" s="3" r="Z202">
        <f>INDEX(A$175:A$326,Y202)</f>
        <v>#N/A:lookupNotFound:38</v>
      </c>
      <c t="str" s="3" r="AA202">
        <f>INDEX(B$175:B$320,Y202)</f>
        <v>#N/A:lookupNotFound:38</v>
      </c>
      <c t="str" s="6" r="AB202">
        <f>INDEX(H$175:H$320,Y202)</f>
        <v>#N/A:lookupNotFound:38</v>
      </c>
    </row>
    <row customHeight="1" r="203" hidden="1">
      <c t="str" s="3" r="A203">
        <f>C45</f>
        <v>Team 5</v>
      </c>
      <c t="str" s="3" r="B203">
        <f>B51</f>
        <v>Bill Gates</v>
      </c>
      <c s="3" r="C203">
        <f>IF(ISNUMBER(C51),C51,"")</f>
        <v>89</v>
      </c>
      <c t="str" s="3" r="D203">
        <f>IF(ISTEXT(D51),D51,"")</f>
        <v>Bill Gates</v>
      </c>
      <c s="3" r="E203">
        <f>IF(ISNUMBER(E51),E51,"")</f>
        <v>84</v>
      </c>
      <c s="3" r="F203">
        <f>IF(ISNUMBER(F51),F51,"")</f>
        <v>173</v>
      </c>
      <c t="str" s="3" r="G203">
        <f>IF(ISTEXT(G51),G51,"")</f>
        <v> </v>
      </c>
      <c t="str" s="3" r="H203">
        <f>IF(ISTEXT(H47),H47,"")</f>
        <v> </v>
      </c>
      <c s="3" r="I203">
        <f>IF(ISNUMBER(C203),(RANK(C203,($C$175:$C$320),1)),"")</f>
        <v>1</v>
      </c>
      <c t="str" s="3" r="J203">
        <f>IF(ISNUMBER(F207),(RANK(F207,($F$175:$F$320),1)),"")</f>
        <v>#N/A:lookupNotFound:172</v>
      </c>
      <c t="str" s="3" r="K203">
        <f>IF(ISNUMBER(H207),(RANK(H207,($H$175:$H$320),1)),"")</f>
        <v/>
      </c>
      <c s="3" r="L203">
        <f>IF(ISNUMBER(I207),((I207+COUNTIF(I207:I$320,I207))-1),"")</f>
        <v>61</v>
      </c>
      <c t="str" s="3" r="M203">
        <f>IF(ISNUMBER(J203),((J203+COUNTIF(J203:J$320,J203))-1),"")</f>
        <v/>
      </c>
      <c t="str" s="3" r="N203">
        <f>IF(ISNUMBER(K203),((K203+COUNTIF(K203:K$320,K203))-1),"")</f>
        <v/>
      </c>
      <c s="3" r="O203">
        <f>O202+1</f>
        <v>33</v>
      </c>
      <c s="3" r="P203">
        <f>MATCH(O203,L$171:L$320,0)</f>
        <v>67</v>
      </c>
      <c t="str" s="3" r="Q203">
        <f>INDEX(B$175:B$317,P203)</f>
        <v>Alan Shepard</v>
      </c>
      <c s="6" r="R203">
        <f>INDEX(C$175:C$320,P203)</f>
        <v>80</v>
      </c>
      <c t="str" s="10" r="S203">
        <f>INDEX(A$175:A$326,P203)</f>
        <v>Team 12</v>
      </c>
      <c t="str" s="3" r="T203">
        <f>MATCH(33,M$171:M$320,0)</f>
        <v>#N/A:lookupNotFound:33</v>
      </c>
      <c t="str" s="3" r="U203">
        <f>INDEX(A$175:A$326,T203)</f>
        <v>#N/A:lookupNotFound:33</v>
      </c>
      <c t="str" s="10" r="W203">
        <f>INDEX(B$175:B$320,T203)</f>
        <v>#N/A:lookupNotFound:33</v>
      </c>
      <c t="str" s="6" r="X203">
        <f>INDEX(F$175:F$320,T203)</f>
        <v>#N/A:lookupNotFound:33</v>
      </c>
      <c t="str" s="3" r="Y203">
        <f>MATCH(O209,N$171:N$320,0)</f>
        <v>#N/A:lookupNotFound:39</v>
      </c>
      <c t="str" s="3" r="Z203">
        <f>INDEX(A$175:A$326,Y203)</f>
        <v>#N/A:lookupNotFound:39</v>
      </c>
      <c t="str" s="3" r="AA203">
        <f>INDEX(B$175:B$320,Y203)</f>
        <v>#N/A:lookupNotFound:39</v>
      </c>
      <c t="str" s="6" r="AB203">
        <f>INDEX(H$175:H$320,Y203)</f>
        <v>#N/A:lookupNotFound:39</v>
      </c>
    </row>
    <row customHeight="1" r="204" hidden="1">
      <c t="str" s="3" r="A204">
        <f>C45</f>
        <v>Team 5</v>
      </c>
      <c t="s" s="3" r="C204">
        <v>9</v>
      </c>
      <c t="s" s="3" r="D204">
        <v>9</v>
      </c>
      <c t="s" s="3" r="E204">
        <v>9</v>
      </c>
      <c t="s" s="3" r="F204">
        <v>9</v>
      </c>
      <c t="s" s="3" r="G204">
        <v>9</v>
      </c>
      <c t="s" s="3" r="H204">
        <v>9</v>
      </c>
      <c t="str" s="3" r="I204">
        <f>IF(ISNUMBER(C204),(RANK(C204,($C$175:$C$320),1)),"")</f>
        <v/>
      </c>
      <c t="str" s="3" r="J204">
        <f>IF(ISNUMBER(F208),(RANK(F208,($F$175:$F$320),1)),"")</f>
        <v>#NUM!:emptyArray</v>
      </c>
      <c t="str" s="3" r="K204">
        <f>IF(ISNUMBER(H208),(RANK(H208,($H$175:$H$320),1)),"")</f>
        <v/>
      </c>
      <c s="3" r="L204">
        <f>IF(ISNUMBER(I208),((I208+COUNTIF(I208:I$320,I208))-1),"")</f>
        <v>60</v>
      </c>
      <c t="str" s="3" r="M204">
        <f>IF(ISNUMBER(J204),((J204+COUNTIF(J204:J$320,J204))-1),"")</f>
        <v/>
      </c>
      <c t="str" s="3" r="N204">
        <f>IF(ISNUMBER(K204),((K204+COUNTIF(K204:K$320,K204))-1),"")</f>
        <v/>
      </c>
      <c s="3" r="O204">
        <f>O203+1</f>
        <v>34</v>
      </c>
      <c s="3" r="P204">
        <f>MATCH(O204,L$171:L$320,0)</f>
        <v>65</v>
      </c>
      <c t="str" s="3" r="Q204">
        <f>INDEX(B$175:B$317,P204)</f>
        <v>Charles Schulz</v>
      </c>
      <c s="6" r="R204">
        <f>INDEX(C$175:C$320,P204)</f>
        <v>90</v>
      </c>
      <c t="str" s="10" r="S204">
        <f>INDEX(A$175:A$326,P204)</f>
        <v>Team 11</v>
      </c>
      <c t="str" s="3" r="T204">
        <f>MATCH(34,M$171:M$320,0)</f>
        <v>#N/A:lookupNotFound:34</v>
      </c>
      <c t="str" s="3" r="U204">
        <f>INDEX(A$175:A$326,T204)</f>
        <v>#N/A:lookupNotFound:34</v>
      </c>
      <c t="str" s="10" r="W204">
        <f>INDEX(B$175:B$320,T204)</f>
        <v>#N/A:lookupNotFound:34</v>
      </c>
      <c t="str" s="6" r="X204">
        <f>INDEX(F$175:F$320,T204)</f>
        <v>#N/A:lookupNotFound:34</v>
      </c>
      <c t="str" s="3" r="Y204">
        <f>MATCH(O210,N$171:N$320,0)</f>
        <v>#N/A:lookupNotFound:40</v>
      </c>
      <c t="str" s="3" r="Z204">
        <f>INDEX(A$175:A$326,Y204)</f>
        <v>#N/A:lookupNotFound:40</v>
      </c>
      <c t="str" s="3" r="AA204">
        <f>INDEX(B$175:B$320,Y204)</f>
        <v>#N/A:lookupNotFound:40</v>
      </c>
      <c t="str" s="6" r="AB204">
        <f>INDEX(H$175:H$320,Y204)</f>
        <v>#N/A:lookupNotFound:40</v>
      </c>
    </row>
    <row customHeight="1" r="205" hidden="1">
      <c t="str" s="3" r="A205">
        <f>C54</f>
        <v>Team 6</v>
      </c>
      <c t="str" s="3" r="B205">
        <f>B56</f>
        <v>Billy Graham</v>
      </c>
      <c s="3" r="C205">
        <f>IF(ISNUMBER(C56),C56,"")</f>
        <v>78</v>
      </c>
      <c t="str" s="3" r="D205">
        <f>IF(ISTEXT(D56),D56,"")</f>
        <v>Billy Graham</v>
      </c>
      <c s="3" r="E205">
        <f>IF(ISNUMBER(E56),E56,"")</f>
        <v>78</v>
      </c>
      <c s="3" r="F205">
        <f>IF(ISNUMBER(F56),F56,"")</f>
        <v>156</v>
      </c>
      <c t="str" s="3" r="G205">
        <f>IF(ISNUMBER(G56),G56,"")</f>
        <v/>
      </c>
      <c t="str" s="3" r="H205">
        <f>IF(ISNUMBER(H52),H52,"")</f>
        <v/>
      </c>
      <c s="3" r="I205">
        <f>IF(ISNUMBER(C205),(RANK(C205,($C$175:$C$320),1)),"")</f>
        <v>1</v>
      </c>
      <c t="str" s="3" r="J205">
        <f>IF(ISNUMBER(F209),(RANK(F209,($F$175:$F$320),1)),"")</f>
        <v>#N/A:lookupNotFound:152</v>
      </c>
      <c t="str" s="3" r="K205">
        <f>IF(ISNUMBER(H209),(RANK(H209,($H$175:$H$320),1)),"")</f>
        <v/>
      </c>
      <c s="3" r="L205">
        <f>IF(ISNUMBER(I209),((I209+COUNTIF(I209:I$320,I209))-1),"")</f>
        <v>59</v>
      </c>
      <c t="str" s="3" r="M205">
        <f>IF(ISNUMBER(J205),((J205+COUNTIF(J205:J$320,J205))-1),"")</f>
        <v/>
      </c>
      <c t="str" s="3" r="N205">
        <f>IF(ISNUMBER(K205),((K205+COUNTIF(K205:K$320,K205))-1),"")</f>
        <v/>
      </c>
      <c s="3" r="O205">
        <f>O204+1</f>
        <v>35</v>
      </c>
      <c s="3" r="P205">
        <f>MATCH(O205,L$171:L$320,0)</f>
        <v>64</v>
      </c>
      <c t="str" s="3" r="Q205">
        <f>INDEX(B$175:B$317,P205)</f>
        <v>Adam Sandler</v>
      </c>
      <c s="6" r="R205">
        <f>INDEX(C$175:C$320,P205)</f>
        <v>80</v>
      </c>
      <c t="str" s="10" r="S205">
        <f>INDEX(A$175:A$326,P205)</f>
        <v>Team 11</v>
      </c>
      <c t="str" s="3" r="T205">
        <f>MATCH(35,M$171:M$320,0)</f>
        <v>#N/A:lookupNotFound:35</v>
      </c>
      <c t="str" s="3" r="U205">
        <f>INDEX(A$175:A$326,T205)</f>
        <v>#N/A:lookupNotFound:35</v>
      </c>
      <c t="str" s="10" r="W205">
        <f>INDEX(B$175:B$320,T205)</f>
        <v>#N/A:lookupNotFound:35</v>
      </c>
      <c t="str" s="6" r="X205">
        <f>INDEX(F$175:F$320,T205)</f>
        <v>#N/A:lookupNotFound:35</v>
      </c>
      <c t="str" s="3" r="Y205">
        <f>MATCH(O211,N$171:N$320,0)</f>
        <v>#N/A:lookupNotFound:41</v>
      </c>
      <c t="str" s="3" r="Z205">
        <f>INDEX(A$175:A$326,Y205)</f>
        <v>#N/A:lookupNotFound:41</v>
      </c>
      <c t="str" s="3" r="AA205">
        <f>INDEX(B$175:B$320,Y205)</f>
        <v>#N/A:lookupNotFound:41</v>
      </c>
      <c t="str" s="6" r="AB205">
        <f>INDEX(H$175:H$320,Y205)</f>
        <v>#N/A:lookupNotFound:41</v>
      </c>
    </row>
    <row customHeight="1" r="206" hidden="1">
      <c t="str" s="3" r="A206">
        <f>C54</f>
        <v>Team 6</v>
      </c>
      <c t="str" s="3" r="B206">
        <f>B57</f>
        <v>Wayne Gretzky</v>
      </c>
      <c s="3" r="C206">
        <f>IF(ISNUMBER(C57),C57,"")</f>
        <v>80</v>
      </c>
      <c t="str" s="3" r="D206">
        <f>IF(ISTEXT(D57),D57,"")</f>
        <v>Wayne Gretzky</v>
      </c>
      <c s="3" r="E206">
        <f>IF(ISNUMBER(E57),E57,"")</f>
        <v>80</v>
      </c>
      <c s="3" r="F206">
        <f>IF(ISNUMBER(F57),F57,"")</f>
        <v>160</v>
      </c>
      <c t="str" s="3" r="G206">
        <f>IF(ISNUMBER(G57),G57,"")</f>
        <v/>
      </c>
      <c t="str" s="3" r="H206">
        <f>IF(ISNUMBER(H54),H54,"")</f>
        <v/>
      </c>
      <c s="3" r="I206">
        <f>IF(ISNUMBER(C206),(RANK(C206,($C$175:$C$320),1)),"")</f>
        <v>1</v>
      </c>
      <c t="str" s="3" r="J206">
        <f>IF(ISNUMBER(F210),(RANK(F210,($F$175:$F$320),1)),"")</f>
        <v/>
      </c>
      <c t="str" s="3" r="K206">
        <f>IF(ISNUMBER(H210),(RANK(H210,($H$175:$H$320),1)),"")</f>
        <v/>
      </c>
      <c t="str" s="3" r="L206">
        <f>IF(ISNUMBER(I210),((I210+COUNTIF(I210:I$320,I210))-1),"")</f>
        <v/>
      </c>
      <c t="str" s="3" r="M206">
        <f>IF(ISNUMBER(J206),((J206+COUNTIF(J206:J$320,J206))-1),"")</f>
        <v/>
      </c>
      <c t="str" s="3" r="N206">
        <f>IF(ISNUMBER(K206),((K206+COUNTIF(K206:K$320,K206))-1),"")</f>
        <v/>
      </c>
      <c s="3" r="O206">
        <f>O205+1</f>
        <v>36</v>
      </c>
      <c s="3" r="P206">
        <f>MATCH(O206,L$171:L$320,0)</f>
        <v>63</v>
      </c>
      <c t="str" s="3" r="Q206">
        <f>INDEX(B$175:B$317,P206)</f>
        <v>Colonel Sanders</v>
      </c>
      <c s="6" r="R206">
        <f>INDEX(C$175:C$320,P206)</f>
        <v>80</v>
      </c>
      <c t="str" s="10" r="S206">
        <f>INDEX(A$175:A$326,P206)</f>
        <v>Team 11</v>
      </c>
      <c t="str" s="3" r="T206">
        <f>MATCH(36,M$171:M$320,0)</f>
        <v>#N/A:lookupNotFound:36</v>
      </c>
      <c t="str" s="3" r="U206">
        <f>INDEX(A$175:A$326,T206)</f>
        <v>#N/A:lookupNotFound:36</v>
      </c>
      <c t="str" s="10" r="W206">
        <f>INDEX(B$175:B$320,T206)</f>
        <v>#N/A:lookupNotFound:36</v>
      </c>
      <c t="str" s="6" r="X206">
        <f>INDEX(F$175:F$320,T206)</f>
        <v>#N/A:lookupNotFound:36</v>
      </c>
      <c t="str" s="3" r="Y206">
        <f>MATCH(O212,N$171:N$320,0)</f>
        <v>#N/A:lookupNotFound:42</v>
      </c>
      <c t="str" s="3" r="Z206">
        <f>INDEX(A$175:A$326,Y206)</f>
        <v>#N/A:lookupNotFound:42</v>
      </c>
      <c t="str" s="3" r="AA206">
        <f>INDEX(B$175:B$320,Y206)</f>
        <v>#N/A:lookupNotFound:42</v>
      </c>
      <c t="str" s="6" r="AB206">
        <f>INDEX(H$175:H$320,Y206)</f>
        <v>#N/A:lookupNotFound:42</v>
      </c>
    </row>
    <row customHeight="1" r="207" hidden="1">
      <c t="str" s="3" r="A207">
        <f>C54</f>
        <v>Team 6</v>
      </c>
      <c t="str" s="3" r="B207">
        <f>B58</f>
        <v>Oliver Hardy</v>
      </c>
      <c s="3" r="C207">
        <f>IF(ISNUMBER(C58),C58,"")</f>
        <v>86</v>
      </c>
      <c t="str" s="3" r="D207">
        <f>IF(ISTEXT(D58),D58,"")</f>
        <v>Oliver Hardy</v>
      </c>
      <c s="3" r="E207">
        <f>IF(ISNUMBER(E58),E58,"")</f>
        <v>86</v>
      </c>
      <c s="3" r="F207">
        <f>IF(ISNUMBER(F58),F58,"")</f>
        <v>172</v>
      </c>
      <c t="str" s="3" r="G207">
        <f>IF(ISNUMBER(G58),G58,"")</f>
        <v/>
      </c>
      <c t="str" s="3" r="H207">
        <f>IF(ISNUMBER(H55),H55,"")</f>
        <v/>
      </c>
      <c s="3" r="I207">
        <f>IF(ISNUMBER(C207),(RANK(C207,($C$175:$C$320),1)),"")</f>
        <v>1</v>
      </c>
      <c t="str" s="3" r="J207">
        <f>IF(ISNUMBER(F211),(RANK(F211,($F$175:$F$320),1)),"")</f>
        <v>#N/A:lookupNotFound:154</v>
      </c>
      <c t="str" s="3" r="K207">
        <f>IF(ISNUMBER(H211),(RANK(H211,($H$175:$H$320),1)),"")</f>
        <v/>
      </c>
      <c s="3" r="L207">
        <f>IF(ISNUMBER(I211),((I211+COUNTIF(I211:I$320,I211))-1),"")</f>
        <v>58</v>
      </c>
      <c t="str" s="3" r="M207">
        <f>IF(ISNUMBER(J207),((J207+COUNTIF(J207:J$320,J207))-1),"")</f>
        <v/>
      </c>
      <c t="str" s="3" r="N207">
        <f>IF(ISNUMBER(K207),((K207+COUNTIF(K207:K$320,K207))-1),"")</f>
        <v/>
      </c>
      <c s="3" r="O207">
        <f>O206+1</f>
        <v>37</v>
      </c>
      <c s="3" r="P207">
        <f>MATCH(O207,L$171:L$320,0)</f>
        <v>62</v>
      </c>
      <c t="str" s="3" r="Q207">
        <f>INDEX(B$175:B$317,P207)</f>
        <v>Pete Sampras</v>
      </c>
      <c s="6" r="R207">
        <f>INDEX(C$175:C$320,P207)</f>
        <v>80</v>
      </c>
      <c t="str" s="10" r="S207">
        <f>INDEX(A$175:A$326,P207)</f>
        <v>Team 11</v>
      </c>
      <c t="str" s="3" r="T207">
        <f>MATCH(37,M$171:M$320,0)</f>
        <v>#N/A:lookupNotFound:37</v>
      </c>
      <c t="str" s="3" r="U207">
        <f>INDEX(A$175:A$326,T207)</f>
        <v>#N/A:lookupNotFound:37</v>
      </c>
      <c t="str" s="10" r="W207">
        <f>INDEX(B$175:B$320,T207)</f>
        <v>#N/A:lookupNotFound:37</v>
      </c>
      <c t="str" s="6" r="X207">
        <f>INDEX(F$175:F$320,T207)</f>
        <v>#N/A:lookupNotFound:37</v>
      </c>
      <c t="str" s="3" r="Y207">
        <f>MATCH(O213,N$171:N$320,0)</f>
        <v>#N/A:lookupNotFound:43</v>
      </c>
      <c t="str" s="3" r="Z207">
        <f>INDEX(A$175:A$326,Y207)</f>
        <v>#N/A:lookupNotFound:43</v>
      </c>
      <c t="str" s="3" r="AA207">
        <f>INDEX(B$175:B$320,Y207)</f>
        <v>#N/A:lookupNotFound:43</v>
      </c>
      <c t="str" s="6" r="AB207">
        <f>INDEX(H$175:H$320,Y207)</f>
        <v>#N/A:lookupNotFound:43</v>
      </c>
    </row>
    <row customHeight="1" r="208" hidden="1">
      <c t="str" s="3" r="A208">
        <f>C54</f>
        <v>Team 6</v>
      </c>
      <c t="str" s="3" r="B208">
        <f>B59</f>
        <v>Jean Harlow</v>
      </c>
      <c s="3" r="C208">
        <f>IF(ISNUMBER(C59),C59,"")</f>
        <v>78</v>
      </c>
      <c t="str" s="3" r="D208">
        <f>IF(ISTEXT(D59),D59,"")</f>
        <v>Jean Harlow</v>
      </c>
      <c s="3" r="E208">
        <f>IF(ISNUMBER(E59),E59,"")</f>
        <v>78</v>
      </c>
      <c s="3" r="F208">
        <f>IF(ISNUMBER(F59),F59,"")</f>
        <v>156</v>
      </c>
      <c t="str" s="3" r="G208">
        <f>IF(ISNUMBER(G59),G59,"")</f>
        <v/>
      </c>
      <c t="str" s="3" r="H208">
        <f>IF(ISNUMBER(H56),H56,"")</f>
        <v/>
      </c>
      <c s="3" r="I208">
        <f>IF(ISNUMBER(C208),(RANK(C208,($C$175:$C$320),1)),"")</f>
        <v>1</v>
      </c>
      <c t="str" s="3" r="J208">
        <f>IF(ISNUMBER(F212),(RANK(F212,($F$175:$F$320),1)),"")</f>
        <v>#N/A:lookupNotFound:150</v>
      </c>
      <c t="str" s="3" r="K208">
        <f>IF(ISNUMBER(H212),(RANK(H212,($H$175:$H$320),1)),"")</f>
        <v/>
      </c>
      <c s="3" r="L208">
        <f>IF(ISNUMBER(I212),((I212+COUNTIF(I212:I$320,I212))-1),"")</f>
        <v>57</v>
      </c>
      <c t="str" s="3" r="M208">
        <f>IF(ISNUMBER(J208),((J208+COUNTIF(J208:J$320,J208))-1),"")</f>
        <v/>
      </c>
      <c t="str" s="3" r="N208">
        <f>IF(ISNUMBER(K208),((K208+COUNTIF(K208:K$320,K208))-1),"")</f>
        <v/>
      </c>
      <c s="3" r="O208">
        <f>O207+1</f>
        <v>38</v>
      </c>
      <c s="3" r="P208">
        <f>MATCH(O208,L$171:L$320,0)</f>
        <v>61</v>
      </c>
      <c t="str" s="3" r="Q208">
        <f>INDEX(B$175:B$317,P208)</f>
        <v>Babe Ruth</v>
      </c>
      <c s="6" r="R208">
        <f>INDEX(C$175:C$320,P208)</f>
        <v>80</v>
      </c>
      <c t="str" s="10" r="S208">
        <f>INDEX(A$175:A$326,P208)</f>
        <v>Team 11</v>
      </c>
      <c t="str" s="3" r="T208">
        <f>MATCH(38,M$171:M$320,0)</f>
        <v>#N/A:lookupNotFound:38</v>
      </c>
      <c t="str" s="3" r="U208">
        <f>INDEX(A$175:A$326,T208)</f>
        <v>#N/A:lookupNotFound:38</v>
      </c>
      <c t="str" s="10" r="W208">
        <f>INDEX(B$175:B$320,T208)</f>
        <v>#N/A:lookupNotFound:38</v>
      </c>
      <c t="str" s="6" r="X208">
        <f>INDEX(F$175:F$320,T208)</f>
        <v>#N/A:lookupNotFound:38</v>
      </c>
      <c t="str" s="3" r="Y208">
        <f>MATCH(O214,N$171:N$320,0)</f>
        <v>#N/A:lookupNotFound:44</v>
      </c>
      <c t="str" s="3" r="Z208">
        <f>INDEX(A$175:A$326,Y208)</f>
        <v>#N/A:lookupNotFound:44</v>
      </c>
      <c t="str" s="3" r="AA208">
        <f>INDEX(B$175:B$320,Y208)</f>
        <v>#N/A:lookupNotFound:44</v>
      </c>
      <c t="str" s="6" r="AB208">
        <f>INDEX(H$175:H$320,Y208)</f>
        <v>#N/A:lookupNotFound:44</v>
      </c>
    </row>
    <row customHeight="1" r="209" hidden="1">
      <c t="str" s="3" r="A209">
        <f>C54</f>
        <v>Team 6</v>
      </c>
      <c t="str" s="3" r="B209">
        <f>B60</f>
        <v>Rita Hayworth</v>
      </c>
      <c s="3" r="C209">
        <f>IF(ISNUMBER(C60),C60,"")</f>
        <v>76</v>
      </c>
      <c t="str" s="3" r="D209">
        <f>IF(ISTEXT(D60),D60,"")</f>
        <v>Rita Hayworth</v>
      </c>
      <c s="3" r="E209">
        <f>IF(ISNUMBER(E60),E60,"")</f>
        <v>76</v>
      </c>
      <c s="3" r="F209">
        <f>IF(ISNUMBER(F60),F60,"")</f>
        <v>152</v>
      </c>
      <c t="str" s="3" r="G209">
        <f>IF(ISNUMBER(G60),G60,"")</f>
        <v/>
      </c>
      <c t="str" s="3" r="H209">
        <f>IF(ISNUMBER(H57),H57,"")</f>
        <v/>
      </c>
      <c s="3" r="I209">
        <f>IF(ISNUMBER(C209),(RANK(C209,($C$175:$C$320),1)),"")</f>
        <v>1</v>
      </c>
      <c t="str" s="3" r="J209">
        <f>IF(ISNUMBER(F213),(RANK(F213,($F$175:$F$320),1)),"")</f>
        <v>#N/A:lookupNotFound:164</v>
      </c>
      <c t="str" s="3" r="K209">
        <f>IF(ISNUMBER(H213),(RANK(H213,($H$175:$H$320),1)),"")</f>
        <v/>
      </c>
      <c s="3" r="L209">
        <f>IF(ISNUMBER(I213),((I213+COUNTIF(I213:I$320,I213))-1),"")</f>
        <v>56</v>
      </c>
      <c t="str" s="3" r="M209">
        <f>IF(ISNUMBER(J209),((J209+COUNTIF(J209:J$320,J209))-1),"")</f>
        <v/>
      </c>
      <c t="str" s="3" r="N209">
        <f>IF(ISNUMBER(K209),((K209+COUNTIF(K209:K$320,K209))-1),"")</f>
        <v/>
      </c>
      <c s="3" r="O209">
        <f>O208+1</f>
        <v>39</v>
      </c>
      <c s="3" r="P209">
        <f>MATCH(O209,L$171:L$320,0)</f>
        <v>59</v>
      </c>
      <c t="str" s="3" r="Q209">
        <f>INDEX(B$175:B$317,P209)</f>
        <v>Franklin D. Roosevet</v>
      </c>
      <c s="6" r="R209">
        <f>INDEX(C$175:C$320,P209)</f>
        <v>82</v>
      </c>
      <c t="str" s="10" r="S209">
        <f>INDEX(A$175:A$326,P209)</f>
        <v>Team 10</v>
      </c>
      <c t="str" s="3" r="T209">
        <f>MATCH(39,M$171:M$320,0)</f>
        <v>#N/A:lookupNotFound:39</v>
      </c>
      <c t="str" s="3" r="U209">
        <f>INDEX(A$175:A$326,T209)</f>
        <v>#N/A:lookupNotFound:39</v>
      </c>
      <c t="str" s="10" r="W209">
        <f>INDEX(B$175:B$320,T209)</f>
        <v>#N/A:lookupNotFound:39</v>
      </c>
      <c t="str" s="6" r="X209">
        <f>INDEX(F$175:F$320,T209)</f>
        <v>#N/A:lookupNotFound:39</v>
      </c>
      <c t="str" s="3" r="Y209">
        <f>MATCH(O215,N$171:N$320,0)</f>
        <v>#N/A:lookupNotFound:45</v>
      </c>
      <c t="str" s="3" r="Z209">
        <f>INDEX(A$175:A$326,Y209)</f>
        <v>#N/A:lookupNotFound:45</v>
      </c>
      <c t="str" s="3" r="AA209">
        <f>INDEX(B$175:B$320,Y209)</f>
        <v>#N/A:lookupNotFound:45</v>
      </c>
      <c t="str" s="6" r="AB209">
        <f>INDEX(H$175:H$320,Y209)</f>
        <v>#N/A:lookupNotFound:45</v>
      </c>
    </row>
    <row customHeight="1" r="210" hidden="1">
      <c t="str" s="3" r="A210">
        <f>C54</f>
        <v>Team 6</v>
      </c>
      <c t="s" s="3" r="C210">
        <v>9</v>
      </c>
      <c t="s" s="3" r="D210">
        <v>9</v>
      </c>
      <c t="s" s="3" r="E210">
        <v>9</v>
      </c>
      <c t="s" s="3" r="F210">
        <v>9</v>
      </c>
      <c t="s" s="3" r="G210">
        <v>9</v>
      </c>
      <c t="s" s="3" r="H210">
        <v>9</v>
      </c>
      <c t="str" s="3" r="I210">
        <f>IF(ISNUMBER(C210),(RANK(C210,($C$175:$C$320),1)),"")</f>
        <v/>
      </c>
      <c t="str" s="3" r="J210">
        <f>IF(ISNUMBER(F214),(RANK(F214,($F$175:$F$320),1)),"")</f>
        <v>#NUM!:emptyArray</v>
      </c>
      <c t="str" s="3" r="K210">
        <f>IF(ISNUMBER(H214),(RANK(H214,($H$175:$H$320),1)),"")</f>
        <v/>
      </c>
      <c s="3" r="L210">
        <f>IF(ISNUMBER(I214),((I214+COUNTIF(I214:I$320,I214))-1),"")</f>
        <v>55</v>
      </c>
      <c t="str" s="3" r="M210">
        <f>IF(ISNUMBER(J210),((J210+COUNTIF(J210:J$320,J210))-1),"")</f>
        <v/>
      </c>
      <c t="str" s="3" r="N210">
        <f>IF(ISNUMBER(K210),((K210+COUNTIF(K210:K$320,K210))-1),"")</f>
        <v/>
      </c>
      <c s="3" r="O210">
        <f>O209+1</f>
        <v>40</v>
      </c>
      <c s="3" r="P210">
        <f>MATCH(O210,L$171:L$320,0)</f>
        <v>58</v>
      </c>
      <c t="str" s="3" r="Q210">
        <f>INDEX(B$175:B$317,P210)</f>
        <v>John D. Rockefeller</v>
      </c>
      <c s="6" r="R210">
        <f>INDEX(C$175:C$320,P210)</f>
        <v>76</v>
      </c>
      <c t="str" s="10" r="S210">
        <f>INDEX(A$175:A$326,P210)</f>
        <v>Team 10</v>
      </c>
      <c t="str" s="3" r="T210">
        <f>MATCH(40,M$171:M$320,0)</f>
        <v>#N/A:lookupNotFound:40</v>
      </c>
      <c t="str" s="3" r="U210">
        <f>INDEX(A$175:A$326,T210)</f>
        <v>#N/A:lookupNotFound:40</v>
      </c>
      <c t="str" s="10" r="W210">
        <f>INDEX(B$175:B$320,T210)</f>
        <v>#N/A:lookupNotFound:40</v>
      </c>
      <c t="str" s="6" r="X210">
        <f>INDEX(F$175:F$320,T210)</f>
        <v>#N/A:lookupNotFound:40</v>
      </c>
      <c t="str" s="3" r="Y210">
        <f>MATCH(O216,N$171:N$320,0)</f>
        <v>#N/A:lookupNotFound:46</v>
      </c>
      <c t="str" s="3" r="Z210">
        <f>INDEX(A$175:A$326,Y210)</f>
        <v>#N/A:lookupNotFound:46</v>
      </c>
      <c t="str" s="3" r="AA210">
        <f>INDEX(B$175:B$320,Y210)</f>
        <v>#N/A:lookupNotFound:46</v>
      </c>
      <c t="str" s="6" r="AB210">
        <f>INDEX(H$175:H$320,Y210)</f>
        <v>#N/A:lookupNotFound:46</v>
      </c>
    </row>
    <row customHeight="1" r="211" hidden="1">
      <c t="str" s="3" r="A211">
        <f>C63</f>
        <v>Team 7</v>
      </c>
      <c t="str" s="3" r="B211">
        <f>B65</f>
        <v>Katharine Hepburn</v>
      </c>
      <c s="3" r="C211">
        <f>IF(ISNUMBER(C65),C65,"")</f>
        <v>78</v>
      </c>
      <c t="str" s="3" r="D211">
        <f>IF(ISTEXT(D65),D65,"")</f>
        <v>Katharine Hepburn</v>
      </c>
      <c s="3" r="E211">
        <f>IF(ISNUMBER(E65),E65,"")</f>
        <v>76</v>
      </c>
      <c s="3" r="F211">
        <f>IF(ISNUMBER(F65),F65,"")</f>
        <v>154</v>
      </c>
      <c t="str" s="3" r="G211">
        <f>IF(ISNUMBER(G65),G65,"")</f>
        <v/>
      </c>
      <c t="str" s="3" r="H211">
        <f>IF(ISNUMBER(H61),H61,"")</f>
        <v/>
      </c>
      <c s="3" r="I211">
        <f>IF(ISNUMBER(C211),(RANK(C211,($C$175:$C$320),1)),"")</f>
        <v>1</v>
      </c>
      <c t="str" s="3" r="J211">
        <f>IF(ISNUMBER(F215),(RANK(F215,($F$175:$F$320),1)),"")</f>
        <v>#N/A:lookupNotFound:159</v>
      </c>
      <c t="str" s="3" r="K211">
        <f>IF(ISNUMBER(H215),(RANK(H215,($H$175:$H$320),1)),"")</f>
        <v/>
      </c>
      <c s="3" r="L211">
        <f>IF(ISNUMBER(I215),((I215+COUNTIF(I215:I$320,I215))-1),"")</f>
        <v>54</v>
      </c>
      <c t="str" s="3" r="M211">
        <f>IF(ISNUMBER(J211),((J211+COUNTIF(J211:J$320,J211))-1),"")</f>
        <v/>
      </c>
      <c t="str" s="3" r="N211">
        <f>IF(ISNUMBER(K211),((K211+COUNTIF(K211:K$320,K211))-1),"")</f>
        <v/>
      </c>
      <c s="3" r="O211">
        <f>O210+1</f>
        <v>41</v>
      </c>
      <c s="3" r="P211">
        <f>MATCH(O211,L$171:L$320,0)</f>
        <v>57</v>
      </c>
      <c t="str" s="3" r="Q211">
        <f>INDEX(B$175:B$317,P211)</f>
        <v>Smokey Robinson</v>
      </c>
      <c s="6" r="R211">
        <f>INDEX(C$175:C$320,P211)</f>
        <v>74</v>
      </c>
      <c t="str" s="10" r="S211">
        <f>INDEX(A$175:A$326,P211)</f>
        <v>Team 10</v>
      </c>
      <c t="str" s="3" r="T211">
        <f>MATCH(41,M$171:M$320,0)</f>
        <v>#N/A:lookupNotFound:41</v>
      </c>
      <c t="str" s="3" r="U211">
        <f>INDEX(A$175:A$326,T211)</f>
        <v>#N/A:lookupNotFound:41</v>
      </c>
      <c t="str" s="10" r="W211">
        <f>INDEX(B$175:B$320,T211)</f>
        <v>#N/A:lookupNotFound:41</v>
      </c>
      <c t="str" s="6" r="X211">
        <f>INDEX(F$175:F$320,T211)</f>
        <v>#N/A:lookupNotFound:41</v>
      </c>
      <c t="str" s="3" r="Y211">
        <f>MATCH(O217,N$171:N$320,0)</f>
        <v>#N/A:lookupNotFound:47</v>
      </c>
      <c t="str" s="3" r="Z211">
        <f>INDEX(A$175:A$326,Y211)</f>
        <v>#N/A:lookupNotFound:47</v>
      </c>
      <c t="str" s="3" r="AA211">
        <f>INDEX(B$175:B$320,Y211)</f>
        <v>#N/A:lookupNotFound:47</v>
      </c>
      <c t="str" s="6" r="AB211">
        <f>INDEX(H$175:H$320,Y211)</f>
        <v>#N/A:lookupNotFound:47</v>
      </c>
    </row>
    <row customHeight="1" r="212" hidden="1">
      <c t="str" s="3" r="A212">
        <f>C63</f>
        <v>Team 7</v>
      </c>
      <c t="str" s="3" r="B212">
        <f>B66</f>
        <v>Bob Hope</v>
      </c>
      <c s="3" r="C212">
        <f>IF(ISNUMBER(C66),C66,"")</f>
        <v>74</v>
      </c>
      <c t="str" s="3" r="D212">
        <f>IF(ISTEXT(D66),D66,"")</f>
        <v>Bob Hope</v>
      </c>
      <c s="3" r="E212">
        <f>IF(ISNUMBER(E66),E66,"")</f>
        <v>76</v>
      </c>
      <c s="3" r="F212">
        <f>IF(ISNUMBER(F66),F66,"")</f>
        <v>150</v>
      </c>
      <c t="str" s="3" r="G212">
        <f>IF(ISNUMBER(G66),G66,"")</f>
        <v/>
      </c>
      <c t="str" s="3" r="H212">
        <f>IF(ISNUMBER(H62),H62,"")</f>
        <v/>
      </c>
      <c s="3" r="I212">
        <f>IF(ISNUMBER(C212),(RANK(C212,($C$175:$C$320),1)),"")</f>
        <v>1</v>
      </c>
      <c t="str" s="3" r="J212">
        <f>IF(ISNUMBER(F216),(RANK(F216,($F$175:$F$320),1)),"")</f>
        <v/>
      </c>
      <c t="str" s="3" r="K212">
        <f>IF(ISNUMBER(H216),(RANK(H216,($H$175:$H$320),1)),"")</f>
        <v/>
      </c>
      <c t="str" s="3" r="L212">
        <f>IF(ISNUMBER(I216),((I216+COUNTIF(I216:I$320,I216))-1),"")</f>
        <v/>
      </c>
      <c t="str" s="3" r="M212">
        <f>IF(ISNUMBER(J212),((J212+COUNTIF(J212:J$320,J212))-1),"")</f>
        <v/>
      </c>
      <c t="str" s="3" r="N212">
        <f>IF(ISNUMBER(K212),((K212+COUNTIF(K212:K$320,K212))-1),"")</f>
        <v/>
      </c>
      <c s="3" r="O212">
        <f>O211+1</f>
        <v>42</v>
      </c>
      <c s="3" r="P212">
        <f>MATCH(O212,L$171:L$320,0)</f>
        <v>56</v>
      </c>
      <c t="str" s="3" r="Q212">
        <f>INDEX(B$175:B$317,P212)</f>
        <v>Sir Sidney Poitier</v>
      </c>
      <c s="6" r="R212">
        <f>INDEX(C$175:C$320,P212)</f>
        <v>72</v>
      </c>
      <c t="str" s="10" r="S212">
        <f>INDEX(A$175:A$326,P212)</f>
        <v>Team 10</v>
      </c>
      <c t="str" s="3" r="T212">
        <f>MATCH(42,M$171:M$320,0)</f>
        <v>#N/A:lookupNotFound:42</v>
      </c>
      <c t="str" s="3" r="U212">
        <f>INDEX(A$175:A$326,T212)</f>
        <v>#N/A:lookupNotFound:42</v>
      </c>
      <c t="str" s="10" r="W212">
        <f>INDEX(B$175:B$320,T212)</f>
        <v>#N/A:lookupNotFound:42</v>
      </c>
      <c t="str" s="6" r="X212">
        <f>INDEX(F$175:F$320,T212)</f>
        <v>#N/A:lookupNotFound:42</v>
      </c>
      <c t="str" s="3" r="Y212">
        <f>MATCH(O218,N$171:N$320,0)</f>
        <v>#N/A:lookupNotFound:48</v>
      </c>
      <c t="str" s="3" r="Z212">
        <f>INDEX(A$175:A$326,Y212)</f>
        <v>#N/A:lookupNotFound:48</v>
      </c>
      <c t="str" s="3" r="AA212">
        <f>INDEX(B$175:B$320,Y212)</f>
        <v>#N/A:lookupNotFound:48</v>
      </c>
      <c t="str" s="6" r="AB212">
        <f>INDEX(H$175:H$320,Y212)</f>
        <v>#N/A:lookupNotFound:48</v>
      </c>
    </row>
    <row customHeight="1" r="213" hidden="1">
      <c t="str" s="3" r="A213">
        <f>C63</f>
        <v>Team 7</v>
      </c>
      <c t="str" s="3" r="B213">
        <f>B67</f>
        <v>Howard Hughes</v>
      </c>
      <c s="3" r="C213">
        <f>IF(ISNUMBER(C67),C67,"")</f>
        <v>80</v>
      </c>
      <c t="str" s="3" r="D213">
        <f>IF(ISTEXT(D67),D67,"")</f>
        <v>Howard Hughes</v>
      </c>
      <c s="3" r="E213">
        <f>IF(ISNUMBER(E67),E67,"")</f>
        <v>84</v>
      </c>
      <c s="3" r="F213">
        <f>IF(ISNUMBER(F67),F67,"")</f>
        <v>164</v>
      </c>
      <c t="str" s="3" r="G213">
        <f>IF(ISNUMBER(G67),G67,"")</f>
        <v/>
      </c>
      <c t="str" s="3" r="H213">
        <f>IF(ISNUMBER(H63),H63,"")</f>
        <v/>
      </c>
      <c s="3" r="I213">
        <f>IF(ISNUMBER(C213),(RANK(C213,($C$175:$C$320),1)),"")</f>
        <v>1</v>
      </c>
      <c t="str" s="3" r="J213">
        <f>IF(ISNUMBER(F217),(RANK(F217,($F$175:$F$320),1)),"")</f>
        <v>#N/A:lookupNotFound:160</v>
      </c>
      <c t="str" s="3" r="K213">
        <f>IF(ISNUMBER(H217),(RANK(H217,($H$175:$H$320),1)),"")</f>
        <v/>
      </c>
      <c s="3" r="L213">
        <f>IF(ISNUMBER(I217),((I217+COUNTIF(I217:I$320,I217))-1),"")</f>
        <v>53</v>
      </c>
      <c t="str" s="3" r="M213">
        <f>IF(ISNUMBER(J213),((J213+COUNTIF(J213:J$320,J213))-1),"")</f>
        <v/>
      </c>
      <c t="str" s="3" r="N213">
        <f>IF(ISNUMBER(K213),((K213+COUNTIF(K213:K$320,K213))-1),"")</f>
        <v/>
      </c>
      <c s="3" r="O213">
        <f>O212+1</f>
        <v>43</v>
      </c>
      <c s="3" r="P213">
        <f>MATCH(O213,L$171:L$320,0)</f>
        <v>55</v>
      </c>
      <c t="str" s="3" r="Q213">
        <f>INDEX(B$175:B$317,P213)</f>
        <v>Barack Obama</v>
      </c>
      <c s="6" r="R213">
        <f>INDEX(C$175:C$320,P213)</f>
        <v>70</v>
      </c>
      <c t="str" s="10" r="S213">
        <f>INDEX(A$175:A$326,P213)</f>
        <v>Team 10</v>
      </c>
      <c t="str" s="3" r="T213">
        <f>MATCH(43,M$171:M$320,0)</f>
        <v>#N/A:lookupNotFound:43</v>
      </c>
      <c t="str" s="3" r="U213">
        <f>INDEX(A$175:A$326,T213)</f>
        <v>#N/A:lookupNotFound:43</v>
      </c>
      <c t="str" s="10" r="W213">
        <f>INDEX(B$175:B$320,T213)</f>
        <v>#N/A:lookupNotFound:43</v>
      </c>
      <c t="str" s="6" r="X213">
        <f>INDEX(F$175:F$320,T213)</f>
        <v>#N/A:lookupNotFound:43</v>
      </c>
      <c t="str" s="3" r="Y213">
        <f>MATCH(O219,N$171:N$320,0)</f>
        <v>#N/A:lookupNotFound:49</v>
      </c>
      <c t="str" s="3" r="Z213">
        <f>INDEX(A$175:A$326,Y213)</f>
        <v>#N/A:lookupNotFound:49</v>
      </c>
      <c t="str" s="3" r="AA213">
        <f>INDEX(B$175:B$320,Y213)</f>
        <v>#N/A:lookupNotFound:49</v>
      </c>
      <c t="str" s="6" r="AB213">
        <f>INDEX(H$175:H$320,Y213)</f>
        <v>#N/A:lookupNotFound:49</v>
      </c>
    </row>
    <row customHeight="1" r="214" hidden="1">
      <c t="str" s="3" r="A214">
        <f>C63</f>
        <v>Team 7</v>
      </c>
      <c t="str" s="3" r="B214">
        <f>B68</f>
        <v>Michael Jordan</v>
      </c>
      <c s="3" r="C214">
        <f>IF(ISNUMBER(C68),C68,"")</f>
        <v>84</v>
      </c>
      <c t="str" s="3" r="D214">
        <f>IF(ISTEXT(D68),D68,"")</f>
        <v>Michael Jordan</v>
      </c>
      <c s="3" r="E214">
        <f>IF(ISNUMBER(E68),E68,"")</f>
        <v>78</v>
      </c>
      <c s="3" r="F214">
        <f>IF(ISNUMBER(F68),F68,"")</f>
        <v>162</v>
      </c>
      <c t="str" s="3" r="G214">
        <f>IF(ISNUMBER(G68),G68,"")</f>
        <v/>
      </c>
      <c t="str" s="3" r="H214">
        <f>IF(ISNUMBER(H64),H64,"")</f>
        <v/>
      </c>
      <c s="3" r="I214">
        <f>IF(ISNUMBER(C214),(RANK(C214,($C$175:$C$320),1)),"")</f>
        <v>1</v>
      </c>
      <c t="str" s="3" r="J214">
        <f>IF(ISNUMBER(F218),(RANK(F218,($F$175:$F$320),1)),"")</f>
        <v>#N/A:lookupNotFound:152</v>
      </c>
      <c t="str" s="3" r="K214">
        <f>IF(ISNUMBER(H218),(RANK(H218,($H$175:$H$320),1)),"")</f>
        <v/>
      </c>
      <c s="3" r="L214">
        <f>IF(ISNUMBER(I218),((I218+COUNTIF(I218:I$320,I218))-1),"")</f>
        <v>52</v>
      </c>
      <c t="str" s="3" r="M214">
        <f>IF(ISNUMBER(J214),((J214+COUNTIF(J214:J$320,J214))-1),"")</f>
        <v/>
      </c>
      <c t="str" s="3" r="N214">
        <f>IF(ISNUMBER(K214),((K214+COUNTIF(K214:K$320,K214))-1),"")</f>
        <v/>
      </c>
      <c s="3" r="O214">
        <f>O213+1</f>
        <v>44</v>
      </c>
      <c s="3" r="P214">
        <f>MATCH(O214,L$171:L$320,0)</f>
        <v>53</v>
      </c>
      <c t="str" s="3" r="Q214">
        <f>INDEX(B$175:B$317,P214)</f>
        <v>Jack Nicholson</v>
      </c>
      <c s="6" r="R214">
        <f>INDEX(C$175:C$320,P214)</f>
        <v>84</v>
      </c>
      <c t="str" s="10" r="S214">
        <f>INDEX(A$175:A$326,P214)</f>
        <v>Team 9</v>
      </c>
      <c t="str" s="3" r="T214">
        <f>MATCH(44,M$171:M$320,0)</f>
        <v>#N/A:lookupNotFound:44</v>
      </c>
      <c t="str" s="3" r="U214">
        <f>INDEX(A$175:A$326,T214)</f>
        <v>#N/A:lookupNotFound:44</v>
      </c>
      <c t="str" s="10" r="W214">
        <f>INDEX(B$175:B$320,T214)</f>
        <v>#N/A:lookupNotFound:44</v>
      </c>
      <c t="str" s="6" r="X214">
        <f>INDEX(F$175:F$320,T214)</f>
        <v>#N/A:lookupNotFound:44</v>
      </c>
      <c t="str" s="3" r="Y214">
        <f>MATCH(O220,N$171:N$320,0)</f>
        <v>#N/A:lookupNotFound:50</v>
      </c>
      <c t="str" s="3" r="Z214">
        <f>INDEX(A$175:A$326,Y214)</f>
        <v>#N/A:lookupNotFound:50</v>
      </c>
      <c t="str" s="3" r="AA214">
        <f>INDEX(B$175:B$320,Y214)</f>
        <v>#N/A:lookupNotFound:50</v>
      </c>
      <c t="str" s="6" r="AB214">
        <f>INDEX(H$175:H$320,Y214)</f>
        <v>#N/A:lookupNotFound:50</v>
      </c>
    </row>
    <row customHeight="1" r="215" hidden="1">
      <c t="str" s="3" r="A215">
        <f>C63</f>
        <v>Team 7</v>
      </c>
      <c t="str" s="3" r="B215">
        <f>B69</f>
        <v>John F. Kennedy</v>
      </c>
      <c s="3" r="C215">
        <f>IF(ISNUMBER(C69),C69,"")</f>
        <v>80</v>
      </c>
      <c t="str" s="3" r="D215">
        <f>IF(ISTEXT(D69),D69,"")</f>
        <v>John F. Kennedy</v>
      </c>
      <c s="3" r="E215">
        <f>IF(ISNUMBER(E69),E69,"")</f>
        <v>79</v>
      </c>
      <c s="3" r="F215">
        <f>IF(ISNUMBER(F69),F69,"")</f>
        <v>159</v>
      </c>
      <c t="str" s="3" r="G215">
        <f>IF(ISNUMBER(G69),G69,"")</f>
        <v/>
      </c>
      <c t="str" s="3" r="H215">
        <f>IF(ISNUMBER(H65),H65,"")</f>
        <v/>
      </c>
      <c s="3" r="I215">
        <f>IF(ISNUMBER(C215),(RANK(C215,($C$175:$C$320),1)),"")</f>
        <v>1</v>
      </c>
      <c t="str" s="3" r="J215">
        <f>IF(ISNUMBER(F219),(RANK(F219,($F$175:$F$320),1)),"")</f>
        <v>#N/A:lookupNotFound:150</v>
      </c>
      <c t="str" s="3" r="K215">
        <f>IF(ISNUMBER(H219),(RANK(H219,($H$175:$H$320),1)),"")</f>
        <v/>
      </c>
      <c s="3" r="L215">
        <f>IF(ISNUMBER(I219),((I219+COUNTIF(I219:I$320,I219))-1),"")</f>
        <v>51</v>
      </c>
      <c t="str" s="3" r="M215">
        <f>IF(ISNUMBER(J215),((J215+COUNTIF(J215:J$320,J215))-1),"")</f>
        <v/>
      </c>
      <c t="str" s="3" r="N215">
        <f>IF(ISNUMBER(K215),((K215+COUNTIF(K215:K$320,K215))-1),"")</f>
        <v/>
      </c>
      <c s="3" r="O215">
        <f>O214+1</f>
        <v>45</v>
      </c>
      <c s="3" r="P215">
        <f>MATCH(O215,L$171:L$320,0)</f>
        <v>52</v>
      </c>
      <c t="str" s="3" r="Q215">
        <f>INDEX(B$175:B$317,P215)</f>
        <v>willie Nelson</v>
      </c>
      <c s="6" r="R215">
        <f>INDEX(C$175:C$320,P215)</f>
        <v>80</v>
      </c>
      <c t="str" s="10" r="S215">
        <f>INDEX(A$175:A$326,P215)</f>
        <v>Team 9</v>
      </c>
      <c t="str" s="3" r="T215">
        <f>MATCH(45,M$171:M$320,0)</f>
        <v>#N/A:lookupNotFound:45</v>
      </c>
      <c t="str" s="3" r="U215">
        <f>INDEX(A$175:A$326,T215)</f>
        <v>#N/A:lookupNotFound:45</v>
      </c>
      <c t="str" s="10" r="W215">
        <f>INDEX(B$175:B$320,T215)</f>
        <v>#N/A:lookupNotFound:45</v>
      </c>
      <c t="str" s="6" r="X215">
        <f>INDEX(F$175:F$320,T215)</f>
        <v>#N/A:lookupNotFound:45</v>
      </c>
      <c t="str" s="3" r="Y215">
        <f>MATCH(O221,N$171:N$320,0)</f>
        <v>#N/A:lookupNotFound:51</v>
      </c>
      <c t="str" s="3" r="Z215">
        <f>INDEX(A$175:A$326,Y215)</f>
        <v>#N/A:lookupNotFound:51</v>
      </c>
      <c t="str" s="3" r="AA215">
        <f>INDEX(B$175:B$320,Y215)</f>
        <v>#N/A:lookupNotFound:51</v>
      </c>
      <c t="str" s="6" r="AB215">
        <f>INDEX(H$175:H$320,Y215)</f>
        <v>#N/A:lookupNotFound:51</v>
      </c>
    </row>
    <row customHeight="1" r="216" hidden="1">
      <c t="str" s="3" r="A216">
        <f>C63</f>
        <v>Team 7</v>
      </c>
      <c t="s" s="3" r="C216">
        <v>9</v>
      </c>
      <c t="s" s="3" r="D216">
        <v>9</v>
      </c>
      <c t="s" s="3" r="E216">
        <v>9</v>
      </c>
      <c t="s" s="3" r="F216">
        <v>9</v>
      </c>
      <c t="s" s="3" r="G216">
        <v>9</v>
      </c>
      <c t="s" s="3" r="H216">
        <v>9</v>
      </c>
      <c t="str" s="3" r="I216">
        <f>IF(ISNUMBER(C216),(RANK(C216,($C$175:$C$320),1)),"")</f>
        <v/>
      </c>
      <c t="str" s="3" r="J216">
        <f>IF(ISNUMBER(F220),(RANK(F220,($F$175:$F$320),1)),"")</f>
        <v>#NUM!:emptyArray</v>
      </c>
      <c t="str" s="3" r="K216">
        <f>IF(ISNUMBER(H220),(RANK(H220,($H$175:$H$320),1)),"")</f>
        <v/>
      </c>
      <c s="3" r="L216">
        <f>IF(ISNUMBER(I220),((I220+COUNTIF(I220:I$320,I220))-1),"")</f>
        <v>50</v>
      </c>
      <c t="str" s="3" r="M216">
        <f>IF(ISNUMBER(J216),((J216+COUNTIF(J216:J$320,J216))-1),"")</f>
        <v/>
      </c>
      <c t="str" s="3" r="N216">
        <f>IF(ISNUMBER(K216),((K216+COUNTIF(K216:K$320,K216))-1),"")</f>
        <v/>
      </c>
      <c s="3" r="O216">
        <f>O215+1</f>
        <v>46</v>
      </c>
      <c s="3" r="P216">
        <f>MATCH(O216,L$171:L$320,0)</f>
        <v>51</v>
      </c>
      <c t="str" s="3" r="Q216">
        <f>INDEX(B$175:B$317,P216)</f>
        <v>Bill Murray</v>
      </c>
      <c s="6" r="R216">
        <f>INDEX(C$175:C$320,P216)</f>
        <v>87</v>
      </c>
      <c t="str" s="10" r="S216">
        <f>INDEX(A$175:A$326,P216)</f>
        <v>Team 9</v>
      </c>
      <c t="str" s="3" r="T216">
        <f>MATCH(46,M$171:M$320,0)</f>
        <v>#N/A:lookupNotFound:46</v>
      </c>
      <c t="str" s="3" r="U216">
        <f>INDEX(A$175:A$326,T216)</f>
        <v>#N/A:lookupNotFound:46</v>
      </c>
      <c t="str" s="10" r="W216">
        <f>INDEX(B$175:B$320,T216)</f>
        <v>#N/A:lookupNotFound:46</v>
      </c>
      <c t="str" s="6" r="X216">
        <f>INDEX(F$175:F$320,T216)</f>
        <v>#N/A:lookupNotFound:46</v>
      </c>
      <c t="str" s="3" r="Y216">
        <f>MATCH(O222,N$171:N$320,0)</f>
        <v>#N/A:lookupNotFound:52</v>
      </c>
      <c t="str" s="3" r="Z216">
        <f>INDEX(A$175:A$326,Y216)</f>
        <v>#N/A:lookupNotFound:52</v>
      </c>
      <c t="str" s="3" r="AA216">
        <f>INDEX(B$175:B$320,Y216)</f>
        <v>#N/A:lookupNotFound:52</v>
      </c>
      <c t="str" s="6" r="AB216">
        <f>INDEX(H$175:H$320,Y216)</f>
        <v>#N/A:lookupNotFound:52</v>
      </c>
    </row>
    <row customHeight="1" r="217" hidden="1">
      <c t="str" s="3" r="A217">
        <f>C72</f>
        <v>Team 8</v>
      </c>
      <c t="str" s="3" r="B217">
        <f>B74</f>
        <v>Rudyard Kipling</v>
      </c>
      <c s="3" r="C217">
        <f>IF(ISNUMBER(C74),C74,"")</f>
        <v>80</v>
      </c>
      <c t="str" s="3" r="D217">
        <f>IF(ISTEXT(D74),D74,"")</f>
        <v>Rudyard Kipling</v>
      </c>
      <c s="3" r="E217">
        <f>IF(ISNUMBER(E74),E74,"")</f>
        <v>80</v>
      </c>
      <c s="3" r="F217">
        <f>IF(ISNUMBER(F74),F74,"")</f>
        <v>160</v>
      </c>
      <c t="str" s="3" r="G217">
        <f>IF(ISNUMBER(G74),G74,"")</f>
        <v/>
      </c>
      <c t="str" s="3" r="H217">
        <f>IF(ISNUMBER(H70),H70,"")</f>
        <v/>
      </c>
      <c s="3" r="I217">
        <f>IF(ISNUMBER(C217),(RANK(C217,($C$175:$C$320),1)),"")</f>
        <v>1</v>
      </c>
      <c t="str" s="3" r="J217">
        <f>IF(ISNUMBER(F221),(RANK(F221,($F$175:$F$320),1)),"")</f>
        <v>#N/A:lookupNotFound:162</v>
      </c>
      <c t="str" s="3" r="K217">
        <f>IF(ISNUMBER(H221),(RANK(H221,($H$175:$H$320),1)),"")</f>
        <v/>
      </c>
      <c s="3" r="L217">
        <f>IF(ISNUMBER(I221),((I221+COUNTIF(I221:I$320,I221))-1),"")</f>
        <v>49</v>
      </c>
      <c t="str" s="3" r="M217">
        <f>IF(ISNUMBER(J217),((J217+COUNTIF(J217:J$320,J217))-1),"")</f>
        <v/>
      </c>
      <c t="str" s="3" r="N217">
        <f>IF(ISNUMBER(K217),((K217+COUNTIF(K217:K$320,K217))-1),"")</f>
        <v/>
      </c>
      <c s="3" r="O217">
        <f>O216+1</f>
        <v>47</v>
      </c>
      <c s="3" r="P217">
        <f>MATCH(O217,L$171:L$320,0)</f>
        <v>50</v>
      </c>
      <c t="str" s="3" r="Q217">
        <f>INDEX(B$175:B$317,P217)</f>
        <v>Harpo Marx</v>
      </c>
      <c s="6" r="R217">
        <f>INDEX(C$175:C$320,P217)</f>
        <v>79</v>
      </c>
      <c t="str" s="10" r="S217">
        <f>INDEX(A$175:A$326,P217)</f>
        <v>Team 9</v>
      </c>
      <c t="str" s="3" r="T217">
        <f>MATCH(47,M$171:M$320,0)</f>
        <v>#N/A:lookupNotFound:47</v>
      </c>
      <c t="str" s="3" r="U217">
        <f>INDEX(A$175:A$326,T217)</f>
        <v>#N/A:lookupNotFound:47</v>
      </c>
      <c t="str" s="10" r="W217">
        <f>INDEX(B$175:B$320,T217)</f>
        <v>#N/A:lookupNotFound:47</v>
      </c>
      <c t="str" s="6" r="X217">
        <f>INDEX(F$175:F$320,T217)</f>
        <v>#N/A:lookupNotFound:47</v>
      </c>
      <c t="str" s="3" r="Y217">
        <f>MATCH(O223,N$171:N$320,0)</f>
        <v>#N/A:lookupNotFound:53</v>
      </c>
      <c t="str" s="3" r="Z217">
        <f>INDEX(A$175:A$326,Y217)</f>
        <v>#N/A:lookupNotFound:53</v>
      </c>
      <c t="str" s="3" r="AA217">
        <f>INDEX(B$175:B$320,Y217)</f>
        <v>#N/A:lookupNotFound:53</v>
      </c>
      <c t="str" s="6" r="AB217">
        <f>INDEX(H$175:H$320,Y217)</f>
        <v>#N/A:lookupNotFound:53</v>
      </c>
    </row>
    <row customHeight="1" r="218" hidden="1">
      <c t="str" s="3" r="A218">
        <f>C72</f>
        <v>Team 8</v>
      </c>
      <c t="str" s="3" r="B218">
        <f>B75</f>
        <v>Evel Knievel</v>
      </c>
      <c s="3" r="C218">
        <f>IF(ISNUMBER(C75),C75,"")</f>
        <v>70</v>
      </c>
      <c t="str" s="3" r="D218">
        <f>IF(ISTEXT(D75),D75,"")</f>
        <v>Evel Knievel</v>
      </c>
      <c s="3" r="E218">
        <f>IF(ISNUMBER(E75),E75,"")</f>
        <v>82</v>
      </c>
      <c s="3" r="F218">
        <f>IF(ISNUMBER(F75),F75,"")</f>
        <v>152</v>
      </c>
      <c t="str" s="3" r="G218">
        <f>IF(ISNUMBER(G75),G75,"")</f>
        <v/>
      </c>
      <c t="str" s="3" r="H218">
        <f>IF(ISNUMBER(H71),H71,"")</f>
        <v/>
      </c>
      <c s="3" r="I218">
        <f>IF(ISNUMBER(C218),(RANK(C218,($C$175:$C$320),1)),"")</f>
        <v>1</v>
      </c>
      <c t="str" s="3" r="J218">
        <f>IF(ISNUMBER(F222),(RANK(F222,($F$175:$F$320),1)),"")</f>
        <v/>
      </c>
      <c t="str" s="3" r="K218">
        <f>IF(ISNUMBER(H222),(RANK(H222,($H$175:$H$320),1)),"")</f>
        <v/>
      </c>
      <c t="str" s="3" r="L218">
        <f>IF(ISNUMBER(I222),((I222+COUNTIF(I222:I$320,I222))-1),"")</f>
        <v/>
      </c>
      <c t="str" s="3" r="M218">
        <f>IF(ISNUMBER(J218),((J218+COUNTIF(J218:J$320,J218))-1),"")</f>
        <v/>
      </c>
      <c t="str" s="3" r="N218">
        <f>IF(ISNUMBER(K218),((K218+COUNTIF(K218:K$320,K218))-1),"")</f>
        <v/>
      </c>
      <c s="3" r="O218">
        <f>O217+1</f>
        <v>48</v>
      </c>
      <c s="3" r="P218">
        <f>MATCH(O218,L$171:L$320,0)</f>
        <v>49</v>
      </c>
      <c t="str" s="3" r="Q218">
        <f>INDEX(B$175:B$317,P218)</f>
        <v>Bernard Madoff</v>
      </c>
      <c s="6" r="R218">
        <f>INDEX(C$175:C$320,P218)</f>
        <v>79</v>
      </c>
      <c t="str" s="10" r="S218">
        <f>INDEX(A$175:A$326,P218)</f>
        <v>Team 9</v>
      </c>
      <c t="str" s="3" r="T218">
        <f>MATCH(48,M$171:M$320,0)</f>
        <v>#N/A:lookupNotFound:48</v>
      </c>
      <c t="str" s="3" r="U218">
        <f>INDEX(A$175:A$326,T218)</f>
        <v>#N/A:lookupNotFound:48</v>
      </c>
      <c t="str" s="10" r="W218">
        <f>INDEX(B$175:B$320,T218)</f>
        <v>#N/A:lookupNotFound:48</v>
      </c>
      <c t="str" s="6" r="X218">
        <f>INDEX(F$175:F$320,T218)</f>
        <v>#N/A:lookupNotFound:48</v>
      </c>
      <c t="str" s="3" r="Y218">
        <f>MATCH(O224,N$171:N$320,0)</f>
        <v>#N/A:lookupNotFound:54</v>
      </c>
      <c t="str" s="3" r="Z218">
        <f>INDEX(A$175:A$326,Y218)</f>
        <v>#N/A:lookupNotFound:54</v>
      </c>
      <c t="str" s="3" r="AA218">
        <f>INDEX(B$175:B$320,Y218)</f>
        <v>#N/A:lookupNotFound:54</v>
      </c>
      <c t="str" s="6" r="AB218">
        <f>INDEX(H$175:H$320,Y218)</f>
        <v>#N/A:lookupNotFound:54</v>
      </c>
    </row>
    <row customHeight="1" r="219" hidden="1">
      <c t="str" s="3" r="A219">
        <f>C72</f>
        <v>Team 8</v>
      </c>
      <c t="str" s="3" r="B219">
        <f>B76</f>
        <v>Sugar leonard</v>
      </c>
      <c s="3" r="C219">
        <f>IF(ISNUMBER(C76),C76,"")</f>
        <v>74</v>
      </c>
      <c t="str" s="3" r="D219">
        <f>IF(ISTEXT(D76),D76,"")</f>
        <v>Sugar leonard</v>
      </c>
      <c s="3" r="E219">
        <f>IF(ISNUMBER(E76),E76,"")</f>
        <v>76</v>
      </c>
      <c s="3" r="F219">
        <f>IF(ISNUMBER(F76),F76,"")</f>
        <v>150</v>
      </c>
      <c t="str" s="3" r="G219">
        <f>IF(ISNUMBER(G76),G76,"")</f>
        <v/>
      </c>
      <c t="str" s="3" r="H219">
        <f>IF(ISNUMBER(H72),H72,"")</f>
        <v/>
      </c>
      <c s="3" r="I219">
        <f>IF(ISNUMBER(C219),(RANK(C219,($C$175:$C$320),1)),"")</f>
        <v>1</v>
      </c>
      <c t="str" s="3" r="J219">
        <f>IF(ISNUMBER(F223),(RANK(F223,($F$175:$F$320),1)),"")</f>
        <v>#N/A:lookupNotFound:159</v>
      </c>
      <c t="str" s="3" r="K219">
        <f>IF(ISNUMBER(H223),(RANK(H223,($H$175:$H$320),1)),"")</f>
        <v/>
      </c>
      <c s="3" r="L219">
        <f>IF(ISNUMBER(I223),((I223+COUNTIF(I223:I$320,I223))-1),"")</f>
        <v>48</v>
      </c>
      <c t="str" s="3" r="M219">
        <f>IF(ISNUMBER(J219),((J219+COUNTIF(J219:J$320,J219))-1),"")</f>
        <v/>
      </c>
      <c t="str" s="3" r="N219">
        <f>IF(ISNUMBER(K219),((K219+COUNTIF(K219:K$320,K219))-1),"")</f>
        <v/>
      </c>
      <c s="3" r="O219">
        <f>O218+1</f>
        <v>49</v>
      </c>
      <c s="3" r="P219">
        <f>MATCH(O219,L$171:L$320,0)</f>
        <v>47</v>
      </c>
      <c t="str" s="3" r="Q219">
        <f>INDEX(B$175:B$317,P219)</f>
        <v>Joe Louis</v>
      </c>
      <c s="6" r="R219">
        <f>INDEX(C$175:C$320,P219)</f>
        <v>79</v>
      </c>
      <c t="str" s="10" r="S219">
        <f>INDEX(A$175:A$326,P219)</f>
        <v>Team 8</v>
      </c>
      <c t="str" s="3" r="T219">
        <f>MATCH(49,M$171:M$320,0)</f>
        <v>#N/A:lookupNotFound:49</v>
      </c>
      <c t="str" s="3" r="U219">
        <f>INDEX(A$175:A$326,T219)</f>
        <v>#N/A:lookupNotFound:49</v>
      </c>
      <c t="str" s="10" r="W219">
        <f>INDEX(B$175:B$320,T219)</f>
        <v>#N/A:lookupNotFound:49</v>
      </c>
      <c t="str" s="6" r="X219">
        <f>INDEX(F$175:F$320,T219)</f>
        <v>#N/A:lookupNotFound:49</v>
      </c>
      <c t="str" s="3" r="Y219">
        <f>MATCH(O225,N$171:N$320,0)</f>
        <v>#N/A:lookupNotFound:55</v>
      </c>
      <c t="str" s="3" r="Z219">
        <f>INDEX(A$175:A$326,Y219)</f>
        <v>#N/A:lookupNotFound:55</v>
      </c>
      <c t="str" s="3" r="AA219">
        <f>INDEX(B$175:B$320,Y219)</f>
        <v>#N/A:lookupNotFound:55</v>
      </c>
      <c t="str" s="6" r="AB219">
        <f>INDEX(H$175:H$320,Y219)</f>
        <v>#N/A:lookupNotFound:55</v>
      </c>
    </row>
    <row customHeight="1" r="220" hidden="1">
      <c t="str" s="3" r="A220">
        <f>C72</f>
        <v>Team 8</v>
      </c>
      <c t="str" s="3" r="B220">
        <f>B77</f>
        <v>Rush Limbaugh</v>
      </c>
      <c s="3" r="C220">
        <f>IF(ISNUMBER(C77),C77,"")</f>
        <v>75</v>
      </c>
      <c t="str" s="3" r="D220">
        <f>IF(ISTEXT(D77),D77,"")</f>
        <v>Rush Limbaugh</v>
      </c>
      <c s="3" r="E220">
        <f>IF(ISNUMBER(E77),E77,"")</f>
        <v>78</v>
      </c>
      <c s="3" r="F220">
        <f>IF(ISNUMBER(F77),F77,"")</f>
        <v>153</v>
      </c>
      <c t="str" s="3" r="G220">
        <f>IF(ISNUMBER(G77),G77,"")</f>
        <v/>
      </c>
      <c t="str" s="3" r="H220">
        <f>IF(ISNUMBER(H73),H73,"")</f>
        <v/>
      </c>
      <c s="3" r="I220">
        <f>IF(ISNUMBER(C220),(RANK(C220,($C$175:$C$320),1)),"")</f>
        <v>1</v>
      </c>
      <c t="str" s="3" r="J220">
        <f>IF(ISNUMBER(F224),(RANK(F224,($F$175:$F$320),1)),"")</f>
        <v>#N/A:lookupNotFound:159</v>
      </c>
      <c t="str" s="3" r="K220">
        <f>IF(ISNUMBER(H224),(RANK(H224,($H$175:$H$320),1)),"")</f>
        <v/>
      </c>
      <c s="3" r="L220">
        <f>IF(ISNUMBER(I224),((I224+COUNTIF(I224:I$320,I224))-1),"")</f>
        <v>47</v>
      </c>
      <c t="str" s="3" r="M220">
        <f>IF(ISNUMBER(J220),((J220+COUNTIF(J220:J$320,J220))-1),"")</f>
        <v/>
      </c>
      <c t="str" s="3" r="N220">
        <f>IF(ISNUMBER(K220),((K220+COUNTIF(K220:K$320,K220))-1),"")</f>
        <v/>
      </c>
      <c s="3" r="O220">
        <f>O219+1</f>
        <v>50</v>
      </c>
      <c s="3" r="P220">
        <f>MATCH(O220,L$171:L$320,0)</f>
        <v>46</v>
      </c>
      <c t="str" s="3" r="Q220">
        <f>INDEX(B$175:B$317,P220)</f>
        <v>Rush Limbaugh</v>
      </c>
      <c s="6" r="R220">
        <f>INDEX(C$175:C$320,P220)</f>
        <v>75</v>
      </c>
      <c t="str" s="10" r="S220">
        <f>INDEX(A$175:A$326,P220)</f>
        <v>Team 8</v>
      </c>
      <c t="str" s="3" r="T220">
        <f>MATCH(50,M$171:M$320,0)</f>
        <v>#N/A:lookupNotFound:50</v>
      </c>
      <c t="str" s="3" r="U220">
        <f>INDEX(A$175:A$326,T220)</f>
        <v>#N/A:lookupNotFound:50</v>
      </c>
      <c t="str" s="10" r="W220">
        <f>INDEX(B$175:B$320,T220)</f>
        <v>#N/A:lookupNotFound:50</v>
      </c>
      <c t="str" s="6" r="X220">
        <f>INDEX(F$175:F$320,T220)</f>
        <v>#N/A:lookupNotFound:50</v>
      </c>
      <c t="str" s="3" r="Y220">
        <f>MATCH(O226,N$171:N$320,0)</f>
        <v>#N/A:lookupNotFound:56</v>
      </c>
      <c t="str" s="3" r="Z220">
        <f>INDEX(A$175:A$326,Y220)</f>
        <v>#N/A:lookupNotFound:56</v>
      </c>
      <c t="str" s="3" r="AA220">
        <f>INDEX(B$175:B$320,Y220)</f>
        <v>#N/A:lookupNotFound:56</v>
      </c>
      <c t="str" s="6" r="AB220">
        <f>INDEX(H$175:H$320,Y220)</f>
        <v>#N/A:lookupNotFound:56</v>
      </c>
    </row>
    <row customHeight="1" r="221" hidden="1">
      <c t="str" s="3" r="A221">
        <f>C72</f>
        <v>Team 8</v>
      </c>
      <c t="str" s="3" r="B221">
        <f>B78</f>
        <v>Joe Louis</v>
      </c>
      <c s="3" r="C221">
        <f>IF(ISNUMBER(C78),C78,"")</f>
        <v>79</v>
      </c>
      <c t="str" s="3" r="D221">
        <f>IF(ISTEXT(D78),D78,"")</f>
        <v>Joe Louis</v>
      </c>
      <c s="3" r="E221">
        <f>IF(ISNUMBER(E78),E78,"")</f>
        <v>83</v>
      </c>
      <c s="3" r="F221">
        <f>IF(ISNUMBER(F78),F78,"")</f>
        <v>162</v>
      </c>
      <c t="str" s="3" r="G221">
        <f>IF(ISNUMBER(G78),G78,"")</f>
        <v/>
      </c>
      <c t="str" s="3" r="H221">
        <f>IF(ISNUMBER(H74),H74,"")</f>
        <v/>
      </c>
      <c s="3" r="I221">
        <f>IF(ISNUMBER(C221),(RANK(C221,($C$175:$C$320),1)),"")</f>
        <v>1</v>
      </c>
      <c t="str" s="3" r="J221">
        <f>IF(ISNUMBER(F225),(RANK(F225,($F$175:$F$320),1)),"")</f>
        <v>#N/A:lookupNotFound:170</v>
      </c>
      <c t="str" s="3" r="K221">
        <f>IF(ISNUMBER(H225),(RANK(H225,($H$175:$H$320),1)),"")</f>
        <v/>
      </c>
      <c s="3" r="L221">
        <f>IF(ISNUMBER(I225),((I225+COUNTIF(I225:I$320,I225))-1),"")</f>
        <v>46</v>
      </c>
      <c t="str" s="3" r="M221">
        <f>IF(ISNUMBER(J221),((J221+COUNTIF(J221:J$320,J221))-1),"")</f>
        <v/>
      </c>
      <c t="str" s="3" r="N221">
        <f>IF(ISNUMBER(K221),((K221+COUNTIF(K221:K$320,K221))-1),"")</f>
        <v/>
      </c>
      <c s="3" r="O221">
        <f>O220+1</f>
        <v>51</v>
      </c>
      <c s="3" r="P221">
        <f>MATCH(O221,L$171:L$320,0)</f>
        <v>45</v>
      </c>
      <c t="str" s="3" r="Q221">
        <f>INDEX(B$175:B$317,P221)</f>
        <v>Sugar leonard</v>
      </c>
      <c s="6" r="R221">
        <f>INDEX(C$175:C$320,P221)</f>
        <v>74</v>
      </c>
      <c t="str" s="10" r="S221">
        <f>INDEX(A$175:A$326,P221)</f>
        <v>Team 8</v>
      </c>
      <c t="str" s="3" r="T221">
        <f>MATCH(51,M$171:M$320,0)</f>
        <v>#N/A:lookupNotFound:51</v>
      </c>
      <c t="str" s="3" r="U221">
        <f>INDEX(A$175:A$326,T221)</f>
        <v>#N/A:lookupNotFound:51</v>
      </c>
      <c t="str" s="10" r="W221">
        <f>INDEX(B$175:B$320,T221)</f>
        <v>#N/A:lookupNotFound:51</v>
      </c>
      <c t="str" s="6" r="X221">
        <f>INDEX(F$175:F$320,T221)</f>
        <v>#N/A:lookupNotFound:51</v>
      </c>
      <c t="str" s="3" r="Y221">
        <f>MATCH(O227,N$171:N$320,0)</f>
        <v>#N/A:lookupNotFound:57</v>
      </c>
      <c t="str" s="3" r="Z221">
        <f>INDEX(A$175:A$326,Y221)</f>
        <v>#N/A:lookupNotFound:57</v>
      </c>
      <c t="str" s="3" r="AA221">
        <f>INDEX(B$175:B$320,Y221)</f>
        <v>#N/A:lookupNotFound:57</v>
      </c>
      <c t="str" s="6" r="AB221">
        <f>INDEX(H$175:H$320,Y221)</f>
        <v>#N/A:lookupNotFound:57</v>
      </c>
    </row>
    <row customHeight="1" r="222" hidden="1">
      <c t="str" s="3" r="A222">
        <f>C72</f>
        <v>Team 8</v>
      </c>
      <c t="s" s="3" r="C222">
        <v>9</v>
      </c>
      <c t="s" s="3" r="D222">
        <v>9</v>
      </c>
      <c t="s" s="3" r="E222">
        <v>9</v>
      </c>
      <c t="s" s="3" r="F222">
        <v>9</v>
      </c>
      <c t="s" s="3" r="G222">
        <v>9</v>
      </c>
      <c t="s" s="3" r="H222">
        <v>9</v>
      </c>
      <c t="str" s="3" r="I222">
        <f>IF(ISNUMBER(C222),(RANK(C222,($C$175:$C$320),1)),"")</f>
        <v/>
      </c>
      <c t="str" s="3" r="J222">
        <f>IF(ISNUMBER(F226),(RANK(F226,($F$175:$F$320),1)),"")</f>
        <v>#NUM!:emptyArray</v>
      </c>
      <c t="str" s="3" r="K222">
        <f>IF(ISNUMBER(H226),(RANK(H226,($H$175:$H$320),1)),"")</f>
        <v/>
      </c>
      <c s="3" r="L222">
        <f>IF(ISNUMBER(I226),((I226+COUNTIF(I226:I$320,I226))-1),"")</f>
        <v>45</v>
      </c>
      <c t="str" s="3" r="M222">
        <f>IF(ISNUMBER(J222),((J222+COUNTIF(J222:J$320,J222))-1),"")</f>
        <v/>
      </c>
      <c t="str" s="3" r="N222">
        <f>IF(ISNUMBER(K222),((K222+COUNTIF(K222:K$320,K222))-1),"")</f>
        <v/>
      </c>
      <c s="3" r="O222">
        <f>O221+1</f>
        <v>52</v>
      </c>
      <c s="3" r="P222">
        <f>MATCH(O222,L$171:L$320,0)</f>
        <v>44</v>
      </c>
      <c t="str" s="3" r="Q222">
        <f>INDEX(B$175:B$317,P222)</f>
        <v>Evel Knievel</v>
      </c>
      <c s="6" r="R222">
        <f>INDEX(C$175:C$320,P222)</f>
        <v>70</v>
      </c>
      <c t="str" s="10" r="S222">
        <f>INDEX(A$175:A$326,P222)</f>
        <v>Team 8</v>
      </c>
      <c t="str" s="3" r="T222">
        <f>MATCH(52,M$171:M$320,0)</f>
        <v>#N/A:lookupNotFound:52</v>
      </c>
      <c t="str" s="3" r="U222">
        <f>INDEX(A$175:A$326,T222)</f>
        <v>#N/A:lookupNotFound:52</v>
      </c>
      <c t="str" s="10" r="W222">
        <f>INDEX(B$175:B$320,T222)</f>
        <v>#N/A:lookupNotFound:52</v>
      </c>
      <c t="str" s="6" r="X222">
        <f>INDEX(F$175:F$320,T222)</f>
        <v>#N/A:lookupNotFound:52</v>
      </c>
      <c t="str" s="3" r="Y222">
        <f>MATCH(O228,N$171:N$320,0)</f>
        <v>#N/A:lookupNotFound:58</v>
      </c>
      <c t="str" s="3" r="Z222">
        <f>INDEX(A$175:A$326,Y222)</f>
        <v>#N/A:lookupNotFound:58</v>
      </c>
      <c t="str" s="3" r="AA222">
        <f>INDEX(B$175:B$320,Y222)</f>
        <v>#N/A:lookupNotFound:58</v>
      </c>
      <c t="str" s="6" r="AB222">
        <f>INDEX(H$175:H$320,Y222)</f>
        <v>#N/A:lookupNotFound:58</v>
      </c>
    </row>
    <row customHeight="1" r="223" hidden="1">
      <c t="str" s="3" r="A223">
        <f>C81</f>
        <v>Team 9</v>
      </c>
      <c t="str" s="3" r="B223">
        <f>B83</f>
        <v>Bernard Madoff</v>
      </c>
      <c s="3" r="C223">
        <f>IF(ISNUMBER(C83),C83,"")</f>
        <v>79</v>
      </c>
      <c t="str" s="3" r="D223">
        <f>IF(ISTEXT(D83),D83,"")</f>
        <v>Bernard Madoff</v>
      </c>
      <c s="3" r="E223">
        <f>IF(ISNUMBER(E83),E83,"")</f>
        <v>80</v>
      </c>
      <c s="3" r="F223">
        <f>IF(ISNUMBER(F83),F83,"")</f>
        <v>159</v>
      </c>
      <c t="str" s="3" r="G223">
        <f>IF(ISNUMBER(G83),G83,"")</f>
        <v/>
      </c>
      <c t="str" s="3" r="H223">
        <f>IF(ISNUMBER(H79),H79,"")</f>
        <v/>
      </c>
      <c s="3" r="I223">
        <f>IF(ISNUMBER(C223),(RANK(C223,($C$175:$C$320),1)),"")</f>
        <v>1</v>
      </c>
      <c t="str" s="3" r="J223">
        <f>IF(ISNUMBER(F227),(RANK(F227,($F$175:$F$320),1)),"")</f>
        <v>#N/A:lookupNotFound:166</v>
      </c>
      <c t="str" s="3" r="K223">
        <f>IF(ISNUMBER(H227),(RANK(H227,($H$175:$H$320),1)),"")</f>
        <v/>
      </c>
      <c s="3" r="L223">
        <f>IF(ISNUMBER(I227),((I227+COUNTIF(I227:I$320,I227))-1),"")</f>
        <v>44</v>
      </c>
      <c t="str" s="3" r="M223">
        <f>IF(ISNUMBER(J223),((J223+COUNTIF(J223:J$320,J223))-1),"")</f>
        <v/>
      </c>
      <c t="str" s="3" r="N223">
        <f>IF(ISNUMBER(K223),((K223+COUNTIF(K223:K$320,K223))-1),"")</f>
        <v/>
      </c>
      <c s="3" r="O223">
        <f>O222+1</f>
        <v>53</v>
      </c>
      <c s="3" r="P223">
        <f>MATCH(O223,L$171:L$320,0)</f>
        <v>43</v>
      </c>
      <c t="str" s="3" r="Q223">
        <f>INDEX(B$175:B$317,P223)</f>
        <v>Rudyard Kipling</v>
      </c>
      <c s="6" r="R223">
        <f>INDEX(C$175:C$320,P223)</f>
        <v>80</v>
      </c>
      <c t="str" s="10" r="S223">
        <f>INDEX(A$175:A$326,P223)</f>
        <v>Team 8</v>
      </c>
      <c t="str" s="3" r="T223">
        <f>MATCH(53,M$171:M$320,0)</f>
        <v>#N/A:lookupNotFound:53</v>
      </c>
      <c t="str" s="3" r="U223">
        <f>INDEX(A$175:A$326,T223)</f>
        <v>#N/A:lookupNotFound:53</v>
      </c>
      <c t="str" s="10" r="W223">
        <f>INDEX(B$175:B$320,T223)</f>
        <v>#N/A:lookupNotFound:53</v>
      </c>
      <c t="str" s="6" r="X223">
        <f>INDEX(F$175:F$320,T223)</f>
        <v>#N/A:lookupNotFound:53</v>
      </c>
      <c t="str" s="3" r="Y223">
        <f>MATCH(O229,N$171:N$320,0)</f>
        <v>#N/A:lookupNotFound:59</v>
      </c>
      <c t="str" s="3" r="Z223">
        <f>INDEX(A$175:A$326,Y223)</f>
        <v>#N/A:lookupNotFound:59</v>
      </c>
      <c t="str" s="3" r="AA223">
        <f>INDEX(B$175:B$320,Y223)</f>
        <v>#N/A:lookupNotFound:59</v>
      </c>
      <c t="str" s="6" r="AB223">
        <f>INDEX(H$175:H$320,Y223)</f>
        <v>#N/A:lookupNotFound:59</v>
      </c>
    </row>
    <row customHeight="1" r="224" hidden="1">
      <c t="str" s="3" r="A224">
        <f>C81</f>
        <v>Team 9</v>
      </c>
      <c t="str" s="3" r="B224">
        <f>B84</f>
        <v>Harpo Marx</v>
      </c>
      <c s="3" r="C224">
        <f>IF(ISNUMBER(C84),C84,"")</f>
        <v>79</v>
      </c>
      <c t="str" s="3" r="D224">
        <f>IF(ISTEXT(D84),D84,"")</f>
        <v>Harpo Marx</v>
      </c>
      <c s="3" r="E224">
        <f>IF(ISNUMBER(E84),E84,"")</f>
        <v>80</v>
      </c>
      <c s="3" r="F224">
        <f>IF(ISNUMBER(F84),F84,"")</f>
        <v>159</v>
      </c>
      <c t="str" s="3" r="G224">
        <f>IF(ISNUMBER(G84),G84,"")</f>
        <v/>
      </c>
      <c t="str" s="3" r="H224">
        <f>IF(ISNUMBER(H80),H80,"")</f>
        <v/>
      </c>
      <c s="3" r="I224">
        <f>IF(ISNUMBER(C224),(RANK(C224,($C$175:$C$320),1)),"")</f>
        <v>1</v>
      </c>
      <c t="str" s="3" r="J224">
        <f>IF(ISNUMBER(F228),(RANK(F228,($F$175:$F$320),1)),"")</f>
        <v/>
      </c>
      <c t="str" s="3" r="K224">
        <f>IF(ISNUMBER(H228),(RANK(H228,($H$175:$H$320),1)),"")</f>
        <v/>
      </c>
      <c t="str" s="3" r="L224">
        <f>IF(ISNUMBER(I228),((I228+COUNTIF(I228:I$320,I228))-1),"")</f>
        <v/>
      </c>
      <c t="str" s="3" r="M224">
        <f>IF(ISNUMBER(J224),((J224+COUNTIF(J224:J$320,J224))-1),"")</f>
        <v/>
      </c>
      <c t="str" s="3" r="N224">
        <f>IF(ISNUMBER(K224),((K224+COUNTIF(K224:K$320,K224))-1),"")</f>
        <v/>
      </c>
      <c s="3" r="O224">
        <f>O223+1</f>
        <v>54</v>
      </c>
      <c s="3" r="P224">
        <f>MATCH(O224,L$171:L$320,0)</f>
        <v>41</v>
      </c>
      <c t="str" s="3" r="Q224">
        <f>INDEX(B$175:B$317,P224)</f>
        <v>John F. Kennedy</v>
      </c>
      <c s="6" r="R224">
        <f>INDEX(C$175:C$320,P224)</f>
        <v>80</v>
      </c>
      <c t="str" s="10" r="S224">
        <f>INDEX(A$175:A$326,P224)</f>
        <v>Team 7</v>
      </c>
      <c t="str" s="3" r="T224">
        <f>MATCH(54,M$171:M$320,0)</f>
        <v>#N/A:lookupNotFound:54</v>
      </c>
      <c t="str" s="3" r="U224">
        <f>INDEX(A$175:A$326,T224)</f>
        <v>#N/A:lookupNotFound:54</v>
      </c>
      <c t="str" s="10" r="W224">
        <f>INDEX(B$175:B$320,T224)</f>
        <v>#N/A:lookupNotFound:54</v>
      </c>
      <c t="str" s="6" r="X224">
        <f>INDEX(F$175:F$320,T224)</f>
        <v>#N/A:lookupNotFound:54</v>
      </c>
      <c t="str" s="3" r="Y224">
        <f>MATCH(O230,N$171:N$320,0)</f>
        <v>#N/A:lookupNotFound:60</v>
      </c>
      <c t="str" s="3" r="Z224">
        <f>INDEX(A$175:A$326,Y224)</f>
        <v>#N/A:lookupNotFound:60</v>
      </c>
      <c t="str" s="3" r="AA224">
        <f>INDEX(B$175:B$320,Y224)</f>
        <v>#N/A:lookupNotFound:60</v>
      </c>
      <c t="str" s="6" r="AB224">
        <f>INDEX(H$175:H$320,Y224)</f>
        <v>#N/A:lookupNotFound:60</v>
      </c>
    </row>
    <row customHeight="1" r="225" hidden="1">
      <c t="str" s="3" r="A225">
        <f>C81</f>
        <v>Team 9</v>
      </c>
      <c t="str" s="3" r="B225">
        <f>B85</f>
        <v>Bill Murray</v>
      </c>
      <c s="3" r="C225">
        <f>IF(ISNUMBER(C85),C85,"")</f>
        <v>87</v>
      </c>
      <c t="str" s="3" r="D225">
        <f>IF(ISTEXT(D85),D85,"")</f>
        <v>Bill Murray</v>
      </c>
      <c s="3" r="E225">
        <f>IF(ISNUMBER(E85),E85,"")</f>
        <v>83</v>
      </c>
      <c s="3" r="F225">
        <f>IF(ISNUMBER(F85),F85,"")</f>
        <v>170</v>
      </c>
      <c t="str" s="3" r="G225">
        <f>IF(ISNUMBER(G85),G85,"")</f>
        <v/>
      </c>
      <c t="str" s="3" r="H225">
        <f>IF(ISNUMBER(H81),H81,"")</f>
        <v/>
      </c>
      <c s="3" r="I225">
        <f>IF(ISNUMBER(C225),(RANK(C225,($C$175:$C$320),1)),"")</f>
        <v>1</v>
      </c>
      <c t="str" s="3" r="J225">
        <f>IF(ISNUMBER(F229),(RANK(F229,($F$175:$F$320),1)),"")</f>
        <v>#N/A:lookupNotFound:150</v>
      </c>
      <c t="str" s="3" r="K225">
        <f>IF(ISNUMBER(H229),(RANK(H229,($H$175:$H$320),1)),"")</f>
        <v/>
      </c>
      <c s="3" r="L225">
        <f>IF(ISNUMBER(I229),((I229+COUNTIF(I229:I$320,I229))-1),"")</f>
        <v>43</v>
      </c>
      <c t="str" s="3" r="M225">
        <f>IF(ISNUMBER(J225),((J225+COUNTIF(J225:J$320,J225))-1),"")</f>
        <v/>
      </c>
      <c t="str" s="3" r="N225">
        <f>IF(ISNUMBER(K225),((K225+COUNTIF(K225:K$320,K225))-1),"")</f>
        <v/>
      </c>
      <c s="3" r="O225">
        <f>O224+1</f>
        <v>55</v>
      </c>
      <c s="3" r="P225">
        <f>MATCH(O225,L$171:L$320,0)</f>
        <v>40</v>
      </c>
      <c t="str" s="3" r="Q225">
        <f>INDEX(B$175:B$317,P225)</f>
        <v>Michael Jordan</v>
      </c>
      <c s="6" r="R225">
        <f>INDEX(C$175:C$320,P225)</f>
        <v>84</v>
      </c>
      <c t="str" s="10" r="S225">
        <f>INDEX(A$175:A$326,P225)</f>
        <v>Team 7</v>
      </c>
      <c t="str" s="3" r="T225">
        <f>MATCH(55,M$171:M$320,0)</f>
        <v>#N/A:lookupNotFound:55</v>
      </c>
      <c t="str" s="3" r="U225">
        <f>INDEX(A$175:A$326,T225)</f>
        <v>#N/A:lookupNotFound:55</v>
      </c>
      <c t="str" s="10" r="W225">
        <f>INDEX(B$175:B$320,T225)</f>
        <v>#N/A:lookupNotFound:55</v>
      </c>
      <c t="str" s="6" r="X225">
        <f>INDEX(F$175:F$320,T225)</f>
        <v>#N/A:lookupNotFound:55</v>
      </c>
      <c t="str" s="3" r="Y225">
        <f>MATCH(O231,N$171:N$320,0)</f>
        <v>#N/A:lookupNotFound:61</v>
      </c>
      <c t="str" s="3" r="Z225">
        <f>INDEX(A$175:A$326,Y225)</f>
        <v>#N/A:lookupNotFound:61</v>
      </c>
      <c t="str" s="3" r="AA225">
        <f>INDEX(B$175:B$320,Y225)</f>
        <v>#N/A:lookupNotFound:61</v>
      </c>
      <c t="str" s="6" r="AB225">
        <f>INDEX(H$175:H$320,Y225)</f>
        <v>#N/A:lookupNotFound:61</v>
      </c>
    </row>
    <row customHeight="1" r="226" hidden="1">
      <c t="str" s="3" r="A226">
        <f>C81</f>
        <v>Team 9</v>
      </c>
      <c t="str" s="3" r="B226">
        <f>B86</f>
        <v>willie Nelson</v>
      </c>
      <c s="3" r="C226">
        <f>IF(ISNUMBER(C86),C86,"")</f>
        <v>80</v>
      </c>
      <c t="str" s="3" r="D226">
        <f>IF(ISTEXT(D86),D86,"")</f>
        <v>willie Nelson</v>
      </c>
      <c s="3" r="E226">
        <f>IF(ISNUMBER(E86),E86,"")</f>
        <v>87</v>
      </c>
      <c s="3" r="F226">
        <f>IF(ISNUMBER(F86),F86,"")</f>
        <v>167</v>
      </c>
      <c t="str" s="3" r="G226">
        <f>IF(ISNUMBER(G86),G86,"")</f>
        <v/>
      </c>
      <c t="str" s="3" r="H226">
        <f>IF(ISNUMBER(H82),H82,"")</f>
        <v/>
      </c>
      <c s="3" r="I226">
        <f>IF(ISNUMBER(C226),(RANK(C226,($C$175:$C$320),1)),"")</f>
        <v>1</v>
      </c>
      <c t="str" s="3" r="J226">
        <f>IF(ISNUMBER(F230),(RANK(F230,($F$175:$F$320),1)),"")</f>
        <v>#N/A:lookupNotFound:146</v>
      </c>
      <c t="str" s="3" r="K226">
        <f>IF(ISNUMBER(H230),(RANK(H230,($H$175:$H$320),1)),"")</f>
        <v/>
      </c>
      <c s="3" r="L226">
        <f>IF(ISNUMBER(I230),((I230+COUNTIF(I230:I$320,I230))-1),"")</f>
        <v>42</v>
      </c>
      <c t="str" s="3" r="M226">
        <f>IF(ISNUMBER(J226),((J226+COUNTIF(J226:J$320,J226))-1),"")</f>
        <v/>
      </c>
      <c t="str" s="3" r="N226">
        <f>IF(ISNUMBER(K226),((K226+COUNTIF(K226:K$320,K226))-1),"")</f>
        <v/>
      </c>
      <c s="3" r="O226">
        <f>O225+1</f>
        <v>56</v>
      </c>
      <c s="3" r="P226">
        <f>MATCH(O226,L$171:L$320,0)</f>
        <v>39</v>
      </c>
      <c t="str" s="3" r="Q226">
        <f>INDEX(B$175:B$317,P226)</f>
        <v>Howard Hughes</v>
      </c>
      <c s="6" r="R226">
        <f>INDEX(C$175:C$320,P226)</f>
        <v>80</v>
      </c>
      <c t="str" s="10" r="S226">
        <f>INDEX(A$175:A$326,P226)</f>
        <v>Team 7</v>
      </c>
      <c t="str" s="3" r="T226">
        <f>MATCH(56,M$171:M$320,0)</f>
        <v>#N/A:lookupNotFound:56</v>
      </c>
      <c t="str" s="3" r="U226">
        <f>INDEX(A$175:A$326,T226)</f>
        <v>#N/A:lookupNotFound:56</v>
      </c>
      <c t="str" s="10" r="W226">
        <f>INDEX(B$175:B$320,T226)</f>
        <v>#N/A:lookupNotFound:56</v>
      </c>
      <c t="str" s="6" r="X226">
        <f>INDEX(F$175:F$320,T226)</f>
        <v>#N/A:lookupNotFound:56</v>
      </c>
      <c t="str" s="3" r="Y226">
        <f>MATCH(O232,N$171:N$320,0)</f>
        <v>#N/A:lookupNotFound:62</v>
      </c>
      <c t="str" s="3" r="Z226">
        <f>INDEX(A$175:A$326,Y226)</f>
        <v>#N/A:lookupNotFound:62</v>
      </c>
      <c t="str" s="3" r="AA226">
        <f>INDEX(B$175:B$320,Y226)</f>
        <v>#N/A:lookupNotFound:62</v>
      </c>
      <c t="str" s="6" r="AB226">
        <f>INDEX(H$175:H$320,Y226)</f>
        <v>#N/A:lookupNotFound:62</v>
      </c>
    </row>
    <row customHeight="1" r="227" hidden="1">
      <c t="str" s="3" r="A227">
        <f>C81</f>
        <v>Team 9</v>
      </c>
      <c t="str" s="3" r="B227">
        <f>B87</f>
        <v>Jack Nicholson</v>
      </c>
      <c s="3" r="C227">
        <f>IF(ISNUMBER(C87),C87,"")</f>
        <v>84</v>
      </c>
      <c t="str" s="3" r="D227">
        <f>IF(ISTEXT(D87),D87,"")</f>
        <v>Jack Nicholson</v>
      </c>
      <c s="3" r="E227">
        <f>IF(ISNUMBER(E87),E87,"")</f>
        <v>82</v>
      </c>
      <c s="3" r="F227">
        <f>IF(ISNUMBER(F87),F87,"")</f>
        <v>166</v>
      </c>
      <c t="str" s="3" r="G227">
        <f>IF(ISNUMBER(G87),G87,"")</f>
        <v/>
      </c>
      <c t="str" s="3" r="H227">
        <f>IF(ISNUMBER(H83),H83,"")</f>
        <v/>
      </c>
      <c s="3" r="I227">
        <f>IF(ISNUMBER(C227),(RANK(C227,($C$175:$C$320),1)),"")</f>
        <v>1</v>
      </c>
      <c t="str" s="3" r="J227">
        <f>IF(ISNUMBER(F231),(RANK(F231,($F$175:$F$320),1)),"")</f>
        <v>#N/A:lookupNotFound:151</v>
      </c>
      <c t="str" s="3" r="K227">
        <f>IF(ISNUMBER(H231),(RANK(H231,($H$175:$H$320),1)),"")</f>
        <v/>
      </c>
      <c s="3" r="L227">
        <f>IF(ISNUMBER(I231),((I231+COUNTIF(I231:I$320,I231))-1),"")</f>
        <v>41</v>
      </c>
      <c t="str" s="3" r="M227">
        <f>IF(ISNUMBER(J227),((J227+COUNTIF(J227:J$320,J227))-1),"")</f>
        <v/>
      </c>
      <c t="str" s="3" r="N227">
        <f>IF(ISNUMBER(K227),((K227+COUNTIF(K227:K$320,K227))-1),"")</f>
        <v/>
      </c>
      <c s="3" r="O227">
        <f>O226+1</f>
        <v>57</v>
      </c>
      <c s="3" r="P227">
        <f>MATCH(O227,L$171:L$320,0)</f>
        <v>38</v>
      </c>
      <c t="str" s="3" r="Q227">
        <f>INDEX(B$175:B$317,P227)</f>
        <v>Bob Hope</v>
      </c>
      <c s="6" r="R227">
        <f>INDEX(C$175:C$320,P227)</f>
        <v>74</v>
      </c>
      <c t="str" s="10" r="S227">
        <f>INDEX(A$175:A$326,P227)</f>
        <v>Team 7</v>
      </c>
      <c t="str" s="3" r="T227">
        <f>MATCH(57,M$171:M$320,0)</f>
        <v>#N/A:lookupNotFound:57</v>
      </c>
      <c t="str" s="3" r="U227">
        <f>INDEX(A$175:A$326,T227)</f>
        <v>#N/A:lookupNotFound:57</v>
      </c>
      <c t="str" s="10" r="W227">
        <f>INDEX(B$175:B$320,T227)</f>
        <v>#N/A:lookupNotFound:57</v>
      </c>
      <c t="str" s="6" r="X227">
        <f>INDEX(F$175:F$320,T227)</f>
        <v>#N/A:lookupNotFound:57</v>
      </c>
      <c t="str" s="3" r="Y227">
        <f>MATCH(O233,N$171:N$320,0)</f>
        <v>#N/A:lookupNotFound:63</v>
      </c>
      <c t="str" s="3" r="Z227">
        <f>INDEX(A$175:A$326,Y227)</f>
        <v>#N/A:lookupNotFound:63</v>
      </c>
      <c t="str" s="3" r="AA227">
        <f>INDEX(B$175:B$320,Y227)</f>
        <v>#N/A:lookupNotFound:63</v>
      </c>
      <c t="str" s="6" r="AB227">
        <f>INDEX(H$175:H$320,Y227)</f>
        <v>#N/A:lookupNotFound:63</v>
      </c>
    </row>
    <row customHeight="1" r="228" hidden="1">
      <c t="str" s="3" r="A228">
        <f>C81</f>
        <v>Team 9</v>
      </c>
      <c t="s" s="3" r="C228">
        <v>9</v>
      </c>
      <c t="s" s="3" r="D228">
        <v>9</v>
      </c>
      <c t="s" s="3" r="E228">
        <v>9</v>
      </c>
      <c t="s" s="3" r="F228">
        <v>9</v>
      </c>
      <c t="s" s="3" r="G228">
        <v>9</v>
      </c>
      <c t="s" s="3" r="H228">
        <v>9</v>
      </c>
      <c t="str" s="3" r="I228">
        <f>IF(ISNUMBER(C228),(RANK(C228,($C$175:$C$320),1)),"")</f>
        <v/>
      </c>
      <c t="str" s="3" r="J228">
        <f>IF(ISNUMBER(F232),(RANK(F232,($F$175:$F$320),1)),"")</f>
        <v>#NUM!:emptyArray</v>
      </c>
      <c t="str" s="3" r="K228">
        <f>IF(ISNUMBER(H232),(RANK(H232,($H$175:$H$320),1)),"")</f>
        <v/>
      </c>
      <c s="3" r="L228">
        <f>IF(ISNUMBER(I232),((I232+COUNTIF(I232:I$320,I232))-1),"")</f>
        <v>40</v>
      </c>
      <c t="str" s="3" r="M228">
        <f>IF(ISNUMBER(J228),((J228+COUNTIF(J228:J$320,J228))-1),"")</f>
        <v/>
      </c>
      <c t="str" s="3" r="N228">
        <f>IF(ISNUMBER(K228),((K228+COUNTIF(K228:K$320,K228))-1),"")</f>
        <v/>
      </c>
      <c s="3" r="O228">
        <f>O227+1</f>
        <v>58</v>
      </c>
      <c s="3" r="P228">
        <f>MATCH(O228,L$171:L$320,0)</f>
        <v>37</v>
      </c>
      <c t="str" s="3" r="Q228">
        <f>INDEX(B$175:B$317,P228)</f>
        <v>Katharine Hepburn</v>
      </c>
      <c s="6" r="R228">
        <f>INDEX(C$175:C$320,P228)</f>
        <v>78</v>
      </c>
      <c t="str" s="10" r="S228">
        <f>INDEX(A$175:A$326,P228)</f>
        <v>Team 7</v>
      </c>
      <c t="str" s="3" r="T228">
        <f>MATCH(58,M$171:M$320,0)</f>
        <v>#N/A:lookupNotFound:58</v>
      </c>
      <c t="str" s="3" r="U228">
        <f>INDEX(A$175:A$326,T228)</f>
        <v>#N/A:lookupNotFound:58</v>
      </c>
      <c t="str" s="10" r="W228">
        <f>INDEX(B$175:B$320,T228)</f>
        <v>#N/A:lookupNotFound:58</v>
      </c>
      <c t="str" s="6" r="X228">
        <f>INDEX(F$175:F$320,T228)</f>
        <v>#N/A:lookupNotFound:58</v>
      </c>
      <c t="str" s="3" r="Y228">
        <f>MATCH(O234,N$171:N$320,0)</f>
        <v>#N/A:lookupNotFound:64</v>
      </c>
      <c t="str" s="3" r="Z228">
        <f>INDEX(A$175:A$326,Y228)</f>
        <v>#N/A:lookupNotFound:64</v>
      </c>
      <c t="str" s="3" r="AA228">
        <f>INDEX(B$175:B$320,Y228)</f>
        <v>#N/A:lookupNotFound:64</v>
      </c>
      <c t="str" s="6" r="AB228">
        <f>INDEX(H$175:H$320,Y228)</f>
        <v>#N/A:lookupNotFound:64</v>
      </c>
    </row>
    <row customHeight="1" r="229" hidden="1">
      <c t="str" s="3" r="A229">
        <f>C90</f>
        <v>Team 10</v>
      </c>
      <c t="str" s="3" r="B229">
        <f>B92</f>
        <v>Barack Obama</v>
      </c>
      <c s="3" r="C229">
        <f>IF(ISNUMBER(C92),C92,"")</f>
        <v>70</v>
      </c>
      <c t="str" s="3" r="D229">
        <f>IF(ISTEXT(D92),D92,"")</f>
        <v>Barack Obama</v>
      </c>
      <c s="3" r="E229">
        <f>IF(ISNUMBER(E92),E92,"")</f>
        <v>80</v>
      </c>
      <c s="3" r="F229">
        <f>IF(ISNUMBER(F92),F92,"")</f>
        <v>150</v>
      </c>
      <c t="str" s="3" r="G229">
        <f>IF(ISNUMBER(G92),G92,"")</f>
        <v/>
      </c>
      <c t="str" s="3" r="H229">
        <f>IF(ISNUMBER(H88),H88,"")</f>
        <v/>
      </c>
      <c s="3" r="I229">
        <f>IF(ISNUMBER(C229),(RANK(C229,($C$175:$C$320),1)),"")</f>
        <v>1</v>
      </c>
      <c t="str" s="3" r="J229">
        <f>IF(ISNUMBER(F233),(RANK(F233,($F$175:$F$320),1)),"")</f>
        <v>#N/A:lookupNotFound:155</v>
      </c>
      <c t="str" s="3" r="K229">
        <f>IF(ISNUMBER(H233),(RANK(H233,($H$175:$H$320),1)),"")</f>
        <v/>
      </c>
      <c s="3" r="L229">
        <f>IF(ISNUMBER(I233),((I233+COUNTIF(I233:I$320,I233))-1),"")</f>
        <v>39</v>
      </c>
      <c t="str" s="3" r="M229">
        <f>IF(ISNUMBER(J229),((J229+COUNTIF(J229:J$320,J229))-1),"")</f>
        <v/>
      </c>
      <c t="str" s="3" r="N229">
        <f>IF(ISNUMBER(K229),((K229+COUNTIF(K229:K$320,K229))-1),"")</f>
        <v/>
      </c>
      <c s="3" r="O229">
        <f>O228+1</f>
        <v>59</v>
      </c>
      <c s="3" r="P229">
        <f>MATCH(O229,L$171:L$320,0)</f>
        <v>35</v>
      </c>
      <c t="str" s="3" r="Q229">
        <f>INDEX(B$175:B$317,P229)</f>
        <v>Rita Hayworth</v>
      </c>
      <c s="6" r="R229">
        <f>INDEX(C$175:C$320,P229)</f>
        <v>76</v>
      </c>
      <c t="str" s="10" r="S229">
        <f>INDEX(A$175:A$326,P229)</f>
        <v>Team 6</v>
      </c>
      <c t="str" s="3" r="T229">
        <f>MATCH(59,M$171:M$320,0)</f>
        <v>#N/A:lookupNotFound:59</v>
      </c>
      <c t="str" s="3" r="U229">
        <f>INDEX(A$175:A$326,T229)</f>
        <v>#N/A:lookupNotFound:59</v>
      </c>
      <c t="str" s="10" r="W229">
        <f>INDEX(B$175:B$320,T229)</f>
        <v>#N/A:lookupNotFound:59</v>
      </c>
      <c t="str" s="6" r="X229">
        <f>INDEX(F$175:F$320,T229)</f>
        <v>#N/A:lookupNotFound:59</v>
      </c>
      <c t="str" s="3" r="Y229">
        <f>MATCH(O235,N$171:N$320,0)</f>
        <v>#N/A:lookupNotFound:65</v>
      </c>
      <c t="str" s="3" r="Z229">
        <f>INDEX(A$175:A$326,Y229)</f>
        <v>#N/A:lookupNotFound:65</v>
      </c>
      <c t="str" s="3" r="AA229">
        <f>INDEX(B$175:B$320,Y229)</f>
        <v>#N/A:lookupNotFound:65</v>
      </c>
      <c t="str" s="6" r="AB229">
        <f>INDEX(H$175:H$320,Y229)</f>
        <v>#N/A:lookupNotFound:65</v>
      </c>
    </row>
    <row customHeight="1" r="230" hidden="1">
      <c t="str" s="3" r="A230">
        <f>C90</f>
        <v>Team 10</v>
      </c>
      <c t="str" s="3" r="B230">
        <f>B93</f>
        <v>Sir Sidney Poitier</v>
      </c>
      <c s="3" r="C230">
        <f>IF(ISNUMBER(C93),C93,"")</f>
        <v>72</v>
      </c>
      <c t="str" s="3" r="D230">
        <f>IF(ISTEXT(D93),D93,"")</f>
        <v>Sir Sidney Poitier</v>
      </c>
      <c s="3" r="E230">
        <f>IF(ISNUMBER(E93),E93,"")</f>
        <v>74</v>
      </c>
      <c s="3" r="F230">
        <f>IF(ISNUMBER(F93),F93,"")</f>
        <v>146</v>
      </c>
      <c t="str" s="3" r="G230">
        <f>IF(ISNUMBER(G93),G93,"")</f>
        <v/>
      </c>
      <c t="str" s="3" r="H230">
        <f>IF(ISNUMBER(H89),H89,"")</f>
        <v/>
      </c>
      <c s="3" r="I230">
        <f>IF(ISNUMBER(C230),(RANK(C230,($C$175:$C$320),1)),"")</f>
        <v>1</v>
      </c>
      <c t="str" s="3" r="J230">
        <f>IF(ISNUMBER(F234),(RANK(F234,($F$175:$F$320),1)),"")</f>
        <v/>
      </c>
      <c t="str" s="3" r="K230">
        <f>IF(ISNUMBER(H234),(RANK(H234,($H$175:$H$320),1)),"")</f>
        <v/>
      </c>
      <c t="str" s="3" r="L230">
        <f>IF(ISNUMBER(I234),((I234+COUNTIF(I234:I$320,I234))-1),"")</f>
        <v/>
      </c>
      <c t="str" s="3" r="M230">
        <f>IF(ISNUMBER(J230),((J230+COUNTIF(J230:J$320,J230))-1),"")</f>
        <v/>
      </c>
      <c t="str" s="3" r="N230">
        <f>IF(ISNUMBER(K230),((K230+COUNTIF(K230:K$320,K230))-1),"")</f>
        <v/>
      </c>
      <c s="3" r="O230">
        <f>O229+1</f>
        <v>60</v>
      </c>
      <c s="3" r="P230">
        <f>MATCH(O230,L$171:L$320,0)</f>
        <v>34</v>
      </c>
      <c t="str" s="3" r="Q230">
        <f>INDEX(B$175:B$317,P230)</f>
        <v>Jean Harlow</v>
      </c>
      <c s="6" r="R230">
        <f>INDEX(C$175:C$320,P230)</f>
        <v>78</v>
      </c>
      <c t="str" s="10" r="S230">
        <f>INDEX(A$175:A$326,P230)</f>
        <v>Team 6</v>
      </c>
      <c t="str" s="3" r="T230">
        <f>MATCH(60,M$171:M$320,0)</f>
        <v>#N/A:lookupNotFound:60</v>
      </c>
      <c t="str" s="3" r="U230">
        <f>INDEX(A$175:A$326,T230)</f>
        <v>#N/A:lookupNotFound:60</v>
      </c>
      <c t="str" s="10" r="W230">
        <f>INDEX(B$175:B$320,T230)</f>
        <v>#N/A:lookupNotFound:60</v>
      </c>
      <c t="str" s="6" r="X230">
        <f>INDEX(F$175:F$320,T230)</f>
        <v>#N/A:lookupNotFound:60</v>
      </c>
      <c t="str" s="3" r="Y230">
        <f>MATCH(O236,N$171:N$320,0)</f>
        <v>#N/A:lookupNotFound:66</v>
      </c>
      <c t="str" s="3" r="Z230">
        <f>INDEX(A$175:A$326,Y230)</f>
        <v>#N/A:lookupNotFound:66</v>
      </c>
      <c t="str" s="3" r="AA230">
        <f>INDEX(B$175:B$320,Y230)</f>
        <v>#N/A:lookupNotFound:66</v>
      </c>
      <c t="str" s="6" r="AB230">
        <f>INDEX(H$175:H$320,Y230)</f>
        <v>#N/A:lookupNotFound:66</v>
      </c>
    </row>
    <row customHeight="1" r="231" hidden="1">
      <c t="str" s="3" r="A231">
        <f>C90</f>
        <v>Team 10</v>
      </c>
      <c t="str" s="3" r="B231">
        <f>B94</f>
        <v>Smokey Robinson</v>
      </c>
      <c s="3" r="C231">
        <f>IF(ISNUMBER(C94),C94,"")</f>
        <v>74</v>
      </c>
      <c t="str" s="3" r="D231">
        <f>IF(ISTEXT(D94),D94,"")</f>
        <v>Smokey Robinson</v>
      </c>
      <c s="3" r="E231">
        <f>IF(ISNUMBER(E94),E94,"")</f>
        <v>77</v>
      </c>
      <c s="3" r="F231">
        <f>IF(ISNUMBER(F94),F94,"")</f>
        <v>151</v>
      </c>
      <c t="str" s="3" r="G231">
        <f>IF(ISNUMBER(G94),G94,"")</f>
        <v/>
      </c>
      <c t="str" s="3" r="H231">
        <f>IF(ISNUMBER(H90),H90,"")</f>
        <v/>
      </c>
      <c s="3" r="I231">
        <f>IF(ISNUMBER(C231),(RANK(C231,($C$175:$C$320),1)),"")</f>
        <v>1</v>
      </c>
      <c t="str" s="3" r="J231">
        <f>IF(ISNUMBER(F235),(RANK(F235,($F$175:$F$320),1)),"")</f>
        <v>#N/A:lookupNotFound:154</v>
      </c>
      <c t="str" s="3" r="K231">
        <f>IF(ISNUMBER(H235),(RANK(H235,($H$175:$H$320),1)),"")</f>
        <v/>
      </c>
      <c s="3" r="L231">
        <f>IF(ISNUMBER(I235),((I235+COUNTIF(I235:I$320,I235))-1),"")</f>
        <v>38</v>
      </c>
      <c t="str" s="3" r="M231">
        <f>IF(ISNUMBER(J231),((J231+COUNTIF(J231:J$320,J231))-1),"")</f>
        <v/>
      </c>
      <c t="str" s="3" r="N231">
        <f>IF(ISNUMBER(K231),((K231+COUNTIF(K231:K$320,K231))-1),"")</f>
        <v/>
      </c>
      <c s="3" r="O231">
        <f>O230+1</f>
        <v>61</v>
      </c>
      <c s="3" r="P231">
        <f>MATCH(O231,L$171:L$320,0)</f>
        <v>33</v>
      </c>
      <c t="str" s="3" r="Q231">
        <f>INDEX(B$175:B$317,P231)</f>
        <v>Oliver Hardy</v>
      </c>
      <c s="6" r="R231">
        <f>INDEX(C$175:C$320,P231)</f>
        <v>86</v>
      </c>
      <c t="str" s="10" r="S231">
        <f>INDEX(A$175:A$326,P231)</f>
        <v>Team 6</v>
      </c>
      <c t="str" s="3" r="T231">
        <f>MATCH(61,M$171:M$320,0)</f>
        <v>#N/A:lookupNotFound:61</v>
      </c>
      <c t="str" s="3" r="U231">
        <f>INDEX(A$175:A$326,T231)</f>
        <v>#N/A:lookupNotFound:61</v>
      </c>
      <c t="str" s="10" r="W231">
        <f>INDEX(B$175:B$320,T231)</f>
        <v>#N/A:lookupNotFound:61</v>
      </c>
      <c t="str" s="6" r="X231">
        <f>INDEX(F$175:F$320,T231)</f>
        <v>#N/A:lookupNotFound:61</v>
      </c>
      <c t="str" s="3" r="Y231">
        <f>MATCH(O237,N$171:N$320,0)</f>
        <v>#N/A:lookupNotFound:67</v>
      </c>
      <c t="str" s="3" r="Z231">
        <f>INDEX(A$175:A$326,Y231)</f>
        <v>#N/A:lookupNotFound:67</v>
      </c>
      <c t="str" s="3" r="AA231">
        <f>INDEX(B$175:B$320,Y231)</f>
        <v>#N/A:lookupNotFound:67</v>
      </c>
      <c t="str" s="6" r="AB231">
        <f>INDEX(H$175:H$320,Y231)</f>
        <v>#N/A:lookupNotFound:67</v>
      </c>
    </row>
    <row customHeight="1" r="232" hidden="1">
      <c t="str" s="3" r="A232">
        <f>C90</f>
        <v>Team 10</v>
      </c>
      <c t="str" s="3" r="B232">
        <f>B95</f>
        <v>John D. Rockefeller</v>
      </c>
      <c s="3" r="C232">
        <f>IF(ISNUMBER(C95),C95,"")</f>
        <v>76</v>
      </c>
      <c t="str" s="3" r="D232">
        <f>IF(ISTEXT(D95),D95,"")</f>
        <v>John D. Rockefeller</v>
      </c>
      <c s="3" r="E232">
        <f>IF(ISNUMBER(E95),E95,"")</f>
        <v>80</v>
      </c>
      <c s="3" r="F232">
        <f>IF(ISNUMBER(F95),F95,"")</f>
        <v>156</v>
      </c>
      <c t="str" s="3" r="G232">
        <f>IF(ISNUMBER(G95),G95,"")</f>
        <v/>
      </c>
      <c t="str" s="3" r="H232">
        <f>IF(ISNUMBER(H91),H91,"")</f>
        <v/>
      </c>
      <c s="3" r="I232">
        <f>IF(ISNUMBER(C232),(RANK(C232,($C$175:$C$320),1)),"")</f>
        <v>1</v>
      </c>
      <c s="3" r="J232">
        <f>IF(ISNUMBER(F236),(RANK(F236,($F$175:$F$320),1)),"")</f>
        <v>1</v>
      </c>
      <c t="str" s="3" r="K232">
        <f>IF(ISNUMBER(H236),(RANK(H236,($H$175:$H$320),1)),"")</f>
        <v/>
      </c>
      <c s="3" r="L232">
        <f>IF(ISNUMBER(I236),((I236+COUNTIF(I236:I$320,I236))-1),"")</f>
        <v>37</v>
      </c>
      <c s="3" r="M232">
        <f>IF(ISNUMBER(J232),((J232+COUNTIF(J232:J$320,J232))-1),"")</f>
        <v>1</v>
      </c>
      <c t="str" s="3" r="N232">
        <f>IF(ISNUMBER(K232),((K232+COUNTIF(K232:K$320,K232))-1),"")</f>
        <v/>
      </c>
      <c s="3" r="O232">
        <f>O231+1</f>
        <v>62</v>
      </c>
      <c s="3" r="P232">
        <f>MATCH(O232,L$171:L$320,0)</f>
        <v>32</v>
      </c>
      <c t="str" s="3" r="Q232">
        <f>INDEX(B$175:B$317,P232)</f>
        <v>Wayne Gretzky</v>
      </c>
      <c s="6" r="R232">
        <f>INDEX(C$175:C$320,P232)</f>
        <v>80</v>
      </c>
      <c t="str" s="10" r="S232">
        <f>INDEX(A$175:A$326,P232)</f>
        <v>Team 6</v>
      </c>
      <c t="str" s="3" r="T232">
        <f>MATCH(62,M$171:M$320,0)</f>
        <v>#N/A:lookupNotFound:62</v>
      </c>
      <c t="str" s="3" r="U232">
        <f>INDEX(A$175:A$326,T232)</f>
        <v>#N/A:lookupNotFound:62</v>
      </c>
      <c t="str" s="10" r="W232">
        <f>INDEX(B$175:B$320,T232)</f>
        <v>#N/A:lookupNotFound:62</v>
      </c>
      <c t="str" s="6" r="X232">
        <f>INDEX(F$175:F$320,T232)</f>
        <v>#N/A:lookupNotFound:62</v>
      </c>
      <c t="str" s="3" r="Y232">
        <f>MATCH(O238,N$171:N$320,0)</f>
        <v>#N/A:lookupNotFound:68</v>
      </c>
      <c t="str" s="3" r="Z232">
        <f>INDEX(A$175:A$326,Y232)</f>
        <v>#N/A:lookupNotFound:68</v>
      </c>
      <c t="str" s="3" r="AA232">
        <f>INDEX(B$175:B$320,Y232)</f>
        <v>#N/A:lookupNotFound:68</v>
      </c>
      <c t="str" s="6" r="AB232">
        <f>INDEX(H$175:H$320,Y232)</f>
        <v>#N/A:lookupNotFound:68</v>
      </c>
    </row>
    <row customHeight="1" r="233" hidden="1">
      <c t="str" s="3" r="A233">
        <f>C90</f>
        <v>Team 10</v>
      </c>
      <c t="str" s="3" r="B233">
        <f>B96</f>
        <v>Franklin D. Roosevet</v>
      </c>
      <c s="3" r="C233">
        <f>IF(ISNUMBER(C96),C96,"")</f>
        <v>82</v>
      </c>
      <c t="str" s="3" r="D233">
        <f>IF(ISTEXT(D96),D96,"")</f>
        <v>Franklin D. Roosevet</v>
      </c>
      <c s="3" r="E233">
        <f>IF(ISNUMBER(E96),E96,"")</f>
        <v>73</v>
      </c>
      <c s="3" r="F233">
        <f>IF(ISNUMBER(F96),F96,"")</f>
        <v>155</v>
      </c>
      <c t="str" s="3" r="G233">
        <f>IF(ISNUMBER(G96),G96,"")</f>
        <v/>
      </c>
      <c t="str" s="3" r="H233">
        <f>IF(ISNUMBER(H92),H92,"")</f>
        <v/>
      </c>
      <c s="3" r="I233">
        <f>IF(ISNUMBER(C233),(RANK(C233,($C$175:$C$320),1)),"")</f>
        <v>1</v>
      </c>
      <c t="str" s="3" r="J233">
        <f>IF(ISNUMBER(F237),(RANK(F237,($F$175:$F$320),1)),"")</f>
        <v>#N/A:lookupNotFound:157</v>
      </c>
      <c t="str" s="3" r="K233">
        <f>IF(ISNUMBER(H237),(RANK(H237,($H$175:$H$320),1)),"")</f>
        <v/>
      </c>
      <c s="3" r="L233">
        <f>IF(ISNUMBER(I237),((I237+COUNTIF(I237:I$320,I237))-1),"")</f>
        <v>36</v>
      </c>
      <c t="str" s="3" r="M233">
        <f>IF(ISNUMBER(J233),((J233+COUNTIF(J233:J$320,J233))-1),"")</f>
        <v/>
      </c>
      <c t="str" s="3" r="N233">
        <f>IF(ISNUMBER(K233),((K233+COUNTIF(K233:K$320,K233))-1),"")</f>
        <v/>
      </c>
      <c s="3" r="O233">
        <f>O232+1</f>
        <v>63</v>
      </c>
      <c s="3" r="P233">
        <f>MATCH(O233,L$171:L$320,0)</f>
        <v>31</v>
      </c>
      <c t="str" s="3" r="Q233">
        <f>INDEX(B$175:B$317,P233)</f>
        <v>Billy Graham</v>
      </c>
      <c s="6" r="R233">
        <f>INDEX(C$175:C$320,P233)</f>
        <v>78</v>
      </c>
      <c t="str" s="10" r="S233">
        <f>INDEX(A$175:A$326,P233)</f>
        <v>Team 6</v>
      </c>
      <c t="str" s="3" r="T233">
        <f>MATCH(63,M$171:M$320,0)</f>
        <v>#N/A:lookupNotFound:63</v>
      </c>
      <c t="str" s="3" r="U233">
        <f>INDEX(A$175:A$326,T233)</f>
        <v>#N/A:lookupNotFound:63</v>
      </c>
      <c t="str" s="10" r="W233">
        <f>INDEX(B$175:B$320,T233)</f>
        <v>#N/A:lookupNotFound:63</v>
      </c>
      <c t="str" s="6" r="X233">
        <f>INDEX(F$175:F$320,T233)</f>
        <v>#N/A:lookupNotFound:63</v>
      </c>
      <c t="str" s="3" r="Y233">
        <f>MATCH(O239,N$171:N$320,0)</f>
        <v>#N/A:lookupNotFound:69</v>
      </c>
      <c t="str" s="3" r="Z233">
        <f>INDEX(A$175:A$326,Y233)</f>
        <v>#N/A:lookupNotFound:69</v>
      </c>
      <c t="str" s="3" r="AA233">
        <f>INDEX(B$175:B$320,Y233)</f>
        <v>#N/A:lookupNotFound:69</v>
      </c>
      <c t="str" s="6" r="AB233">
        <f>INDEX(H$175:H$320,Y233)</f>
        <v>#N/A:lookupNotFound:69</v>
      </c>
    </row>
    <row customHeight="1" r="234" hidden="1">
      <c t="str" s="3" r="A234">
        <f>C90</f>
        <v>Team 10</v>
      </c>
      <c t="s" s="3" r="C234">
        <v>9</v>
      </c>
      <c t="s" s="3" r="D234">
        <v>9</v>
      </c>
      <c t="s" s="3" r="E234">
        <v>9</v>
      </c>
      <c t="s" s="3" r="F234">
        <v>9</v>
      </c>
      <c t="s" s="3" r="G234">
        <v>9</v>
      </c>
      <c t="s" s="3" r="H234">
        <v>9</v>
      </c>
      <c t="str" s="3" r="I234">
        <f>IF(ISNUMBER(C234),(RANK(C234,($C$175:$C$320),1)),"")</f>
        <v/>
      </c>
      <c t="str" s="3" r="J234">
        <f>IF(ISNUMBER(F238),(RANK(F238,($F$175:$F$320),1)),"")</f>
        <v>#NUM!:emptyArray</v>
      </c>
      <c t="str" s="3" r="K234">
        <f>IF(ISNUMBER(H238),(RANK(H238,($H$175:$H$320),1)),"")</f>
        <v/>
      </c>
      <c s="3" r="L234">
        <f>IF(ISNUMBER(I238),((I238+COUNTIF(I238:I$320,I238))-1),"")</f>
        <v>35</v>
      </c>
      <c t="str" s="3" r="M234">
        <f>IF(ISNUMBER(J234),((J234+COUNTIF(J234:J$320,J234))-1),"")</f>
        <v/>
      </c>
      <c t="str" s="3" r="N234">
        <f>IF(ISNUMBER(K234),((K234+COUNTIF(K234:K$320,K234))-1),"")</f>
        <v/>
      </c>
      <c s="3" r="O234">
        <f>O233+1</f>
        <v>64</v>
      </c>
      <c s="3" r="P234">
        <f>MATCH(O234,L$171:L$320,0)</f>
        <v>29</v>
      </c>
      <c t="str" s="3" r="Q234">
        <f>INDEX(B$175:B$317,P234)</f>
        <v>Bill Gates</v>
      </c>
      <c s="6" r="R234">
        <f>INDEX(C$175:C$320,P234)</f>
        <v>89</v>
      </c>
      <c t="str" s="10" r="S234">
        <f>INDEX(A$175:A$326,P234)</f>
        <v>Team 5</v>
      </c>
      <c t="str" s="3" r="T234">
        <f>MATCH(64,M$171:M$320,0)</f>
        <v>#N/A:lookupNotFound:64</v>
      </c>
      <c t="str" s="3" r="U234">
        <f>INDEX(A$175:A$326,T234)</f>
        <v>#N/A:lookupNotFound:64</v>
      </c>
      <c t="str" s="10" r="W234">
        <f>INDEX(B$175:B$320,T234)</f>
        <v>#N/A:lookupNotFound:64</v>
      </c>
      <c t="str" s="6" r="X234">
        <f>INDEX(F$175:F$320,T234)</f>
        <v>#N/A:lookupNotFound:64</v>
      </c>
      <c t="str" s="3" r="Y234">
        <f>MATCH(O240,N$171:N$320,0)</f>
        <v>#N/A:lookupNotFound:70</v>
      </c>
      <c t="str" s="3" r="Z234">
        <f>INDEX(A$175:A$326,Y234)</f>
        <v>#N/A:lookupNotFound:70</v>
      </c>
      <c t="str" s="3" r="AA234">
        <f>INDEX(B$175:B$320,Y234)</f>
        <v>#N/A:lookupNotFound:70</v>
      </c>
      <c t="str" s="6" r="AB234">
        <f>INDEX(H$175:H$320,Y234)</f>
        <v>#N/A:lookupNotFound:70</v>
      </c>
    </row>
    <row customHeight="1" r="235" hidden="1">
      <c t="str" s="3" r="A235">
        <f>C99</f>
        <v>Team 11</v>
      </c>
      <c t="str" s="3" r="B235">
        <f>B101</f>
        <v>Babe Ruth</v>
      </c>
      <c s="3" r="C235">
        <f>IF(ISNUMBER(C101),C101,"")</f>
        <v>80</v>
      </c>
      <c t="str" s="3" r="D235">
        <f>IF(ISTEXT(D101),D101,"")</f>
        <v>Babe Ruth</v>
      </c>
      <c s="3" r="E235">
        <f>IF(ISNUMBER(E101),E101,"")</f>
        <v>74</v>
      </c>
      <c s="3" r="F235">
        <f>IF(ISNUMBER(F101),F101,"")</f>
        <v>154</v>
      </c>
      <c t="str" s="3" r="G235">
        <f>IF(ISNUMBER(G101),G101,"")</f>
        <v/>
      </c>
      <c t="str" s="3" r="H235">
        <f>IF(ISNUMBER(H97),H97,"")</f>
        <v/>
      </c>
      <c s="3" r="I235">
        <f>IF(ISNUMBER(C235),(RANK(C235,($C$175:$C$320),1)),"")</f>
        <v>1</v>
      </c>
      <c t="str" s="3" r="J235">
        <f>IF(ISNUMBER(F239),(RANK(F239,($F$175:$F$320),1)),"")</f>
        <v>#N/A:lookupNotFound:171</v>
      </c>
      <c t="str" s="3" r="K235">
        <f>IF(ISNUMBER(H239),(RANK(H239,($H$175:$H$320),1)),"")</f>
        <v/>
      </c>
      <c s="3" r="L235">
        <f>IF(ISNUMBER(I239),((I239+COUNTIF(I239:I$320,I239))-1),"")</f>
        <v>34</v>
      </c>
      <c t="str" s="3" r="M235">
        <f>IF(ISNUMBER(J235),((J235+COUNTIF(J235:J$320,J235))-1),"")</f>
        <v/>
      </c>
      <c t="str" s="3" r="N235">
        <f>IF(ISNUMBER(K235),((K235+COUNTIF(K235:K$320,K235))-1),"")</f>
        <v/>
      </c>
      <c s="3" r="O235">
        <f>O234+1</f>
        <v>65</v>
      </c>
      <c s="3" r="P235">
        <f>MATCH(O235,L$171:L$320,0)</f>
        <v>28</v>
      </c>
      <c t="str" s="3" r="Q235">
        <f>INDEX(B$175:B$317,P235)</f>
        <v>Clark Gable</v>
      </c>
      <c s="6" r="R235">
        <f>INDEX(C$175:C$320,P235)</f>
        <v>92</v>
      </c>
      <c t="str" s="10" r="S235">
        <f>INDEX(A$175:A$326,P235)</f>
        <v>Team 5</v>
      </c>
      <c t="str" s="3" r="T235">
        <f>MATCH(65,M$171:M$320,0)</f>
        <v>#N/A:lookupNotFound:65</v>
      </c>
      <c t="str" s="3" r="U235">
        <f>INDEX(A$175:A$326,T235)</f>
        <v>#N/A:lookupNotFound:65</v>
      </c>
      <c t="str" s="10" r="W235">
        <f>INDEX(B$175:B$320,T235)</f>
        <v>#N/A:lookupNotFound:65</v>
      </c>
      <c t="str" s="6" r="X235">
        <f>INDEX(F$175:F$320,T235)</f>
        <v>#N/A:lookupNotFound:65</v>
      </c>
      <c t="str" s="3" r="Y235">
        <f>MATCH(O241,N$171:N$320,0)</f>
        <v>#N/A:lookupNotFound:71</v>
      </c>
      <c t="str" s="3" r="Z235">
        <f>INDEX(A$175:A$326,Y235)</f>
        <v>#N/A:lookupNotFound:71</v>
      </c>
      <c t="str" s="3" r="AA235">
        <f>INDEX(B$175:B$320,Y235)</f>
        <v>#N/A:lookupNotFound:71</v>
      </c>
      <c t="str" s="6" r="AB235">
        <f>INDEX(H$175:H$320,Y235)</f>
        <v>#N/A:lookupNotFound:71</v>
      </c>
    </row>
    <row customHeight="1" r="236" hidden="1">
      <c t="str" s="3" r="A236">
        <f>C99</f>
        <v>Team 11</v>
      </c>
      <c t="str" s="3" r="B236">
        <f>B102</f>
        <v>Pete Sampras</v>
      </c>
      <c s="3" r="C236">
        <f>IF(ISNUMBER(C102),C102,"")</f>
        <v>80</v>
      </c>
      <c t="str" s="3" r="D236">
        <f>IF(ISTEXT(D102),D102,"")</f>
        <v>Pete Sampras</v>
      </c>
      <c s="3" r="E236">
        <f>IF(ISNUMBER(E102),E102,"")</f>
        <v>76</v>
      </c>
      <c s="3" r="F236">
        <f>IF(ISNUMBER(F102),F102,"")</f>
        <v>156</v>
      </c>
      <c t="str" s="3" r="G236">
        <f>IF(ISNUMBER(G102),G102,"")</f>
        <v/>
      </c>
      <c t="str" s="3" r="H236">
        <f>IF(ISNUMBER(H98),H98,"")</f>
        <v/>
      </c>
      <c s="3" r="I236">
        <f>IF(ISNUMBER(C236),(RANK(C236,($C$175:$C$320),1)),"")</f>
        <v>1</v>
      </c>
      <c t="str" s="3" r="J236">
        <f>IF(ISNUMBER(F240),(RANK(F240,($F$175:$F$320),1)),"")</f>
        <v/>
      </c>
      <c t="str" s="3" r="K236">
        <f>IF(ISNUMBER(H240),(RANK(H240,($H$175:$H$320),1)),"")</f>
        <v/>
      </c>
      <c t="str" s="3" r="L236">
        <f>IF(ISNUMBER(I240),((I240+COUNTIF(I240:I$320,I240))-1),"")</f>
        <v/>
      </c>
      <c t="str" s="3" r="M236">
        <f>IF(ISNUMBER(J236),((J236+COUNTIF(J236:J$320,J236))-1),"")</f>
        <v/>
      </c>
      <c t="str" s="3" r="N236">
        <f>IF(ISNUMBER(K236),((K236+COUNTIF(K236:K$320,K236))-1),"")</f>
        <v/>
      </c>
      <c s="3" r="O236">
        <f>O235+1</f>
        <v>66</v>
      </c>
      <c s="3" r="P236">
        <f>MATCH(O236,L$171:L$320,0)</f>
        <v>27</v>
      </c>
      <c t="str" s="3" r="Q236">
        <f>INDEX(B$175:B$317,P236)</f>
        <v>W.C. Fields </v>
      </c>
      <c s="6" r="R236">
        <f>INDEX(C$175:C$320,P236)</f>
        <v>78</v>
      </c>
      <c t="str" s="10" r="S236">
        <f>INDEX(A$175:A$326,P236)</f>
        <v>Team 5</v>
      </c>
      <c t="str" s="3" r="T236">
        <f>MATCH(66,M$171:M$320,0)</f>
        <v>#N/A:lookupNotFound:66</v>
      </c>
      <c t="str" s="3" r="U236">
        <f>INDEX(A$175:A$326,T236)</f>
        <v>#N/A:lookupNotFound:66</v>
      </c>
      <c t="str" s="10" r="W236">
        <f>INDEX(B$175:B$320,T236)</f>
        <v>#N/A:lookupNotFound:66</v>
      </c>
      <c t="str" s="6" r="X236">
        <f>INDEX(F$175:F$320,T236)</f>
        <v>#N/A:lookupNotFound:66</v>
      </c>
      <c t="str" s="3" r="Y236">
        <f>MATCH(O242,N$171:N$320,0)</f>
        <v>#N/A:lookupNotFound:72</v>
      </c>
      <c t="str" s="3" r="Z236">
        <f>INDEX(A$175:A$326,Y236)</f>
        <v>#N/A:lookupNotFound:72</v>
      </c>
      <c t="str" s="3" r="AA236">
        <f>INDEX(B$175:B$320,Y236)</f>
        <v>#N/A:lookupNotFound:72</v>
      </c>
      <c t="str" s="6" r="AB236">
        <f>INDEX(H$175:H$320,Y236)</f>
        <v>#N/A:lookupNotFound:72</v>
      </c>
    </row>
    <row customHeight="1" r="237" hidden="1">
      <c t="str" s="3" r="A237">
        <f>C99</f>
        <v>Team 11</v>
      </c>
      <c t="str" s="3" r="B237">
        <f>B103</f>
        <v>Colonel Sanders</v>
      </c>
      <c s="3" r="C237">
        <f>IF(ISNUMBER(C103),C103,"")</f>
        <v>80</v>
      </c>
      <c t="str" s="3" r="D237">
        <f>IF(ISTEXT(D103),D103,"")</f>
        <v>Colonel Sanders</v>
      </c>
      <c s="3" r="E237">
        <f>IF(ISNUMBER(E103),E103,"")</f>
        <v>77</v>
      </c>
      <c s="3" r="F237">
        <f>IF(ISNUMBER(F103),F103,"")</f>
        <v>157</v>
      </c>
      <c t="str" s="3" r="G237">
        <f>IF(ISNUMBER(G103),G103,"")</f>
        <v/>
      </c>
      <c t="str" s="3" r="H237">
        <f>IF(ISNUMBER(H103),H103,"")</f>
        <v/>
      </c>
      <c s="3" r="I237">
        <f>IF(ISNUMBER(C237),(RANK(C237,($C$175:$C$320),1)),"")</f>
        <v>1</v>
      </c>
      <c t="str" s="3" r="J237">
        <f>IF(ISNUMBER(F241),(RANK(F241,($F$175:$F$320),1)),"")</f>
        <v>#N/A:lookupNotFound:158</v>
      </c>
      <c t="str" s="3" r="K237">
        <f>IF(ISNUMBER(H241),(RANK(H241,($H$175:$H$320),1)),"")</f>
        <v/>
      </c>
      <c s="3" r="L237">
        <f>IF(ISNUMBER(I241),((I241+COUNTIF(I241:I$320,I241))-1),"")</f>
        <v>33</v>
      </c>
      <c t="str" s="3" r="M237">
        <f>IF(ISNUMBER(J237),((J237+COUNTIF(J237:J$320,J237))-1),"")</f>
        <v/>
      </c>
      <c t="str" s="3" r="N237">
        <f>IF(ISNUMBER(K237),((K237+COUNTIF(K237:K$320,K237))-1),"")</f>
        <v/>
      </c>
      <c s="3" r="O237">
        <f>O236+1</f>
        <v>67</v>
      </c>
      <c s="3" r="P237">
        <f>MATCH(O237,L$171:L$320,0)</f>
        <v>26</v>
      </c>
      <c t="str" s="3" r="Q237">
        <f>INDEX(B$175:B$317,P237)</f>
        <v>William Faulkner</v>
      </c>
      <c s="6" r="R237">
        <f>INDEX(C$175:C$320,P237)</f>
        <v>86</v>
      </c>
      <c t="str" s="10" r="S237">
        <f>INDEX(A$175:A$326,P237)</f>
        <v>Team 5</v>
      </c>
      <c t="str" s="3" r="T237">
        <f>MATCH(67,M$171:M$320,0)</f>
        <v>#N/A:lookupNotFound:67</v>
      </c>
      <c t="str" s="3" r="U237">
        <f>INDEX(A$175:A$326,T237)</f>
        <v>#N/A:lookupNotFound:67</v>
      </c>
      <c t="str" s="10" r="W237">
        <f>INDEX(B$175:B$320,T237)</f>
        <v>#N/A:lookupNotFound:67</v>
      </c>
      <c t="str" s="6" r="X237">
        <f>INDEX(F$175:F$320,T237)</f>
        <v>#N/A:lookupNotFound:67</v>
      </c>
      <c t="str" s="3" r="Y237">
        <f>MATCH(O243,N$171:N$320,0)</f>
        <v>#N/A:lookupNotFound:73</v>
      </c>
      <c t="str" s="3" r="Z237">
        <f>INDEX(A$175:A$326,Y237)</f>
        <v>#N/A:lookupNotFound:73</v>
      </c>
      <c t="str" s="3" r="AA237">
        <f>INDEX(B$175:B$320,Y237)</f>
        <v>#N/A:lookupNotFound:73</v>
      </c>
      <c t="str" s="6" r="AB237">
        <f>INDEX(H$175:H$320,Y237)</f>
        <v>#N/A:lookupNotFound:73</v>
      </c>
    </row>
    <row customHeight="1" r="238" hidden="1">
      <c t="str" s="3" r="A238">
        <f>C99</f>
        <v>Team 11</v>
      </c>
      <c t="str" s="3" r="B238">
        <f>B104</f>
        <v>Adam Sandler</v>
      </c>
      <c s="3" r="C238">
        <f>IF(ISNUMBER(C104),C104,"")</f>
        <v>80</v>
      </c>
      <c t="str" s="3" r="D238">
        <f>IF(ISTEXT(D104),D104,"")</f>
        <v>Adam Sandler</v>
      </c>
      <c s="3" r="E238">
        <f>IF(ISNUMBER(E104),E104,"")</f>
        <v>83</v>
      </c>
      <c s="3" r="F238">
        <f>IF(ISNUMBER(F104),F104,"")</f>
        <v>163</v>
      </c>
      <c t="str" s="3" r="G238">
        <f>IF(ISNUMBER(G104),G104,"")</f>
        <v/>
      </c>
      <c t="str" s="3" r="H238">
        <f>IF(ISNUMBER(H104),H104,"")</f>
        <v/>
      </c>
      <c s="3" r="I238">
        <f>IF(ISNUMBER(C238),(RANK(C238,($C$175:$C$320),1)),"")</f>
        <v>1</v>
      </c>
      <c t="str" s="3" r="J238">
        <f>IF(ISNUMBER(F242),(RANK(F242,($F$175:$F$320),1)),"")</f>
        <v>#N/A:lookupNotFound:143</v>
      </c>
      <c t="str" s="3" r="K238">
        <f>IF(ISNUMBER(H242),(RANK(H242,($H$175:$H$320),1)),"")</f>
        <v/>
      </c>
      <c s="3" r="L238">
        <f>IF(ISNUMBER(I242),((I242+COUNTIF(I242:I$320,I242))-1),"")</f>
        <v>32</v>
      </c>
      <c t="str" s="3" r="M238">
        <f>IF(ISNUMBER(J238),((J238+COUNTIF(J238:J$320,J238))-1),"")</f>
        <v/>
      </c>
      <c t="str" s="3" r="N238">
        <f>IF(ISNUMBER(K238),((K238+COUNTIF(K238:K$320,K238))-1),"")</f>
        <v/>
      </c>
      <c s="3" r="O238">
        <f>O237+1</f>
        <v>68</v>
      </c>
      <c s="3" r="P238">
        <f>MATCH(O238,L$171:L$320,0)</f>
        <v>25</v>
      </c>
      <c t="str" s="3" r="Q238">
        <f>INDEX(B$175:B$317,P238)</f>
        <v>Dwight D. Eisenhower</v>
      </c>
      <c s="6" r="R238">
        <f>INDEX(C$175:C$320,P238)</f>
        <v>90</v>
      </c>
      <c t="str" s="10" r="S238">
        <f>INDEX(A$175:A$326,P238)</f>
        <v>Team 5</v>
      </c>
      <c t="str" s="3" r="T238">
        <f>MATCH(68,M$171:M$320,0)</f>
        <v>#N/A:lookupNotFound:68</v>
      </c>
      <c t="str" s="3" r="U238">
        <f>INDEX(A$175:A$326,T238)</f>
        <v>#N/A:lookupNotFound:68</v>
      </c>
      <c t="str" s="10" r="W238">
        <f>INDEX(B$175:B$320,T238)</f>
        <v>#N/A:lookupNotFound:68</v>
      </c>
      <c t="str" s="6" r="X238">
        <f>INDEX(F$175:F$320,T238)</f>
        <v>#N/A:lookupNotFound:68</v>
      </c>
      <c t="str" s="3" r="Y238">
        <f>MATCH(O244,N$171:N$320,0)</f>
        <v>#N/A:lookupNotFound:74</v>
      </c>
      <c t="str" s="3" r="Z238">
        <f>INDEX(A$175:A$326,Y238)</f>
        <v>#N/A:lookupNotFound:74</v>
      </c>
      <c t="str" s="3" r="AA238">
        <f>INDEX(B$175:B$320,Y238)</f>
        <v>#N/A:lookupNotFound:74</v>
      </c>
      <c t="str" s="6" r="AB238">
        <f>INDEX(H$175:H$320,Y238)</f>
        <v>#N/A:lookupNotFound:74</v>
      </c>
    </row>
    <row customHeight="1" r="239" hidden="1">
      <c t="str" s="3" r="A239">
        <f>C99</f>
        <v>Team 11</v>
      </c>
      <c t="str" s="3" r="B239">
        <f>B105</f>
        <v>Charles Schulz</v>
      </c>
      <c s="3" r="C239">
        <f>IF(ISNUMBER(C105),C105,"")</f>
        <v>90</v>
      </c>
      <c t="str" s="3" r="D239">
        <f>IF(ISTEXT(D105),D105,"")</f>
        <v>Charles Schulz</v>
      </c>
      <c s="3" r="E239">
        <f>IF(ISNUMBER(E105),E105,"")</f>
        <v>81</v>
      </c>
      <c s="3" r="F239">
        <f>IF(ISNUMBER(F105),F105,"")</f>
        <v>171</v>
      </c>
      <c t="str" s="3" r="G239">
        <f>IF(ISNUMBER(G105),G105,"")</f>
        <v/>
      </c>
      <c t="str" s="3" r="H239">
        <f>IF(ISNUMBER(H105),H105,"")</f>
        <v/>
      </c>
      <c s="3" r="I239">
        <f>IF(ISNUMBER(C239),(RANK(C239,($C$175:$C$320),1)),"")</f>
        <v>1</v>
      </c>
      <c t="str" s="3" r="J239">
        <f>IF(ISNUMBER(F243),(RANK(F243,($F$175:$F$320),1)),"")</f>
        <v>#N/A:lookupNotFound:161</v>
      </c>
      <c t="str" s="3" r="K239">
        <f>IF(ISNUMBER(H243),(RANK(H243,($H$175:$H$320),1)),"")</f>
        <v/>
      </c>
      <c s="3" r="L239">
        <f>IF(ISNUMBER(I243),((I243+COUNTIF(I243:I$320,I243))-1),"")</f>
        <v>31</v>
      </c>
      <c t="str" s="3" r="M239">
        <f>IF(ISNUMBER(J239),((J239+COUNTIF(J239:J$320,J239))-1),"")</f>
        <v/>
      </c>
      <c t="str" s="3" r="N239">
        <f>IF(ISNUMBER(K239),((K239+COUNTIF(K239:K$320,K239))-1),"")</f>
        <v/>
      </c>
      <c s="3" r="O239">
        <f>O238+1</f>
        <v>69</v>
      </c>
      <c s="3" r="P239">
        <f>MATCH(O239,L$171:L$320,0)</f>
        <v>23</v>
      </c>
      <c t="str" s="3" r="Q239">
        <f>INDEX(B$175:B$317,P239)</f>
        <v>Clint Eastwood</v>
      </c>
      <c s="6" r="R239">
        <f>INDEX(C$175:C$320,P239)</f>
        <v>89</v>
      </c>
      <c t="str" s="10" r="S239">
        <f>INDEX(A$175:A$326,P239)</f>
        <v>Team 4</v>
      </c>
      <c t="str" s="3" r="T239">
        <f>MATCH(69,M$171:M$320,0)</f>
        <v>#N/A:lookupNotFound:69</v>
      </c>
      <c t="str" s="3" r="U239">
        <f>INDEX(A$175:A$326,T239)</f>
        <v>#N/A:lookupNotFound:69</v>
      </c>
      <c t="str" s="10" r="W239">
        <f>INDEX(B$175:B$320,T239)</f>
        <v>#N/A:lookupNotFound:69</v>
      </c>
      <c t="str" s="6" r="X239">
        <f>INDEX(F$175:F$320,T239)</f>
        <v>#N/A:lookupNotFound:69</v>
      </c>
      <c t="str" s="3" r="Y239">
        <f>MATCH(O245,N$171:N$320,0)</f>
        <v>#N/A:lookupNotFound:75</v>
      </c>
      <c t="str" s="3" r="Z239">
        <f>INDEX(A$175:A$326,Y239)</f>
        <v>#N/A:lookupNotFound:75</v>
      </c>
      <c t="str" s="3" r="AA239">
        <f>INDEX(B$175:B$320,Y239)</f>
        <v>#N/A:lookupNotFound:75</v>
      </c>
      <c t="str" s="6" r="AB239">
        <f>INDEX(H$175:H$320,Y239)</f>
        <v>#N/A:lookupNotFound:75</v>
      </c>
    </row>
    <row customHeight="1" r="240" hidden="1">
      <c t="str" s="3" r="A240">
        <f>C99</f>
        <v>Team 11</v>
      </c>
      <c t="s" s="3" r="C240">
        <v>9</v>
      </c>
      <c t="s" s="3" r="D240">
        <v>9</v>
      </c>
      <c t="s" s="3" r="E240">
        <v>9</v>
      </c>
      <c t="s" s="3" r="F240">
        <v>9</v>
      </c>
      <c t="s" s="3" r="G240">
        <v>9</v>
      </c>
      <c t="s" s="3" r="H240">
        <v>9</v>
      </c>
      <c t="str" s="3" r="I240">
        <f>IF(ISNUMBER(C240),(RANK(C240,($C$175:$C$320),1)),"")</f>
        <v/>
      </c>
      <c t="str" s="3" r="J240">
        <f>IF(ISNUMBER(F244),(RANK(F244,($F$175:$F$320),1)),"")</f>
        <v>#NUM!:emptyArray</v>
      </c>
      <c t="str" s="3" r="K240">
        <f>IF(ISNUMBER(H244),(RANK(H244,($H$175:$H$320),1)),"")</f>
        <v/>
      </c>
      <c s="3" r="L240">
        <f>IF(ISNUMBER(I244),((I244+COUNTIF(I244:I$320,I244))-1),"")</f>
        <v>30</v>
      </c>
      <c t="str" s="3" r="M240">
        <f>IF(ISNUMBER(J240),((J240+COUNTIF(J240:J$320,J240))-1),"")</f>
        <v/>
      </c>
      <c t="str" s="3" r="N240">
        <f>IF(ISNUMBER(K240),((K240+COUNTIF(K240:K$320,K240))-1),"")</f>
        <v/>
      </c>
      <c s="3" r="O240">
        <f>O239+1</f>
        <v>70</v>
      </c>
      <c s="3" r="P240">
        <f>MATCH(O240,L$171:L$320,0)</f>
        <v>22</v>
      </c>
      <c t="str" s="3" r="Q240">
        <f>INDEX(B$175:B$317,P240)</f>
        <v>Amelia Earhart</v>
      </c>
      <c s="6" r="R240">
        <f>INDEX(C$175:C$320,P240)</f>
        <v>76</v>
      </c>
      <c t="str" s="10" r="S240">
        <f>INDEX(A$175:A$326,P240)</f>
        <v>Team 4</v>
      </c>
      <c t="str" s="3" r="T240">
        <f>MATCH(70,M$171:M$320,0)</f>
        <v>#N/A:lookupNotFound:70</v>
      </c>
      <c t="str" s="3" r="U240">
        <f>INDEX(A$175:A$326,T240)</f>
        <v>#N/A:lookupNotFound:70</v>
      </c>
      <c t="str" s="10" r="W240">
        <f>INDEX(B$175:B$320,T240)</f>
        <v>#N/A:lookupNotFound:70</v>
      </c>
      <c t="str" s="6" r="X240">
        <f>INDEX(F$175:F$320,T240)</f>
        <v>#N/A:lookupNotFound:70</v>
      </c>
      <c t="str" s="3" r="Y240">
        <f>MATCH(O246,N$171:N$320,0)</f>
        <v>#N/A:lookupNotFound:76</v>
      </c>
      <c t="str" s="3" r="Z240">
        <f>INDEX(A$175:A$326,Y240)</f>
        <v>#N/A:lookupNotFound:76</v>
      </c>
      <c t="str" s="3" r="AA240">
        <f>INDEX(B$175:B$320,Y240)</f>
        <v>#N/A:lookupNotFound:76</v>
      </c>
      <c t="str" s="6" r="AB240">
        <f>INDEX(H$175:H$320,Y240)</f>
        <v>#N/A:lookupNotFound:76</v>
      </c>
    </row>
    <row customHeight="1" r="241" hidden="1">
      <c t="str" s="3" r="A241">
        <f>C108</f>
        <v>Team 12</v>
      </c>
      <c t="str" s="3" r="B241">
        <f>B110</f>
        <v>Alan Shepard</v>
      </c>
      <c s="3" r="C241">
        <f>IF(ISNUMBER(C110),C110,"")</f>
        <v>80</v>
      </c>
      <c t="str" s="3" r="D241">
        <f>IF(ISTEXT(D110),D110,"")</f>
        <v>Alan Shepard</v>
      </c>
      <c s="3" r="E241">
        <f>IF(ISNUMBER(E110),E110,"")</f>
        <v>78</v>
      </c>
      <c s="3" r="F241">
        <f>IF(ISNUMBER(F110),F110,"")</f>
        <v>158</v>
      </c>
      <c t="str" s="3" r="G241">
        <f>IF(ISNUMBER(G110),G110,"")</f>
        <v/>
      </c>
      <c t="str" s="3" r="H241">
        <f>IF(ISNUMBER(H110),H110,"")</f>
        <v/>
      </c>
      <c s="3" r="I241">
        <f>IF(ISNUMBER(C241),(RANK(C241,($C$175:$C$320),1)),"")</f>
        <v>1</v>
      </c>
      <c t="str" s="3" r="J241">
        <f>IF(ISNUMBER(F245),(RANK(F245,($F$175:$F$320),1)),"")</f>
        <v>#N/A:lookupNotFound:173</v>
      </c>
      <c t="str" s="3" r="K241">
        <f>IF(ISNUMBER(H245),(RANK(H245,($H$175:$H$320),1)),"")</f>
        <v/>
      </c>
      <c s="3" r="L241">
        <f>IF(ISNUMBER(I245),((I245+COUNTIF(I245:I$320,I245))-1),"")</f>
        <v>29</v>
      </c>
      <c t="str" s="3" r="M241">
        <f>IF(ISNUMBER(J241),((J241+COUNTIF(J241:J$320,J241))-1),"")</f>
        <v/>
      </c>
      <c t="str" s="3" r="N241">
        <f>IF(ISNUMBER(K241),((K241+COUNTIF(K241:K$320,K241))-1),"")</f>
        <v/>
      </c>
      <c s="3" r="O241">
        <f>O240+1</f>
        <v>71</v>
      </c>
      <c s="3" r="P241">
        <f>MATCH(O241,L$171:L$320,0)</f>
        <v>21</v>
      </c>
      <c t="str" s="3" r="Q241">
        <f>INDEX(B$175:B$317,P241)</f>
        <v>Joe DiMaggio</v>
      </c>
      <c s="6" r="R241">
        <f>INDEX(C$175:C$320,P241)</f>
        <v>78</v>
      </c>
      <c t="str" s="10" r="S241">
        <f>INDEX(A$175:A$326,P241)</f>
        <v>Team 4</v>
      </c>
      <c t="str" s="3" r="T241">
        <f>MATCH(71,M$171:M$320,0)</f>
        <v>#N/A:lookupNotFound:71</v>
      </c>
      <c t="str" s="3" r="U241">
        <f>INDEX(A$175:A$326,T241)</f>
        <v>#N/A:lookupNotFound:71</v>
      </c>
      <c t="str" s="10" r="W241">
        <f>INDEX(B$175:B$320,T241)</f>
        <v>#N/A:lookupNotFound:71</v>
      </c>
      <c t="str" s="6" r="X241">
        <f>INDEX(F$175:F$320,T241)</f>
        <v>#N/A:lookupNotFound:71</v>
      </c>
      <c t="str" s="3" r="Y241">
        <f>MATCH(O247,N$171:N$320,0)</f>
        <v>#N/A:lookupNotFound:77</v>
      </c>
      <c t="str" s="3" r="Z241">
        <f>INDEX(A$175:A$326,Y241)</f>
        <v>#N/A:lookupNotFound:77</v>
      </c>
      <c t="str" s="3" r="AA241">
        <f>INDEX(B$175:B$320,Y241)</f>
        <v>#N/A:lookupNotFound:77</v>
      </c>
      <c t="str" s="6" r="AB241">
        <f>INDEX(H$175:H$320,Y241)</f>
        <v>#N/A:lookupNotFound:77</v>
      </c>
    </row>
    <row customHeight="1" r="242" hidden="1">
      <c t="str" s="3" r="A242">
        <f>C108</f>
        <v>Team 12</v>
      </c>
      <c t="str" s="3" r="B242">
        <f>B111</f>
        <v>O.J. Simpson</v>
      </c>
      <c s="3" r="C242">
        <f>IF(ISNUMBER(C111),C111,"")</f>
        <v>71</v>
      </c>
      <c t="str" s="3" r="D242">
        <f>IF(ISTEXT(D111),D111,"")</f>
        <v>O.J. Simpson</v>
      </c>
      <c s="3" r="E242">
        <f>IF(ISNUMBER(E111),E111,"")</f>
        <v>72</v>
      </c>
      <c s="3" r="F242">
        <f>IF(ISNUMBER(F111),F111,"")</f>
        <v>143</v>
      </c>
      <c t="str" s="3" r="G242">
        <f>IF(ISNUMBER(G111),G111,"")</f>
        <v/>
      </c>
      <c t="str" s="3" r="H242">
        <f>IF(ISNUMBER(H111),H111,"")</f>
        <v/>
      </c>
      <c s="3" r="I242">
        <f>IF(ISNUMBER(C242),(RANK(C242,($C$175:$C$320),1)),"")</f>
        <v>1</v>
      </c>
      <c t="str" s="3" r="J242">
        <f>IF(ISNUMBER(F246),(RANK(F246,($F$175:$F$320),1)),"")</f>
        <v/>
      </c>
      <c t="str" s="3" r="K242">
        <f>IF(ISNUMBER(H246),(RANK(H246,($H$175:$H$320),1)),"")</f>
        <v/>
      </c>
      <c t="str" s="3" r="L242">
        <f>IF(ISNUMBER(I246),((I246+COUNTIF(I246:I$320,I246))-1),"")</f>
        <v/>
      </c>
      <c t="str" s="3" r="M242">
        <f>IF(ISNUMBER(J242),((J242+COUNTIF(J242:J$320,J242))-1),"")</f>
        <v/>
      </c>
      <c t="str" s="3" r="N242">
        <f>IF(ISNUMBER(K242),((K242+COUNTIF(K242:K$320,K242))-1),"")</f>
        <v/>
      </c>
      <c s="3" r="O242">
        <f>O241+1</f>
        <v>72</v>
      </c>
      <c s="3" r="P242">
        <f>MATCH(O242,L$171:L$320,0)</f>
        <v>20</v>
      </c>
      <c t="str" s="3" r="Q242">
        <f>INDEX(B$175:B$317,P242)</f>
        <v>Bing Crosby</v>
      </c>
      <c s="6" r="R242">
        <f>INDEX(C$175:C$320,P242)</f>
        <v>87</v>
      </c>
      <c t="str" s="10" r="S242">
        <f>INDEX(A$175:A$326,P242)</f>
        <v>Team 4</v>
      </c>
      <c t="str" s="3" r="T242">
        <f>MATCH(72,M$171:M$320,0)</f>
        <v>#N/A:lookupNotFound:72</v>
      </c>
      <c t="str" s="3" r="U242">
        <f>INDEX(A$175:A$326,T242)</f>
        <v>#N/A:lookupNotFound:72</v>
      </c>
      <c t="str" s="10" r="W242">
        <f>INDEX(B$175:B$320,T242)</f>
        <v>#N/A:lookupNotFound:72</v>
      </c>
      <c t="str" s="6" r="X242">
        <f>INDEX(F$175:F$320,T242)</f>
        <v>#N/A:lookupNotFound:72</v>
      </c>
      <c t="str" s="3" r="Y242">
        <f>MATCH(O248,N$171:N$320,0)</f>
        <v>#N/A:lookupNotFound:78</v>
      </c>
      <c t="str" s="3" r="Z242">
        <f>INDEX(A$175:A$326,Y242)</f>
        <v>#N/A:lookupNotFound:78</v>
      </c>
      <c t="str" s="3" r="AA242">
        <f>INDEX(B$175:B$320,Y242)</f>
        <v>#N/A:lookupNotFound:78</v>
      </c>
      <c t="str" s="6" r="AB242">
        <f>INDEX(H$175:H$320,Y242)</f>
        <v>#N/A:lookupNotFound:78</v>
      </c>
    </row>
    <row customHeight="1" r="243" hidden="1">
      <c t="str" s="3" r="A243">
        <f>C108</f>
        <v>Team 12</v>
      </c>
      <c t="str" s="3" r="B243">
        <f>B112</f>
        <v>Frank Sinatra</v>
      </c>
      <c s="3" r="C243">
        <f>IF(ISNUMBER(C112),C112,"")</f>
        <v>80</v>
      </c>
      <c t="str" s="3" r="D243">
        <f>IF(ISTEXT(D112),D112,"")</f>
        <v>Frank Sinatra</v>
      </c>
      <c s="3" r="E243">
        <f>IF(ISNUMBER(E112),E112,"")</f>
        <v>81</v>
      </c>
      <c s="3" r="F243">
        <f>IF(ISNUMBER(F112),F112,"")</f>
        <v>161</v>
      </c>
      <c t="str" s="3" r="G243">
        <f>IF(ISNUMBER(G112),G112,"")</f>
        <v/>
      </c>
      <c t="str" s="3" r="H243">
        <f>IF(ISNUMBER(H112),H112,"")</f>
        <v/>
      </c>
      <c s="3" r="I243">
        <f>IF(ISNUMBER(C243),(RANK(C243,($C$175:$C$320),1)),"")</f>
        <v>1</v>
      </c>
      <c t="str" s="3" r="J243">
        <f>IF(ISNUMBER(F247),(RANK(F247,($F$175:$F$320),1)),"")</f>
        <v>#N/A:lookupNotFound:158</v>
      </c>
      <c t="str" s="3" r="K243">
        <f>IF(ISNUMBER(H247),(RANK(H247,($H$175:$H$320),1)),"")</f>
        <v/>
      </c>
      <c s="3" r="L243">
        <f>IF(ISNUMBER(I247),((I247+COUNTIF(I247:I$320,I247))-1),"")</f>
        <v>28</v>
      </c>
      <c t="str" s="3" r="M243">
        <f>IF(ISNUMBER(J243),((J243+COUNTIF(J243:J$320,J243))-1),"")</f>
        <v/>
      </c>
      <c t="str" s="3" r="N243">
        <f>IF(ISNUMBER(K243),((K243+COUNTIF(K243:K$320,K243))-1),"")</f>
        <v/>
      </c>
      <c s="3" r="O243">
        <f>O242+1</f>
        <v>73</v>
      </c>
      <c s="3" r="P243">
        <f>MATCH(O243,L$171:L$320,0)</f>
        <v>19</v>
      </c>
      <c t="str" s="3" r="Q243">
        <f>INDEX(B$175:B$317,P243)</f>
        <v>Sir Sean Connery</v>
      </c>
      <c s="6" r="R243">
        <f>INDEX(C$175:C$320,P243)</f>
        <v>80</v>
      </c>
      <c t="str" s="10" r="S243">
        <f>INDEX(A$175:A$326,P243)</f>
        <v>Team 4</v>
      </c>
      <c t="str" s="3" r="T243">
        <f>MATCH(73,M$171:M$320,0)</f>
        <v>#N/A:lookupNotFound:73</v>
      </c>
      <c t="str" s="3" r="U243">
        <f>INDEX(A$175:A$326,T243)</f>
        <v>#N/A:lookupNotFound:73</v>
      </c>
      <c t="str" s="10" r="W243">
        <f>INDEX(B$175:B$320,T243)</f>
        <v>#N/A:lookupNotFound:73</v>
      </c>
      <c t="str" s="6" r="X243">
        <f>INDEX(F$175:F$320,T243)</f>
        <v>#N/A:lookupNotFound:73</v>
      </c>
      <c t="str" s="3" r="Y243">
        <f>MATCH(O249,N$171:N$320,0)</f>
        <v>#N/A:lookupNotFound:79</v>
      </c>
      <c t="str" s="3" r="Z243">
        <f>INDEX(A$175:A$326,Y243)</f>
        <v>#N/A:lookupNotFound:79</v>
      </c>
      <c t="str" s="3" r="AA243">
        <f>INDEX(B$175:B$320,Y243)</f>
        <v>#N/A:lookupNotFound:79</v>
      </c>
      <c t="str" s="6" r="AB243">
        <f>INDEX(H$175:H$320,Y243)</f>
        <v>#N/A:lookupNotFound:79</v>
      </c>
    </row>
    <row customHeight="1" r="244" hidden="1">
      <c t="str" s="3" r="A244">
        <f>C108</f>
        <v>Team 12</v>
      </c>
      <c t="str" s="3" r="B244">
        <f>B113</f>
        <v>Will Smith</v>
      </c>
      <c s="3" r="C244">
        <f>IF(ISNUMBER(C113),C113,"")</f>
        <v>78</v>
      </c>
      <c t="str" s="3" r="D244">
        <f>IF(ISTEXT(D113),D113,"")</f>
        <v>Will Smith</v>
      </c>
      <c s="3" r="E244">
        <f>IF(ISNUMBER(E113),E113,"")</f>
        <v>80</v>
      </c>
      <c s="3" r="F244">
        <f>IF(ISNUMBER(F113),F113,"")</f>
        <v>158</v>
      </c>
      <c t="str" s="3" r="G244">
        <f>IF(ISNUMBER(G113),G113,"")</f>
        <v/>
      </c>
      <c t="str" s="3" r="H244">
        <f>IF(ISNUMBER(H113),H113,"")</f>
        <v/>
      </c>
      <c s="3" r="I244">
        <f>IF(ISNUMBER(C244),(RANK(C244,($C$175:$C$320),1)),"")</f>
        <v>1</v>
      </c>
      <c t="str" s="3" r="J244">
        <f>IF(ISNUMBER(F248),(RANK(F248,($F$175:$F$320),1)),"")</f>
        <v>#N/A:lookupNotFound:157</v>
      </c>
      <c t="str" s="3" r="K244">
        <f>IF(ISNUMBER(H248),(RANK(H248,($H$175:$H$320),1)),"")</f>
        <v/>
      </c>
      <c s="3" r="L244">
        <f>IF(ISNUMBER(I248),((I248+COUNTIF(I248:I$320,I248))-1),"")</f>
        <v>27</v>
      </c>
      <c t="str" s="3" r="M244">
        <f>IF(ISNUMBER(J244),((J244+COUNTIF(J244:J$320,J244))-1),"")</f>
        <v/>
      </c>
      <c t="str" s="3" r="N244">
        <f>IF(ISNUMBER(K244),((K244+COUNTIF(K244:K$320,K244))-1),"")</f>
        <v/>
      </c>
      <c s="3" r="O244">
        <f>O243+1</f>
        <v>74</v>
      </c>
      <c s="3" r="P244">
        <f>MATCH(O244,L$171:L$320,0)</f>
        <v>17</v>
      </c>
      <c t="str" s="3" r="Q244">
        <f>INDEX(B$175:B$317,P244)</f>
        <v>Sir Arthor Conan doyle</v>
      </c>
      <c s="6" r="R244">
        <f>INDEX(C$175:C$320,P244)</f>
        <v>82</v>
      </c>
      <c t="str" s="10" r="S244">
        <f>INDEX(A$175:A$326,P244)</f>
        <v>Team 3</v>
      </c>
      <c t="str" s="3" r="T244">
        <f>MATCH(74,M$171:M$320,0)</f>
        <v>#N/A:lookupNotFound:74</v>
      </c>
      <c t="str" s="3" r="U244">
        <f>INDEX(A$175:A$326,T244)</f>
        <v>#N/A:lookupNotFound:74</v>
      </c>
      <c t="str" s="10" r="W244">
        <f>INDEX(B$175:B$320,T244)</f>
        <v>#N/A:lookupNotFound:74</v>
      </c>
      <c t="str" s="6" r="X244">
        <f>INDEX(F$175:F$320,T244)</f>
        <v>#N/A:lookupNotFound:74</v>
      </c>
      <c t="str" s="3" r="Y244">
        <f>MATCH(O250,N$171:N$320,0)</f>
        <v>#N/A:lookupNotFound:80</v>
      </c>
      <c t="str" s="3" r="Z244">
        <f>INDEX(A$175:A$326,Y244)</f>
        <v>#N/A:lookupNotFound:80</v>
      </c>
      <c t="str" s="3" r="AA244">
        <f>INDEX(B$175:B$320,Y244)</f>
        <v>#N/A:lookupNotFound:80</v>
      </c>
      <c t="str" s="6" r="AB244">
        <f>INDEX(H$175:H$320,Y244)</f>
        <v>#N/A:lookupNotFound:80</v>
      </c>
    </row>
    <row customHeight="1" r="245" hidden="1">
      <c t="str" s="3" r="A245">
        <f>C108</f>
        <v>Team 12</v>
      </c>
      <c t="str" s="3" r="B245">
        <f>B114</f>
        <v>Mary Stuart</v>
      </c>
      <c s="3" r="C245">
        <f>IF(ISNUMBER(C114),C114,"")</f>
        <v>87</v>
      </c>
      <c t="str" s="3" r="D245">
        <f>IF(ISTEXT(D114),D114,"")</f>
        <v>Mary Stuart</v>
      </c>
      <c s="3" r="E245">
        <f>IF(ISNUMBER(E114),E114,"")</f>
        <v>86</v>
      </c>
      <c s="3" r="F245">
        <f>IF(ISNUMBER(F114),F114,"")</f>
        <v>173</v>
      </c>
      <c t="str" s="3" r="G245">
        <f>IF(ISNUMBER(G114),G114,"")</f>
        <v/>
      </c>
      <c t="str" s="3" r="H245">
        <f>IF(ISNUMBER(H114),H114,"")</f>
        <v/>
      </c>
      <c s="3" r="I245">
        <f>IF(ISNUMBER(C245),(RANK(C245,($C$175:$C$320),1)),"")</f>
        <v>1</v>
      </c>
      <c t="str" s="3" r="J245">
        <f>IF(ISNUMBER(F249),(RANK(F249,($F$175:$F$320),1)),"")</f>
        <v>#N/A:lookupNotFound:169</v>
      </c>
      <c t="str" s="3" r="K245">
        <f>IF(ISNUMBER(H249),(RANK(H249,($H$175:$H$320),1)),"")</f>
        <v/>
      </c>
      <c s="3" r="L245">
        <f>IF(ISNUMBER(I249),((I249+COUNTIF(I249:I$320,I249))-1),"")</f>
        <v>26</v>
      </c>
      <c t="str" s="3" r="M245">
        <f>IF(ISNUMBER(J245),((J245+COUNTIF(J245:J$320,J245))-1),"")</f>
        <v/>
      </c>
      <c t="str" s="3" r="N245">
        <f>IF(ISNUMBER(K245),((K245+COUNTIF(K245:K$320,K245))-1),"")</f>
        <v/>
      </c>
      <c s="3" r="O245">
        <f>O244+1</f>
        <v>75</v>
      </c>
      <c s="3" r="P245">
        <f>MATCH(O245,L$171:L$320,0)</f>
        <v>16</v>
      </c>
      <c t="str" s="3" r="Q245">
        <f>INDEX(B$175:B$317,P245)</f>
        <v>Bill Clinton</v>
      </c>
      <c s="6" r="R245">
        <f>INDEX(C$175:C$320,P245)</f>
        <v>78</v>
      </c>
      <c t="str" s="10" r="S245">
        <f>INDEX(A$175:A$326,P245)</f>
        <v>Team 3</v>
      </c>
      <c t="str" s="3" r="T245">
        <f>MATCH(75,M$171:M$320,0)</f>
        <v>#N/A:lookupNotFound:75</v>
      </c>
      <c t="str" s="3" r="U245">
        <f>INDEX(A$175:A$326,T245)</f>
        <v>#N/A:lookupNotFound:75</v>
      </c>
      <c t="str" s="10" r="W245">
        <f>INDEX(B$175:B$320,T245)</f>
        <v>#N/A:lookupNotFound:75</v>
      </c>
      <c t="str" s="6" r="X245">
        <f>INDEX(F$175:F$320,T245)</f>
        <v>#N/A:lookupNotFound:75</v>
      </c>
      <c t="str" s="3" r="Y245">
        <f>MATCH(O251,N$171:N$320,0)</f>
        <v>#N/A:lookupNotFound:81</v>
      </c>
      <c t="str" s="3" r="Z245">
        <f>INDEX(A$175:A$326,Y245)</f>
        <v>#N/A:lookupNotFound:81</v>
      </c>
      <c t="str" s="3" r="AA245">
        <f>INDEX(B$175:B$320,Y245)</f>
        <v>#N/A:lookupNotFound:81</v>
      </c>
      <c t="str" s="6" r="AB245">
        <f>INDEX(H$175:H$320,Y245)</f>
        <v>#N/A:lookupNotFound:81</v>
      </c>
    </row>
    <row customHeight="1" r="246" hidden="1">
      <c t="str" s="3" r="A246">
        <f>C108</f>
        <v>Team 12</v>
      </c>
      <c t="s" s="3" r="C246">
        <v>9</v>
      </c>
      <c t="s" s="3" r="D246">
        <v>9</v>
      </c>
      <c t="s" s="3" r="E246">
        <v>9</v>
      </c>
      <c t="s" s="3" r="F246">
        <v>9</v>
      </c>
      <c t="s" s="3" r="G246">
        <v>9</v>
      </c>
      <c t="s" s="3" r="H246">
        <v>9</v>
      </c>
      <c t="str" s="3" r="I246">
        <f>IF(ISNUMBER(C246),(RANK(C246,($C$175:$C$320),1)),"")</f>
        <v/>
      </c>
      <c t="str" s="3" r="J246">
        <f>IF(ISNUMBER(F250),(RANK(F250,($F$175:$F$320),1)),"")</f>
        <v>#NUM!:emptyArray</v>
      </c>
      <c t="str" s="3" r="K246">
        <f>IF(ISNUMBER(H250),(RANK(H250,($H$175:$H$320),1)),"")</f>
        <v/>
      </c>
      <c s="3" r="L246">
        <f>IF(ISNUMBER(I250),((I250+COUNTIF(I250:I$320,I250))-1),"")</f>
        <v>25</v>
      </c>
      <c t="str" s="3" r="M246">
        <f>IF(ISNUMBER(J246),((J246+COUNTIF(J246:J$320,J246))-1),"")</f>
        <v/>
      </c>
      <c t="str" s="3" r="N246">
        <f>IF(ISNUMBER(K246),((K246+COUNTIF(K246:K$320,K246))-1),"")</f>
        <v/>
      </c>
      <c s="3" r="O246">
        <f>O245+1</f>
        <v>76</v>
      </c>
      <c s="3" r="P246">
        <f>MATCH(O246,L$171:L$320,0)</f>
        <v>15</v>
      </c>
      <c t="str" s="3" r="Q246">
        <f>INDEX(B$175:B$317,P246)</f>
        <v>winston Churchill</v>
      </c>
      <c s="6" r="R246">
        <f>INDEX(C$175:C$320,P246)</f>
        <v>79</v>
      </c>
      <c t="str" s="10" r="S246">
        <f>INDEX(A$175:A$326,P246)</f>
        <v>Team 3</v>
      </c>
      <c t="str" s="3" r="T246">
        <f>MATCH(76,M$171:M$320,0)</f>
        <v>#N/A:lookupNotFound:76</v>
      </c>
      <c t="str" s="3" r="U246">
        <f>INDEX(A$175:A$326,T246)</f>
        <v>#N/A:lookupNotFound:76</v>
      </c>
      <c t="str" s="10" r="W246">
        <f>INDEX(B$175:B$320,T246)</f>
        <v>#N/A:lookupNotFound:76</v>
      </c>
      <c t="str" s="6" r="X246">
        <f>INDEX(F$175:F$320,T246)</f>
        <v>#N/A:lookupNotFound:76</v>
      </c>
      <c t="str" s="3" r="Y246">
        <f>MATCH(O252,N$171:N$320,0)</f>
        <v>#N/A:lookupNotFound:82</v>
      </c>
      <c t="str" s="3" r="Z246">
        <f>INDEX(A$175:A$326,Y246)</f>
        <v>#N/A:lookupNotFound:82</v>
      </c>
      <c t="str" s="3" r="AA246">
        <f>INDEX(B$175:B$320,Y246)</f>
        <v>#N/A:lookupNotFound:82</v>
      </c>
      <c t="str" s="6" r="AB246">
        <f>INDEX(H$175:H$320,Y246)</f>
        <v>#N/A:lookupNotFound:82</v>
      </c>
    </row>
    <row customHeight="1" r="247" hidden="1">
      <c t="str" s="3" r="A247">
        <f>C117</f>
        <v>Team 13</v>
      </c>
      <c t="str" s="3" r="B247">
        <f>B119</f>
        <v>Justin Timerlake</v>
      </c>
      <c s="3" r="C247">
        <f>IF(ISNUMBER(C119),C119,"")</f>
        <v>80</v>
      </c>
      <c t="str" s="3" r="D247">
        <f>IF(ISTEXT(D119),D119,"")</f>
        <v>Justin Timerlake</v>
      </c>
      <c s="3" r="E247">
        <f>IF(ISNUMBER(E119),E119,"")</f>
        <v>78</v>
      </c>
      <c s="3" r="F247">
        <f>IF(ISNUMBER(F119),F119,"")</f>
        <v>158</v>
      </c>
      <c t="str" s="3" r="G247">
        <f>IF(ISNUMBER(G119),G119,"")</f>
        <v/>
      </c>
      <c t="str" s="3" r="H247">
        <f>IF(ISNUMBER(H119),H119,"")</f>
        <v/>
      </c>
      <c s="3" r="I247">
        <f>IF(ISNUMBER(C247),(RANK(C247,($C$175:$C$320),1)),"")</f>
        <v>1</v>
      </c>
      <c t="str" s="3" r="J247">
        <f>IF(ISNUMBER(F251),(RANK(F251,($F$175:$F$320),1)),"")</f>
        <v>#N/A:lookupNotFound:162</v>
      </c>
      <c t="str" s="3" r="K247">
        <f>IF(ISNUMBER(H251),(RANK(H251,($H$175:$H$320),1)),"")</f>
        <v/>
      </c>
      <c s="3" r="L247">
        <f>IF(ISNUMBER(I251),((I251+COUNTIF(I251:I$320,I251))-1),"")</f>
        <v>24</v>
      </c>
      <c t="str" s="3" r="M247">
        <f>IF(ISNUMBER(J247),((J247+COUNTIF(J247:J$320,J247))-1),"")</f>
        <v/>
      </c>
      <c t="str" s="3" r="N247">
        <f>IF(ISNUMBER(K247),((K247+COUNTIF(K247:K$320,K247))-1),"")</f>
        <v/>
      </c>
      <c s="3" r="O247">
        <f>O246+1</f>
        <v>77</v>
      </c>
      <c s="3" r="P247">
        <f>MATCH(O247,L$171:L$320,0)</f>
        <v>14</v>
      </c>
      <c t="str" s="3" r="Q247">
        <f>INDEX(B$175:B$317,P247)</f>
        <v>Andrew Carnegie</v>
      </c>
      <c s="6" r="R247">
        <f>INDEX(C$175:C$320,P247)</f>
        <v>70</v>
      </c>
      <c t="str" s="10" r="S247">
        <f>INDEX(A$175:A$326,P247)</f>
        <v>Team 3</v>
      </c>
      <c t="str" s="3" r="T247">
        <f>MATCH(77,M$171:M$320,0)</f>
        <v>#N/A:lookupNotFound:77</v>
      </c>
      <c t="str" s="3" r="U247">
        <f>INDEX(A$175:A$326,T247)</f>
        <v>#N/A:lookupNotFound:77</v>
      </c>
      <c t="str" s="10" r="W247">
        <f>INDEX(B$175:B$320,T247)</f>
        <v>#N/A:lookupNotFound:77</v>
      </c>
      <c t="str" s="6" r="X247">
        <f>INDEX(F$175:F$320,T247)</f>
        <v>#N/A:lookupNotFound:77</v>
      </c>
      <c t="str" s="3" r="Y247">
        <f>MATCH(O253,N$171:N$320,0)</f>
        <v>#N/A:lookupNotFound:83</v>
      </c>
      <c t="str" s="3" r="Z247">
        <f>INDEX(A$175:A$326,Y247)</f>
        <v>#N/A:lookupNotFound:83</v>
      </c>
      <c t="str" s="3" r="AA247">
        <f>INDEX(B$175:B$320,Y247)</f>
        <v>#N/A:lookupNotFound:83</v>
      </c>
      <c t="str" s="6" r="AB247">
        <f>INDEX(H$175:H$320,Y247)</f>
        <v>#N/A:lookupNotFound:83</v>
      </c>
    </row>
    <row customHeight="1" r="248" hidden="1">
      <c t="str" s="3" r="A248">
        <f>C117</f>
        <v>Team 13</v>
      </c>
      <c t="str" s="3" r="B248">
        <f>B120</f>
        <v>Donald Trump</v>
      </c>
      <c s="3" r="C248">
        <f>IF(ISNUMBER(C120),C120,"")</f>
        <v>71</v>
      </c>
      <c t="str" s="3" r="D248">
        <f>IF(ISTEXT(D120),D120,"")</f>
        <v>Donald Trump</v>
      </c>
      <c s="3" r="E248">
        <f>IF(ISNUMBER(E120),E120,"")</f>
        <v>86</v>
      </c>
      <c s="3" r="F248">
        <f>IF(ISNUMBER(F120),F120,"")</f>
        <v>157</v>
      </c>
      <c t="str" s="3" r="G248">
        <f>IF(ISNUMBER(G120),G120,"")</f>
        <v/>
      </c>
      <c t="str" s="3" r="H248">
        <f>IF(ISNUMBER(H120),H120,"")</f>
        <v/>
      </c>
      <c s="3" r="I248">
        <f>IF(ISNUMBER(C248),(RANK(C248,($C$175:$C$320),1)),"")</f>
        <v>1</v>
      </c>
      <c t="str" s="3" r="J248">
        <f>IF(ISNUMBER(F252),(RANK(F252,($F$175:$F$320),1)),"")</f>
        <v/>
      </c>
      <c t="str" s="3" r="K248">
        <f>IF(ISNUMBER(H252),(RANK(H252,($H$175:$H$320),1)),"")</f>
        <v/>
      </c>
      <c t="str" s="3" r="L248">
        <f>IF(ISNUMBER(I252),((I252+COUNTIF(I252:I$320,I252))-1),"")</f>
        <v/>
      </c>
      <c t="str" s="3" r="M248">
        <f>IF(ISNUMBER(J248),((J248+COUNTIF(J248:J$320,J248))-1),"")</f>
        <v/>
      </c>
      <c t="str" s="3" r="N248">
        <f>IF(ISNUMBER(K248),((K248+COUNTIF(K248:K$320,K248))-1),"")</f>
        <v/>
      </c>
      <c s="3" r="O248">
        <f>O247+1</f>
        <v>78</v>
      </c>
      <c s="3" r="P248">
        <f>MATCH(O248,L$171:L$320,0)</f>
        <v>13</v>
      </c>
      <c t="str" s="3" r="Q248">
        <f>INDEX(B$175:B$317,P248)</f>
        <v>Al Capone</v>
      </c>
      <c s="6" r="R248">
        <f>INDEX(C$175:C$320,P248)</f>
        <v>80</v>
      </c>
      <c t="str" s="10" r="S248">
        <f>INDEX(A$175:A$326,P248)</f>
        <v>Team 3</v>
      </c>
      <c t="str" s="3" r="T248">
        <f>MATCH(78,M$171:M$320,0)</f>
        <v>#N/A:lookupNotFound:78</v>
      </c>
      <c t="str" s="3" r="U248">
        <f>INDEX(A$175:A$326,T248)</f>
        <v>#N/A:lookupNotFound:78</v>
      </c>
      <c t="str" s="10" r="W248">
        <f>INDEX(B$175:B$320,T248)</f>
        <v>#N/A:lookupNotFound:78</v>
      </c>
      <c t="str" s="6" r="X248">
        <f>INDEX(F$175:F$320,T248)</f>
        <v>#N/A:lookupNotFound:78</v>
      </c>
      <c t="str" s="3" r="Y248">
        <f>MATCH(O254,N$171:N$320,0)</f>
        <v>#N/A:lookupNotFound:84</v>
      </c>
      <c t="str" s="3" r="Z248">
        <f>INDEX(A$175:A$326,Y248)</f>
        <v>#N/A:lookupNotFound:84</v>
      </c>
      <c t="str" s="3" r="AA248">
        <f>INDEX(B$175:B$320,Y248)</f>
        <v>#N/A:lookupNotFound:84</v>
      </c>
      <c t="str" s="6" r="AB248">
        <f>INDEX(H$175:H$320,Y248)</f>
        <v>#N/A:lookupNotFound:84</v>
      </c>
    </row>
    <row customHeight="1" r="249" hidden="1">
      <c t="str" s="3" r="A249">
        <f>C117</f>
        <v>Team 13</v>
      </c>
      <c t="str" s="3" r="B249">
        <f>B121</f>
        <v>John Updike</v>
      </c>
      <c s="3" r="C249">
        <f>IF(ISNUMBER(C121),C121,"")</f>
        <v>79</v>
      </c>
      <c t="str" s="3" r="D249">
        <f>IF(ISTEXT(D121),D121,"")</f>
        <v>John Updike</v>
      </c>
      <c s="3" r="E249">
        <f>IF(ISNUMBER(E121),E121,"")</f>
        <v>90</v>
      </c>
      <c s="3" r="F249">
        <f>IF(ISNUMBER(F121),F121,"")</f>
        <v>169</v>
      </c>
      <c t="str" s="3" r="G249">
        <f>IF(ISNUMBER(G121),G121,"")</f>
        <v/>
      </c>
      <c t="str" s="3" r="H249">
        <f>IF(ISNUMBER(H121),H121,"")</f>
        <v/>
      </c>
      <c s="3" r="I249">
        <f>IF(ISNUMBER(C249),(RANK(C249,($C$175:$C$320),1)),"")</f>
        <v>1</v>
      </c>
      <c t="str" s="3" r="J249">
        <f>IF(ISNUMBER(F253),(RANK(F253,($F$175:$F$320),1)),"")</f>
        <v>#N/A:lookupNotFound:162</v>
      </c>
      <c t="str" s="3" r="K249">
        <f>IF(ISNUMBER(H253),(RANK(H253,($H$175:$H$320),1)),"")</f>
        <v/>
      </c>
      <c s="3" r="L249">
        <f>IF(ISNUMBER(I253),((I253+COUNTIF(I253:I$320,I253))-1),"")</f>
        <v>23</v>
      </c>
      <c t="str" s="3" r="M249">
        <f>IF(ISNUMBER(J249),((J249+COUNTIF(J249:J$320,J249))-1),"")</f>
        <v/>
      </c>
      <c t="str" s="3" r="N249">
        <f>IF(ISNUMBER(K249),((K249+COUNTIF(K249:K$320,K249))-1),"")</f>
        <v/>
      </c>
      <c s="3" r="O249">
        <f>O248+1</f>
        <v>79</v>
      </c>
      <c s="3" r="P249">
        <f>MATCH(O249,L$171:L$320,0)</f>
        <v>11</v>
      </c>
      <c t="str" s="3" r="Q249">
        <f>INDEX(B$175:B$317,P249)</f>
        <v>George Bush Sr.</v>
      </c>
      <c s="6" r="R249">
        <f>INDEX(C$175:C$320,P249)</f>
        <v>80</v>
      </c>
      <c t="str" s="10" r="S249">
        <f>INDEX(A$175:A$326,P249)</f>
        <v>Team 2</v>
      </c>
      <c t="str" s="3" r="T249">
        <f>MATCH(79,M$171:M$320,0)</f>
        <v>#N/A:lookupNotFound:79</v>
      </c>
      <c t="str" s="3" r="U249">
        <f>INDEX(A$175:A$326,T249)</f>
        <v>#N/A:lookupNotFound:79</v>
      </c>
      <c t="str" s="10" r="W249">
        <f>INDEX(B$175:B$320,T249)</f>
        <v>#N/A:lookupNotFound:79</v>
      </c>
      <c t="str" s="6" r="X249">
        <f>INDEX(F$175:F$320,T249)</f>
        <v>#N/A:lookupNotFound:79</v>
      </c>
      <c t="str" s="3" r="Y249">
        <f>MATCH(O255,N$171:N$320,0)</f>
        <v>#N/A:lookupNotFound:85</v>
      </c>
      <c t="str" s="3" r="Z249">
        <f>INDEX(A$175:A$326,Y249)</f>
        <v>#N/A:lookupNotFound:85</v>
      </c>
      <c t="str" s="3" r="AA249">
        <f>INDEX(B$175:B$320,Y249)</f>
        <v>#N/A:lookupNotFound:85</v>
      </c>
      <c t="str" s="6" r="AB249">
        <f>INDEX(H$175:H$320,Y249)</f>
        <v>#N/A:lookupNotFound:85</v>
      </c>
    </row>
    <row customHeight="1" r="250" hidden="1">
      <c t="str" s="3" r="A250">
        <f>C117</f>
        <v>Team 13</v>
      </c>
      <c t="str" s="3" r="B250">
        <f>B122</f>
        <v>Johnny Weissmuller</v>
      </c>
      <c s="3" r="C250">
        <f>IF(ISNUMBER(C122),C122,"")</f>
        <v>82</v>
      </c>
      <c t="str" s="3" r="D250">
        <f>IF(ISTEXT(D122),D122,"")</f>
        <v>Johnny Weissmuller</v>
      </c>
      <c s="3" r="E250">
        <f>IF(ISNUMBER(E122),E122,"")</f>
        <v>84</v>
      </c>
      <c s="3" r="F250">
        <f>IF(ISNUMBER(F122),F122,"")</f>
        <v>166</v>
      </c>
      <c t="str" s="3" r="G250">
        <f>IF(ISNUMBER(G122),G122,"")</f>
        <v/>
      </c>
      <c t="str" s="3" r="H250">
        <f>IF(ISNUMBER(H122),H122,"")</f>
        <v/>
      </c>
      <c s="3" r="I250">
        <f>IF(ISNUMBER(C250),(RANK(C250,($C$175:$C$320),1)),"")</f>
        <v>1</v>
      </c>
      <c t="str" s="3" r="J250">
        <f>IF(ISNUMBER(F254),(RANK(F254,($F$175:$F$320),1)),"")</f>
        <v>#N/A:lookupNotFound:168</v>
      </c>
      <c t="str" s="3" r="K250">
        <f>IF(ISNUMBER(H254),(RANK(H254,($H$175:$H$320),1)),"")</f>
        <v/>
      </c>
      <c s="3" r="L250">
        <f>IF(ISNUMBER(I254),((I254+COUNTIF(I254:I$320,I254))-1),"")</f>
        <v>22</v>
      </c>
      <c t="str" s="3" r="M250">
        <f>IF(ISNUMBER(J250),((J250+COUNTIF(J250:J$320,J250))-1),"")</f>
        <v/>
      </c>
      <c t="str" s="3" r="N250">
        <f>IF(ISNUMBER(K250),((K250+COUNTIF(K250:K$320,K250))-1),"")</f>
        <v/>
      </c>
      <c s="3" r="O250">
        <f>O249+1</f>
        <v>80</v>
      </c>
      <c s="3" r="P250">
        <f>MATCH(O250,L$171:L$320,0)</f>
        <v>10</v>
      </c>
      <c t="str" s="3" r="Q250">
        <f>INDEX(B$175:B$317,P250)</f>
        <v>Humphrey Bogart</v>
      </c>
      <c s="6" r="R250">
        <f>INDEX(C$175:C$320,P250)</f>
        <v>80</v>
      </c>
      <c t="str" s="10" r="S250">
        <f>INDEX(A$175:A$326,P250)</f>
        <v>Team 2</v>
      </c>
      <c t="str" s="3" r="T250">
        <f>MATCH(80,M$171:M$320,0)</f>
        <v>#N/A:lookupNotFound:80</v>
      </c>
      <c t="str" s="3" r="U250">
        <f>INDEX(A$175:A$326,T250)</f>
        <v>#N/A:lookupNotFound:80</v>
      </c>
      <c t="str" s="10" r="W250">
        <f>INDEX(B$175:B$320,T250)</f>
        <v>#N/A:lookupNotFound:80</v>
      </c>
      <c t="str" s="6" r="X250">
        <f>INDEX(F$175:F$320,T250)</f>
        <v>#N/A:lookupNotFound:80</v>
      </c>
      <c t="str" s="3" r="Y250">
        <f>MATCH(O256,N$171:N$320,0)</f>
        <v>#N/A:lookupNotFound:86</v>
      </c>
      <c t="str" s="3" r="Z250">
        <f>INDEX(A$175:A$326,Y250)</f>
        <v>#N/A:lookupNotFound:86</v>
      </c>
      <c t="str" s="3" r="AA250">
        <f>INDEX(B$175:B$320,Y250)</f>
        <v>#N/A:lookupNotFound:86</v>
      </c>
      <c t="str" s="6" r="AB250">
        <f>INDEX(H$175:H$320,Y250)</f>
        <v>#N/A:lookupNotFound:86</v>
      </c>
    </row>
    <row customHeight="1" r="251" hidden="1">
      <c t="str" s="3" r="A251">
        <f>C117</f>
        <v>Team 13</v>
      </c>
      <c t="str" s="3" r="B251">
        <f>B123</f>
        <v>Edward Windsor</v>
      </c>
      <c s="3" r="C251">
        <f>IF(ISNUMBER(C123),C123,"")</f>
        <v>80</v>
      </c>
      <c t="str" s="3" r="D251">
        <f>IF(ISTEXT(D123),D123,"")</f>
        <v>Edward Windsor</v>
      </c>
      <c s="3" r="E251">
        <f>IF(ISNUMBER(E123),E123,"")</f>
        <v>82</v>
      </c>
      <c s="3" r="F251">
        <f>IF(ISNUMBER(F123),F123,"")</f>
        <v>162</v>
      </c>
      <c t="str" s="3" r="G251">
        <f>IF(ISNUMBER(G123),G123,"")</f>
        <v/>
      </c>
      <c t="str" s="3" r="H251">
        <f>IF(ISNUMBER(H123),H123,"")</f>
        <v/>
      </c>
      <c s="3" r="I251">
        <f>IF(ISNUMBER(C251),(RANK(C251,($C$175:$C$320),1)),"")</f>
        <v>1</v>
      </c>
      <c t="str" s="3" r="J251">
        <f>IF(ISNUMBER(F255),(RANK(F255,($F$175:$F$320),1)),"")</f>
        <v>#N/A:lookupNotFound:144</v>
      </c>
      <c t="str" s="3" r="K251">
        <f>IF(ISNUMBER(H255),(RANK(H255,($H$175:$H$320),1)),"")</f>
        <v/>
      </c>
      <c s="3" r="L251">
        <f>IF(ISNUMBER(I255),((I255+COUNTIF(I255:I$320,I255))-1),"")</f>
        <v>21</v>
      </c>
      <c t="str" s="3" r="M251">
        <f>IF(ISNUMBER(J251),((J251+COUNTIF(J251:J$320,J251))-1),"")</f>
        <v/>
      </c>
      <c t="str" s="3" r="N251">
        <f>IF(ISNUMBER(K251),((K251+COUNTIF(K251:K$320,K251))-1),"")</f>
        <v/>
      </c>
      <c s="3" r="O251">
        <f>O250+1</f>
        <v>81</v>
      </c>
      <c s="3" r="P251">
        <f>MATCH(O251,L$171:L$320,0)</f>
        <v>9</v>
      </c>
      <c t="str" s="3" r="Q251">
        <f>INDEX(B$175:B$317,P251)</f>
        <v>Fred Astair</v>
      </c>
      <c s="6" r="R251">
        <f>INDEX(C$175:C$320,P251)</f>
        <v>90</v>
      </c>
      <c t="str" s="10" r="S251">
        <f>INDEX(A$175:A$326,P251)</f>
        <v>Team 2</v>
      </c>
      <c t="str" s="3" r="T251">
        <f>MATCH(81,M$171:M$320,0)</f>
        <v>#N/A:lookupNotFound:81</v>
      </c>
      <c t="str" s="3" r="U251">
        <f>INDEX(A$175:A$326,T251)</f>
        <v>#N/A:lookupNotFound:81</v>
      </c>
      <c t="str" s="10" r="W251">
        <f>INDEX(B$175:B$320,T251)</f>
        <v>#N/A:lookupNotFound:81</v>
      </c>
      <c t="str" s="6" r="X251">
        <f>INDEX(F$175:F$320,T251)</f>
        <v>#N/A:lookupNotFound:81</v>
      </c>
      <c t="str" s="3" r="Y251">
        <f>MATCH(O257,N$171:N$320,0)</f>
        <v>#N/A:lookupNotFound:87</v>
      </c>
      <c t="str" s="3" r="Z251">
        <f>INDEX(A$175:A$326,Y251)</f>
        <v>#N/A:lookupNotFound:87</v>
      </c>
      <c t="str" s="3" r="AA251">
        <f>INDEX(B$175:B$320,Y251)</f>
        <v>#N/A:lookupNotFound:87</v>
      </c>
      <c t="str" s="6" r="AB251">
        <f>INDEX(H$175:H$320,Y251)</f>
        <v>#N/A:lookupNotFound:87</v>
      </c>
    </row>
    <row customHeight="1" r="252" hidden="1">
      <c t="str" s="3" r="A252">
        <f>C117</f>
        <v>Team 13</v>
      </c>
      <c t="s" s="3" r="C252">
        <v>9</v>
      </c>
      <c t="s" s="3" r="D252">
        <v>9</v>
      </c>
      <c t="s" s="3" r="E252">
        <v>9</v>
      </c>
      <c t="s" s="3" r="F252">
        <v>9</v>
      </c>
      <c t="s" s="3" r="G252">
        <v>9</v>
      </c>
      <c t="s" s="3" r="H252">
        <v>9</v>
      </c>
      <c t="str" s="3" r="I252">
        <f>IF(ISNUMBER(C252),(RANK(C252,($C$175:$C$320),1)),"")</f>
        <v/>
      </c>
      <c t="str" s="3" r="J252">
        <f>IF(ISNUMBER(F256),(RANK(F256,($F$175:$F$320),1)),"")</f>
        <v>#NUM!:emptyArray</v>
      </c>
      <c t="str" s="3" r="K252">
        <f>IF(ISNUMBER(H256),(RANK(H256,($H$175:$H$320),1)),"")</f>
        <v/>
      </c>
      <c s="3" r="L252">
        <f>IF(ISNUMBER(I256),((I256+COUNTIF(I256:I$320,I256))-1),"")</f>
        <v>20</v>
      </c>
      <c t="str" s="3" r="M252">
        <f>IF(ISNUMBER(J252),((J252+COUNTIF(J252:J$320,J252))-1),"")</f>
        <v/>
      </c>
      <c t="str" s="3" r="N252">
        <f>IF(ISNUMBER(K252),((K252+COUNTIF(K252:K$320,K252))-1),"")</f>
        <v/>
      </c>
      <c s="3" r="O252">
        <f>O251+1</f>
        <v>82</v>
      </c>
      <c s="3" r="P252">
        <f>MATCH(O252,L$171:L$320,0)</f>
        <v>8</v>
      </c>
      <c t="str" s="3" r="Q252">
        <f>INDEX(B$175:B$317,P252)</f>
        <v>Leopard Grass</v>
      </c>
      <c s="6" r="R252">
        <f>INDEX(C$175:C$320,P252)</f>
        <v>78</v>
      </c>
      <c t="str" s="10" r="S252">
        <f>INDEX(A$175:A$326,P252)</f>
        <v>Team 2</v>
      </c>
      <c t="str" s="3" r="T252">
        <f>MATCH(82,M$171:M$320,0)</f>
        <v>#N/A:lookupNotFound:82</v>
      </c>
      <c t="str" s="3" r="U252">
        <f>INDEX(A$175:A$326,T252)</f>
        <v>#N/A:lookupNotFound:82</v>
      </c>
      <c t="str" s="10" r="W252">
        <f>INDEX(B$175:B$320,T252)</f>
        <v>#N/A:lookupNotFound:82</v>
      </c>
      <c t="str" s="6" r="X252">
        <f>INDEX(F$175:F$320,T252)</f>
        <v>#N/A:lookupNotFound:82</v>
      </c>
      <c t="str" s="3" r="Y252">
        <f>MATCH(O258,N$171:N$320,0)</f>
        <v>#N/A:lookupNotFound:88</v>
      </c>
      <c t="str" s="3" r="Z252">
        <f>INDEX(A$175:A$326,Y252)</f>
        <v>#N/A:lookupNotFound:88</v>
      </c>
      <c t="str" s="3" r="AA252">
        <f>INDEX(B$175:B$320,Y252)</f>
        <v>#N/A:lookupNotFound:88</v>
      </c>
      <c t="str" s="6" r="AB252">
        <f>INDEX(H$175:H$320,Y252)</f>
        <v>#N/A:lookupNotFound:88</v>
      </c>
    </row>
    <row customHeight="1" r="253" hidden="1">
      <c t="str" s="3" r="A253">
        <f>C126</f>
        <v>Team 14</v>
      </c>
      <c t="str" s="3" r="B253">
        <f>B128</f>
        <v>P.G. Wodehouse</v>
      </c>
      <c s="3" r="C253">
        <f>IF(ISNUMBER(C128),C128,"")</f>
        <v>80</v>
      </c>
      <c t="str" s="3" r="D253">
        <f>IF(ISTEXT(D128),D128,"")</f>
        <v>P.G. Wodehouse</v>
      </c>
      <c s="3" r="E253">
        <f>IF(ISNUMBER(E128),E128,"")</f>
        <v>82</v>
      </c>
      <c s="3" r="F253">
        <f>IF(ISNUMBER(F128),F128,"")</f>
        <v>162</v>
      </c>
      <c t="str" s="3" r="G253">
        <f>IF(ISNUMBER(G128),G128,"")</f>
        <v/>
      </c>
      <c t="str" s="3" r="H253">
        <f>IF(ISNUMBER(H128),H128,"")</f>
        <v/>
      </c>
      <c s="3" r="I253">
        <f>IF(ISNUMBER(C253),(RANK(C253,($C$175:$C$320),1)),"")</f>
        <v>1</v>
      </c>
      <c t="str" s="3" r="J253">
        <f>IF(ISNUMBER(F257),(RANK(F257,($F$175:$F$320),1)),"")</f>
        <v>#N/A:lookupNotFound:159</v>
      </c>
      <c t="str" s="3" r="K253">
        <f>IF(ISNUMBER(H257),(RANK(H257,($H$175:$H$320),1)),"")</f>
        <v/>
      </c>
      <c s="3" r="L253">
        <f>IF(ISNUMBER(I257),((I257+COUNTIF(I257:I$320,I257))-1),"")</f>
        <v>19</v>
      </c>
      <c t="str" s="3" r="M253">
        <f>IF(ISNUMBER(J253),((J253+COUNTIF(J253:J$320,J253))-1),"")</f>
        <v/>
      </c>
      <c t="str" s="3" r="N253">
        <f>IF(ISNUMBER(K253),((K253+COUNTIF(K253:K$320,K253))-1),"")</f>
        <v/>
      </c>
      <c s="3" r="O253">
        <f>O252+1</f>
        <v>83</v>
      </c>
      <c s="3" r="P253">
        <f>MATCH(O253,L$171:L$320,0)</f>
        <v>7</v>
      </c>
      <c t="str" s="3" r="Q253">
        <f>INDEX(B$175:B$317,P253)</f>
        <v>Tiger Woods</v>
      </c>
      <c s="6" r="R253">
        <f>INDEX(C$175:C$320,P253)</f>
        <v>74</v>
      </c>
      <c t="str" s="10" r="S253">
        <f>INDEX(A$175:A$326,P253)</f>
        <v>Team 2</v>
      </c>
      <c t="str" s="3" r="T253">
        <f>MATCH(83,M$171:M$320,0)</f>
        <v>#N/A:lookupNotFound:83</v>
      </c>
      <c t="str" s="3" r="U253">
        <f>INDEX(A$175:A$326,T253)</f>
        <v>#N/A:lookupNotFound:83</v>
      </c>
      <c t="str" s="10" r="W253">
        <f>INDEX(B$175:B$320,T253)</f>
        <v>#N/A:lookupNotFound:83</v>
      </c>
      <c t="str" s="6" r="X253">
        <f>INDEX(F$175:F$320,T253)</f>
        <v>#N/A:lookupNotFound:83</v>
      </c>
      <c t="str" s="3" r="Y253">
        <f>MATCH(O259,N$171:N$320,0)</f>
        <v>#N/A:lookupNotFound:89</v>
      </c>
      <c t="str" s="3" r="Z253">
        <f>INDEX(A$175:A$326,Y253)</f>
        <v>#N/A:lookupNotFound:89</v>
      </c>
      <c t="str" s="3" r="AA253">
        <f>INDEX(B$175:B$320,Y253)</f>
        <v>#N/A:lookupNotFound:89</v>
      </c>
      <c t="str" s="6" r="AB253">
        <f>INDEX(H$175:H$320,Y253)</f>
        <v>#N/A:lookupNotFound:89</v>
      </c>
    </row>
    <row customHeight="1" r="254" hidden="1">
      <c t="str" s="3" r="A254">
        <f>C126</f>
        <v>Team 14</v>
      </c>
      <c t="str" s="3" r="B254">
        <f>B129</f>
        <v>Mildred Didrikson</v>
      </c>
      <c s="3" r="C254">
        <f>IF(ISNUMBER(C129),C129,"")</f>
        <v>90</v>
      </c>
      <c t="str" s="3" r="D254">
        <f>IF(ISTEXT(D129),D129,"")</f>
        <v>Mildred Didrikson</v>
      </c>
      <c s="3" r="E254">
        <f>IF(ISNUMBER(E129),E129,"")</f>
        <v>78</v>
      </c>
      <c s="3" r="F254">
        <f>IF(ISNUMBER(F129),F129,"")</f>
        <v>168</v>
      </c>
      <c t="str" s="3" r="G254">
        <f>IF(ISNUMBER(G129),G129,"")</f>
        <v/>
      </c>
      <c t="str" s="3" r="H254">
        <f>IF(ISNUMBER(H129),H129,"")</f>
        <v/>
      </c>
      <c s="3" r="I254">
        <f>IF(ISNUMBER(C254),(RANK(C254,($C$175:$C$320),1)),"")</f>
        <v>1</v>
      </c>
      <c t="str" s="3" r="J254">
        <f>IF(ISNUMBER(F258),(RANK(F258,($F$175:$F$320),1)),"")</f>
        <v/>
      </c>
      <c t="str" s="3" r="K254">
        <f>IF(ISNUMBER(H258),(RANK(H258,($H$175:$H$320),1)),"")</f>
        <v/>
      </c>
      <c t="str" s="3" r="L254">
        <f>IF(ISNUMBER(I258),((I258+COUNTIF(I258:I$320,I258))-1),"")</f>
        <v/>
      </c>
      <c t="str" s="3" r="M254">
        <f>IF(ISNUMBER(J254),((J254+COUNTIF(J254:J$320,J254))-1),"")</f>
        <v/>
      </c>
      <c t="str" s="3" r="N254">
        <f>IF(ISNUMBER(K254),((K254+COUNTIF(K254:K$320,K254))-1),"")</f>
        <v/>
      </c>
      <c s="3" r="O254">
        <f>O253+1</f>
        <v>84</v>
      </c>
      <c s="3" r="P254">
        <f>MATCH(O254,L$171:L$320,0)</f>
        <v>5</v>
      </c>
      <c t="str" s="3" r="Q254">
        <f>INDEX(B$175:B$317,P254)</f>
        <v>Madi Miles</v>
      </c>
      <c s="6" r="R254">
        <f>INDEX(C$175:C$320,P254)</f>
        <v>90</v>
      </c>
      <c t="str" s="10" r="S254">
        <f>INDEX(A$175:A$326,P254)</f>
        <v>Team 1</v>
      </c>
      <c t="str" s="3" r="T254">
        <f>MATCH(84,M$171:M$320,0)</f>
        <v>#N/A:lookupNotFound:84</v>
      </c>
      <c t="str" s="3" r="U254">
        <f>INDEX(A$175:A$326,T254)</f>
        <v>#N/A:lookupNotFound:84</v>
      </c>
      <c t="str" s="10" r="W254">
        <f>INDEX(B$175:B$320,T254)</f>
        <v>#N/A:lookupNotFound:84</v>
      </c>
      <c t="str" s="6" r="X254">
        <f>INDEX(F$175:F$320,T254)</f>
        <v>#N/A:lookupNotFound:84</v>
      </c>
      <c t="str" s="3" r="Y254">
        <f>MATCH(O260,N$171:N$320,0)</f>
        <v>#N/A:lookupNotFound:90</v>
      </c>
      <c t="str" s="3" r="Z254">
        <f>INDEX(A$175:A$326,Y254)</f>
        <v>#N/A:lookupNotFound:90</v>
      </c>
      <c t="str" s="3" r="AA254">
        <f>INDEX(B$175:B$320,Y254)</f>
        <v>#N/A:lookupNotFound:90</v>
      </c>
      <c t="str" s="6" r="AB254">
        <f>INDEX(H$175:H$320,Y254)</f>
        <v>#N/A:lookupNotFound:90</v>
      </c>
    </row>
    <row customHeight="1" r="255" hidden="1">
      <c t="str" s="3" r="A255">
        <f>C126</f>
        <v>Team 14</v>
      </c>
      <c t="str" s="3" r="B255">
        <f>B130</f>
        <v>Brad Adamonis</v>
      </c>
      <c s="3" r="C255">
        <f>IF(ISNUMBER(C130),C130,"")</f>
        <v>72</v>
      </c>
      <c t="str" s="3" r="D255">
        <f>IF(ISTEXT(D130),D130,"")</f>
        <v>Brad Adamonis</v>
      </c>
      <c s="3" r="E255">
        <f>IF(ISNUMBER(E130),E130,"")</f>
        <v>72</v>
      </c>
      <c s="3" r="F255">
        <f>IF(ISNUMBER(F130),F130,"")</f>
        <v>144</v>
      </c>
      <c t="str" s="3" r="G255">
        <f>IF(ISNUMBER(G130),G130,"")</f>
        <v/>
      </c>
      <c t="str" s="3" r="H255">
        <f>IF(ISNUMBER(H130),H130,"")</f>
        <v/>
      </c>
      <c s="3" r="I255">
        <f>IF(ISNUMBER(C255),(RANK(C255,($C$175:$C$320),1)),"")</f>
        <v>1</v>
      </c>
      <c t="str" s="3" r="J255">
        <f>IF(ISNUMBER(F259),(RANK(F259,($F$175:$F$320),1)),"")</f>
        <v>#N/A:lookupNotFound:158</v>
      </c>
      <c t="str" s="3" r="K255">
        <f>IF(ISNUMBER(H259),(RANK(H259,($H$175:$H$320),1)),"")</f>
        <v/>
      </c>
      <c s="3" r="L255">
        <f>IF(ISNUMBER(I259),((I259+COUNTIF(I259:I$320,I259))-1),"")</f>
        <v>18</v>
      </c>
      <c t="str" s="3" r="M255">
        <f>IF(ISNUMBER(J255),((J255+COUNTIF(J255:J$320,J255))-1),"")</f>
        <v/>
      </c>
      <c t="str" s="3" r="N255">
        <f>IF(ISNUMBER(K255),((K255+COUNTIF(K255:K$320,K255))-1),"")</f>
        <v/>
      </c>
      <c s="3" r="O255">
        <f>O254+1</f>
        <v>85</v>
      </c>
      <c s="3" r="P255">
        <f>MATCH(O255,L$171:L$320,0)</f>
        <v>4</v>
      </c>
      <c t="str" s="3" r="Q255">
        <f>INDEX(B$175:B$317,P255)</f>
        <v>Morgan Miles</v>
      </c>
      <c s="6" r="R255">
        <f>INDEX(C$175:C$320,P255)</f>
        <v>84</v>
      </c>
      <c t="str" s="10" r="S255">
        <f>INDEX(A$175:A$326,P255)</f>
        <v>Team 1</v>
      </c>
      <c t="str" s="3" r="T255">
        <f>MATCH(85,M$171:M$320,0)</f>
        <v>#N/A:lookupNotFound:85</v>
      </c>
      <c t="str" s="3" r="U255">
        <f>INDEX(A$175:A$326,T255)</f>
        <v>#N/A:lookupNotFound:85</v>
      </c>
      <c t="str" s="10" r="W255">
        <f>INDEX(B$175:B$320,T255)</f>
        <v>#N/A:lookupNotFound:85</v>
      </c>
      <c t="str" s="6" r="X255">
        <f>INDEX(F$175:F$320,T255)</f>
        <v>#N/A:lookupNotFound:85</v>
      </c>
      <c t="str" s="3" r="Y255">
        <f>MATCH(O261,N$171:N$320,0)</f>
        <v>#N/A:lookupNotFound:91</v>
      </c>
      <c t="str" s="3" r="Z255">
        <f>INDEX(A$175:A$326,Y255)</f>
        <v>#N/A:lookupNotFound:91</v>
      </c>
      <c t="str" s="3" r="AA255">
        <f>INDEX(B$175:B$320,Y255)</f>
        <v>#N/A:lookupNotFound:91</v>
      </c>
      <c t="str" s="6" r="AB255">
        <f>INDEX(H$175:H$320,Y255)</f>
        <v>#N/A:lookupNotFound:91</v>
      </c>
    </row>
    <row customHeight="1" r="256" hidden="1">
      <c t="str" s="3" r="A256">
        <f>C126</f>
        <v>Team 14</v>
      </c>
      <c t="str" s="3" r="B256">
        <f>B131</f>
        <v>Blake  adams</v>
      </c>
      <c s="3" r="C256">
        <f>IF(ISNUMBER(C131),C131,"")</f>
        <v>90</v>
      </c>
      <c t="str" s="3" r="D256">
        <f>IF(ISTEXT(D131),D131,"")</f>
        <v>Blake  adams</v>
      </c>
      <c s="3" r="E256">
        <f>IF(ISNUMBER(E131),E131,"")</f>
        <v>80</v>
      </c>
      <c s="3" r="F256">
        <f>IF(ISNUMBER(F131),F131,"")</f>
        <v>170</v>
      </c>
      <c t="str" s="3" r="G256">
        <f>IF(ISNUMBER(G131),G131,"")</f>
        <v/>
      </c>
      <c t="str" s="3" r="H256">
        <f>IF(ISNUMBER(H131),H131,"")</f>
        <v/>
      </c>
      <c s="3" r="I256">
        <f>IF(ISNUMBER(C256),(RANK(C256,($C$175:$C$320),1)),"")</f>
        <v>1</v>
      </c>
      <c t="str" s="3" r="J256">
        <f>IF(ISNUMBER(F260),(RANK(F260,($F$175:$F$320),1)),"")</f>
        <v>#N/A:lookupNotFound:163</v>
      </c>
      <c t="str" s="3" r="K256">
        <f>IF(ISNUMBER(H260),(RANK(H260,($H$175:$H$320),1)),"")</f>
        <v/>
      </c>
      <c s="3" r="L256">
        <f>IF(ISNUMBER(I260),((I260+COUNTIF(I260:I$320,I260))-1),"")</f>
        <v>17</v>
      </c>
      <c t="str" s="3" r="M256">
        <f>IF(ISNUMBER(J256),((J256+COUNTIF(J256:J$320,J256))-1),"")</f>
        <v/>
      </c>
      <c t="str" s="3" r="N256">
        <f>IF(ISNUMBER(K256),((K256+COUNTIF(K256:K$320,K256))-1),"")</f>
        <v/>
      </c>
      <c s="3" r="O256">
        <f>O255+1</f>
        <v>86</v>
      </c>
      <c s="3" r="P256">
        <f>MATCH(O256,L$171:L$320,0)</f>
        <v>3</v>
      </c>
      <c t="str" s="3" r="Q256">
        <f>INDEX(B$175:B$317,P256)</f>
        <v>Chylle Miles</v>
      </c>
      <c s="6" r="R256">
        <f>INDEX(C$175:C$320,P256)</f>
        <v>86</v>
      </c>
      <c t="str" s="10" r="S256">
        <f>INDEX(A$175:A$326,P256)</f>
        <v>Team 1</v>
      </c>
      <c t="str" s="3" r="T256">
        <f>MATCH(86,M$171:M$320,0)</f>
        <v>#N/A:lookupNotFound:86</v>
      </c>
      <c t="str" s="3" r="U256">
        <f>INDEX(A$175:A$326,T256)</f>
        <v>#N/A:lookupNotFound:86</v>
      </c>
      <c t="str" s="10" r="W256">
        <f>INDEX(B$175:B$320,T256)</f>
        <v>#N/A:lookupNotFound:86</v>
      </c>
      <c t="str" s="6" r="X256">
        <f>INDEX(F$175:F$320,T256)</f>
        <v>#N/A:lookupNotFound:86</v>
      </c>
      <c t="str" s="3" r="Y256">
        <f>MATCH(O262,N$171:N$320,0)</f>
        <v>#N/A:lookupNotFound:92</v>
      </c>
      <c t="str" s="3" r="Z256">
        <f>INDEX(A$175:A$326,Y256)</f>
        <v>#N/A:lookupNotFound:92</v>
      </c>
      <c t="str" s="3" r="AA256">
        <f>INDEX(B$175:B$320,Y256)</f>
        <v>#N/A:lookupNotFound:92</v>
      </c>
      <c t="str" s="6" r="AB256">
        <f>INDEX(H$175:H$320,Y256)</f>
        <v>#N/A:lookupNotFound:92</v>
      </c>
    </row>
    <row customHeight="1" r="257" hidden="1">
      <c t="str" s="3" r="A257">
        <f>C126</f>
        <v>Team 14</v>
      </c>
      <c t="str" s="3" r="B257">
        <f>B132</f>
        <v>Joe affrunti</v>
      </c>
      <c s="3" r="C257">
        <f>IF(ISNUMBER(C132),C132,"")</f>
        <v>79</v>
      </c>
      <c t="str" s="3" r="D257">
        <f>IF(ISTEXT(D132),D132,"")</f>
        <v>Joe affrunti</v>
      </c>
      <c s="3" r="E257">
        <f>IF(ISNUMBER(E132),E132,"")</f>
        <v>80</v>
      </c>
      <c s="3" r="F257">
        <f>IF(ISNUMBER(F132),F132,"")</f>
        <v>159</v>
      </c>
      <c t="str" s="3" r="G257">
        <f>IF(ISNUMBER(G132),G132,"")</f>
        <v/>
      </c>
      <c t="str" s="3" r="H257">
        <f>IF(ISNUMBER(H132),H132,"")</f>
        <v/>
      </c>
      <c s="3" r="I257">
        <f>IF(ISNUMBER(C257),(RANK(C257,($C$175:$C$320),1)),"")</f>
        <v>1</v>
      </c>
      <c t="str" s="3" r="J257">
        <f>IF(ISNUMBER(F261),(RANK(F261,($F$175:$F$320),1)),"")</f>
        <v>#N/A:lookupNotFound:149</v>
      </c>
      <c t="str" s="3" r="K257">
        <f>IF(ISNUMBER(H261),(RANK(H261,($H$175:$H$320),1)),"")</f>
        <v/>
      </c>
      <c s="3" r="L257">
        <f>IF(ISNUMBER(I261),((I261+COUNTIF(I261:I$320,I261))-1),"")</f>
        <v>16</v>
      </c>
      <c t="str" s="3" r="M257">
        <f>IF(ISNUMBER(J257),((J257+COUNTIF(J257:J$320,J257))-1),"")</f>
        <v/>
      </c>
      <c t="str" s="3" r="N257">
        <f>IF(ISNUMBER(K257),((K257+COUNTIF(K257:K$320,K257))-1),"")</f>
        <v/>
      </c>
      <c s="3" r="O257">
        <f>O256+1</f>
        <v>87</v>
      </c>
      <c s="3" r="P257">
        <f>MATCH(O257,L$171:L$320,0)</f>
        <v>2</v>
      </c>
      <c t="str" s="3" r="Q257">
        <f>INDEX(B$175:B$317,P257)</f>
        <v>Richard Miles</v>
      </c>
      <c s="6" r="R257">
        <f>INDEX(C$175:C$320,P257)</f>
        <v>78</v>
      </c>
      <c t="str" s="10" r="S257">
        <f>INDEX(A$175:A$326,P257)</f>
        <v>Team 1</v>
      </c>
      <c t="str" s="3" r="T257">
        <f>MATCH(87,M$171:M$320,0)</f>
        <v>#N/A:lookupNotFound:87</v>
      </c>
      <c t="str" s="3" r="U257">
        <f>INDEX(A$175:A$326,T257)</f>
        <v>#N/A:lookupNotFound:87</v>
      </c>
      <c t="str" s="10" r="W257">
        <f>INDEX(B$175:B$320,T257)</f>
        <v>#N/A:lookupNotFound:87</v>
      </c>
      <c t="str" s="6" r="X257">
        <f>INDEX(F$175:F$320,T257)</f>
        <v>#N/A:lookupNotFound:87</v>
      </c>
      <c t="str" s="3" r="Y257">
        <f>MATCH(O263,N$171:N$320,0)</f>
        <v>#N/A:lookupNotFound:93</v>
      </c>
      <c t="str" s="3" r="Z257">
        <f>INDEX(A$175:A$326,Y257)</f>
        <v>#N/A:lookupNotFound:93</v>
      </c>
      <c t="str" s="3" r="AA257">
        <f>INDEX(B$175:B$320,Y257)</f>
        <v>#N/A:lookupNotFound:93</v>
      </c>
      <c t="str" s="6" r="AB257">
        <f>INDEX(H$175:H$320,Y257)</f>
        <v>#N/A:lookupNotFound:93</v>
      </c>
    </row>
    <row customHeight="1" r="258" hidden="1">
      <c t="str" s="3" r="A258">
        <f>C126</f>
        <v>Team 14</v>
      </c>
      <c t="s" s="3" r="C258">
        <v>9</v>
      </c>
      <c t="s" s="3" r="D258">
        <v>9</v>
      </c>
      <c t="s" s="3" r="E258">
        <v>9</v>
      </c>
      <c t="s" s="3" r="F258">
        <v>9</v>
      </c>
      <c t="s" s="3" r="G258">
        <v>9</v>
      </c>
      <c t="s" s="3" r="H258">
        <v>9</v>
      </c>
      <c t="str" s="3" r="I258">
        <f>IF(ISNUMBER(C258),(RANK(C258,($C$175:$C$320),1)),"")</f>
        <v/>
      </c>
      <c t="str" s="3" r="J258">
        <f>IF(ISNUMBER(F262),(RANK(F262,($F$175:$F$320),1)),"")</f>
        <v>#NUM!:emptyArray</v>
      </c>
      <c t="str" s="3" r="K258">
        <f>IF(ISNUMBER(H262),(RANK(H262,($H$175:$H$320),1)),"")</f>
        <v/>
      </c>
      <c s="3" r="L258">
        <f>IF(ISNUMBER(I262),((I262+COUNTIF(I262:I$320,I262))-1),"")</f>
        <v>15</v>
      </c>
      <c t="str" s="3" r="M258">
        <f>IF(ISNUMBER(J258),((J258+COUNTIF(J258:J$320,J258))-1),"")</f>
        <v/>
      </c>
      <c t="str" s="3" r="N258">
        <f>IF(ISNUMBER(K258),((K258+COUNTIF(K258:K$320,K258))-1),"")</f>
        <v/>
      </c>
      <c s="3" r="O258">
        <f>O257+1</f>
        <v>88</v>
      </c>
      <c s="3" r="P258">
        <f>MATCH(O258,L$171:L$320,0)</f>
        <v>1</v>
      </c>
      <c t="str" s="3" r="Q258">
        <f>INDEX(B$175:B$317,P258)</f>
        <v>Tyler Miles</v>
      </c>
      <c s="6" r="R258">
        <f>INDEX(C$175:C$320,P258)</f>
        <v>80</v>
      </c>
      <c t="str" s="10" r="S258">
        <f>INDEX(A$175:A$326,P258)</f>
        <v>Team 1</v>
      </c>
      <c t="str" s="3" r="T258">
        <f>MATCH(88,M$171:M$320,0)</f>
        <v>#N/A:lookupNotFound:88</v>
      </c>
      <c t="str" s="3" r="U258">
        <f>INDEX(A$175:A$326,T258)</f>
        <v>#N/A:lookupNotFound:88</v>
      </c>
      <c t="str" s="10" r="W258">
        <f>INDEX(B$175:B$320,T258)</f>
        <v>#N/A:lookupNotFound:88</v>
      </c>
      <c t="str" s="6" r="X258">
        <f>INDEX(F$175:F$320,T258)</f>
        <v>#N/A:lookupNotFound:88</v>
      </c>
      <c t="str" s="3" r="Y258">
        <f>MATCH(O264,N$171:N$320,0)</f>
        <v>#N/A:lookupNotFound:94</v>
      </c>
      <c t="str" s="3" r="Z258">
        <f>INDEX(A$175:A$326,Y258)</f>
        <v>#N/A:lookupNotFound:94</v>
      </c>
      <c t="str" s="3" r="AA258">
        <f>INDEX(B$175:B$320,Y258)</f>
        <v>#N/A:lookupNotFound:94</v>
      </c>
      <c t="str" s="6" r="AB258">
        <f>INDEX(H$175:H$320,Y258)</f>
        <v>#N/A:lookupNotFound:94</v>
      </c>
    </row>
    <row customHeight="1" r="259" hidden="1">
      <c t="str" s="3" r="A259">
        <f>C135</f>
        <v>Team 15</v>
      </c>
      <c t="str" s="3" r="B259">
        <f>B137</f>
        <v>Aron Baddeley</v>
      </c>
      <c s="3" r="C259">
        <f>IF(ISNUMBER(C137),C137,"")</f>
        <v>80</v>
      </c>
      <c t="str" s="3" r="D259">
        <f>IF(ISTEXT(D137),D137,"")</f>
        <v>Aron Baddeley</v>
      </c>
      <c s="3" r="E259">
        <f>IF(ISNUMBER(E137),E137,"")</f>
        <v>78</v>
      </c>
      <c s="3" r="F259">
        <f>IF(ISNUMBER(F137),F137,"")</f>
        <v>158</v>
      </c>
      <c t="str" s="3" r="G259">
        <f>IF(ISNUMBER(G137),G137,"")</f>
        <v/>
      </c>
      <c t="str" s="3" r="H259">
        <f>IF(ISNUMBER(H137),H137,"")</f>
        <v/>
      </c>
      <c s="3" r="I259">
        <f>IF(ISNUMBER(C259),(RANK(C259,($C$175:$C$320),1)),"")</f>
        <v>1</v>
      </c>
      <c t="str" s="3" r="J259">
        <f>IF(ISNUMBER(F263),(RANK(F263,($F$175:$F$320),1)),"")</f>
        <v>#N/A:lookupNotFound:166</v>
      </c>
      <c t="str" s="3" r="K259">
        <f>IF(ISNUMBER(H263),(RANK(H263,($H$175:$H$320),1)),"")</f>
        <v/>
      </c>
      <c s="3" r="L259">
        <f>IF(ISNUMBER(I263),((I263+COUNTIF(I263:I$320,I263))-1),"")</f>
        <v>14</v>
      </c>
      <c t="str" s="3" r="M259">
        <f>IF(ISNUMBER(J259),((J259+COUNTIF(J259:J$320,J259))-1),"")</f>
        <v/>
      </c>
      <c t="str" s="3" r="N259">
        <f>IF(ISNUMBER(K259),((K259+COUNTIF(K259:K$320,K259))-1),"")</f>
        <v/>
      </c>
      <c s="3" r="O259">
        <f>O258+1</f>
        <v>89</v>
      </c>
      <c t="str" s="3" r="P259">
        <f>MATCH(O259,L$171:L$320,0)</f>
        <v>#N/A:lookupNotFound:89</v>
      </c>
      <c t="str" s="3" r="Q259">
        <f>INDEX(B$175:B$317,P259)</f>
        <v>#N/A:lookupNotFound:89</v>
      </c>
      <c t="str" s="6" r="R259">
        <f>INDEX(C$175:C$320,P259)</f>
        <v>#N/A:lookupNotFound:89</v>
      </c>
      <c t="str" s="10" r="S259">
        <f>INDEX(A$175:A$326,P259)</f>
        <v>#N/A:lookupNotFound:89</v>
      </c>
      <c t="str" s="3" r="T259">
        <f>MATCH(89,M$171:M$320,0)</f>
        <v>#N/A:lookupNotFound:89</v>
      </c>
      <c t="str" s="3" r="U259">
        <f>INDEX(A$175:A$326,T259)</f>
        <v>#N/A:lookupNotFound:89</v>
      </c>
      <c t="str" s="10" r="W259">
        <f>INDEX(B$175:B$320,T259)</f>
        <v>#N/A:lookupNotFound:89</v>
      </c>
      <c t="str" s="6" r="X259">
        <f>INDEX(F$175:F$320,T259)</f>
        <v>#N/A:lookupNotFound:89</v>
      </c>
      <c t="str" s="3" r="Y259">
        <f>MATCH(O265,N$171:N$320,0)</f>
        <v>#N/A:lookupNotFound:95</v>
      </c>
      <c t="str" s="3" r="Z259">
        <f>INDEX(A$175:A$326,Y259)</f>
        <v>#N/A:lookupNotFound:95</v>
      </c>
      <c t="str" s="3" r="AA259">
        <f>INDEX(B$175:B$320,Y259)</f>
        <v>#N/A:lookupNotFound:95</v>
      </c>
      <c t="str" s="6" r="AB259">
        <f>INDEX(H$175:H$320,Y259)</f>
        <v>#N/A:lookupNotFound:95</v>
      </c>
    </row>
    <row customHeight="1" r="260" hidden="1">
      <c t="str" s="3" r="A260">
        <f>C135</f>
        <v>Team 15</v>
      </c>
      <c t="str" s="3" r="B260">
        <f>B138</f>
        <v>Briny Baird</v>
      </c>
      <c s="3" r="C260">
        <f>IF(ISNUMBER(C138),C138,"")</f>
        <v>87</v>
      </c>
      <c t="str" s="3" r="D260">
        <f>IF(ISTEXT(D138),D138,"")</f>
        <v>Briny Baird</v>
      </c>
      <c s="3" r="E260">
        <f>IF(ISNUMBER(E138),E138,"")</f>
        <v>76</v>
      </c>
      <c s="3" r="F260">
        <f>IF(ISNUMBER(F138),F138,"")</f>
        <v>163</v>
      </c>
      <c t="str" s="3" r="G260">
        <f>IF(ISNUMBER(G138),G138,"")</f>
        <v/>
      </c>
      <c t="str" s="3" r="H260">
        <f>IF(ISNUMBER(H138),H138,"")</f>
        <v/>
      </c>
      <c s="3" r="I260">
        <f>IF(ISNUMBER(C260),(RANK(C260,($C$175:$C$320),1)),"")</f>
        <v>1</v>
      </c>
      <c t="str" s="3" r="J260">
        <f>IF(ISNUMBER(F264),(RANK(F264,($F$175:$F$320),1)),"")</f>
        <v/>
      </c>
      <c t="str" s="3" r="K260">
        <f>IF(ISNUMBER(H264),(RANK(H264,($H$175:$H$320),1)),"")</f>
        <v/>
      </c>
      <c t="str" s="3" r="L260">
        <f>IF(ISNUMBER(I264),((I264+COUNTIF(I264:I$320,I264))-1),"")</f>
        <v/>
      </c>
      <c t="str" s="3" r="M260">
        <f>IF(ISNUMBER(J260),((J260+COUNTIF(J260:J$320,J260))-1),"")</f>
        <v/>
      </c>
      <c t="str" s="3" r="N260">
        <f>IF(ISNUMBER(K260),((K260+COUNTIF(K260:K$320,K260))-1),"")</f>
        <v/>
      </c>
      <c s="3" r="O260">
        <f>O259+1</f>
        <v>90</v>
      </c>
      <c t="str" s="3" r="P260">
        <f>MATCH(O260,L$171:L$320,0)</f>
        <v>#N/A:lookupNotFound:90</v>
      </c>
      <c t="str" s="3" r="Q260">
        <f>INDEX(B$175:B$317,P260)</f>
        <v>#N/A:lookupNotFound:90</v>
      </c>
      <c t="str" s="6" r="R260">
        <f>INDEX(C$175:C$320,P260)</f>
        <v>#N/A:lookupNotFound:90</v>
      </c>
      <c t="str" s="10" r="S260">
        <f>INDEX(A$175:A$326,P260)</f>
        <v>#N/A:lookupNotFound:90</v>
      </c>
      <c t="str" s="3" r="T260">
        <f>MATCH(90,M$171:M$320,0)</f>
        <v>#N/A:lookupNotFound:90</v>
      </c>
      <c t="str" s="3" r="U260">
        <f>INDEX(A$175:A$326,T260)</f>
        <v>#N/A:lookupNotFound:90</v>
      </c>
      <c t="str" s="10" r="W260">
        <f>INDEX(B$175:B$320,T260)</f>
        <v>#N/A:lookupNotFound:90</v>
      </c>
      <c t="str" s="6" r="X260">
        <f>INDEX(F$175:F$320,T260)</f>
        <v>#N/A:lookupNotFound:90</v>
      </c>
      <c t="str" s="3" r="Y260">
        <f>MATCH(O266,N$171:N$320,0)</f>
        <v>#N/A:lookupNotFound:96</v>
      </c>
      <c t="str" s="3" r="Z260">
        <f>INDEX(A$175:A$326,Y260)</f>
        <v>#N/A:lookupNotFound:96</v>
      </c>
      <c t="str" s="3" r="AA260">
        <f>INDEX(B$175:B$320,Y260)</f>
        <v>#N/A:lookupNotFound:96</v>
      </c>
      <c t="str" s="6" r="AB260">
        <f>INDEX(H$175:H$320,Y260)</f>
        <v>#N/A:lookupNotFound:96</v>
      </c>
    </row>
    <row customHeight="1" r="261" hidden="1">
      <c t="str" s="3" r="A261">
        <f>C135</f>
        <v>Team 15</v>
      </c>
      <c t="str" s="3" r="B261">
        <f>B139</f>
        <v>Bettently norris</v>
      </c>
      <c s="3" r="C261">
        <f>IF(ISNUMBER(C139),C139,"")</f>
        <v>67</v>
      </c>
      <c t="str" s="3" r="D261">
        <f>IF(ISTEXT(D139),D139,"")</f>
        <v>Bettently norris</v>
      </c>
      <c s="3" r="E261">
        <f>IF(ISNUMBER(E139),E139,"")</f>
        <v>82</v>
      </c>
      <c s="3" r="F261">
        <f>IF(ISNUMBER(F139),F139,"")</f>
        <v>149</v>
      </c>
      <c t="str" s="3" r="G261">
        <f>IF(ISNUMBER(G139),G139,"")</f>
        <v/>
      </c>
      <c t="str" s="3" r="H261">
        <f>IF(ISNUMBER(H139),H139,"")</f>
        <v/>
      </c>
      <c s="3" r="I261">
        <f>IF(ISNUMBER(C261),(RANK(C261,($C$175:$C$320),1)),"")</f>
        <v>1</v>
      </c>
      <c t="str" s="3" r="J261">
        <f>IF(ISNUMBER(F265),(RANK(F265,($F$175:$F$320),1)),"")</f>
        <v>#N/A:lookupNotFound:160</v>
      </c>
      <c t="str" s="3" r="K261">
        <f>IF(ISNUMBER(H265),(RANK(H265,($H$175:$H$320),1)),"")</f>
        <v/>
      </c>
      <c s="3" r="L261">
        <f>IF(ISNUMBER(I265),((I265+COUNTIF(I265:I$320,I265))-1),"")</f>
        <v>13</v>
      </c>
      <c t="str" s="3" r="M261">
        <f>IF(ISNUMBER(J261),((J261+COUNTIF(J261:J$320,J261))-1),"")</f>
        <v/>
      </c>
      <c t="str" s="3" r="N261">
        <f>IF(ISNUMBER(K261),((K261+COUNTIF(K261:K$320,K261))-1),"")</f>
        <v/>
      </c>
      <c s="3" r="O261">
        <f>O260+1</f>
        <v>91</v>
      </c>
      <c t="str" s="3" r="P261">
        <f>MATCH(O261,L$171:L$320,0)</f>
        <v>#N/A:lookupNotFound:91</v>
      </c>
      <c t="str" s="3" r="Q261">
        <f>INDEX(B$175:B$317,P261)</f>
        <v>#N/A:lookupNotFound:91</v>
      </c>
      <c t="str" s="6" r="R261">
        <f>INDEX(C$175:C$320,P261)</f>
        <v>#N/A:lookupNotFound:91</v>
      </c>
      <c t="str" s="10" r="S261">
        <f>INDEX(A$175:A$326,P261)</f>
        <v>#N/A:lookupNotFound:91</v>
      </c>
      <c t="str" s="3" r="T261">
        <f>MATCH(91,M$171:M$320,0)</f>
        <v>#N/A:lookupNotFound:91</v>
      </c>
      <c t="str" s="3" r="U261">
        <f>INDEX(A$175:A$326,T261)</f>
        <v>#N/A:lookupNotFound:91</v>
      </c>
      <c t="str" s="10" r="W261">
        <f>INDEX(B$175:B$320,T261)</f>
        <v>#N/A:lookupNotFound:91</v>
      </c>
      <c t="str" s="6" r="X261">
        <f>INDEX(F$175:F$320,T261)</f>
        <v>#N/A:lookupNotFound:91</v>
      </c>
      <c t="str" s="3" r="Y261">
        <f>MATCH(O267,N$171:N$320,0)</f>
        <v>#N/A:lookupNotFound:97</v>
      </c>
      <c t="str" s="3" r="Z261">
        <f>INDEX(A$175:A$326,Y261)</f>
        <v>#N/A:lookupNotFound:97</v>
      </c>
      <c t="str" s="3" r="AA261">
        <f>INDEX(B$175:B$320,Y261)</f>
        <v>#N/A:lookupNotFound:97</v>
      </c>
      <c t="str" s="6" r="AB261">
        <f>INDEX(H$175:H$320,Y261)</f>
        <v>#N/A:lookupNotFound:97</v>
      </c>
    </row>
    <row customHeight="1" r="262" hidden="1">
      <c t="str" s="3" r="A262">
        <f>C135</f>
        <v>Team 15</v>
      </c>
      <c t="str" s="3" r="B262">
        <f>B140</f>
        <v>Kris Blanks</v>
      </c>
      <c s="3" r="C262">
        <f>IF(ISNUMBER(C140),C140,"")</f>
        <v>99</v>
      </c>
      <c t="str" s="3" r="D262">
        <f>IF(ISTEXT(D140),D140,"")</f>
        <v>Kris Blanks</v>
      </c>
      <c s="3" r="E262">
        <f>IF(ISNUMBER(E140),E140,"")</f>
        <v>80</v>
      </c>
      <c s="3" r="F262">
        <f>IF(ISNUMBER(F140),F140,"")</f>
        <v>179</v>
      </c>
      <c t="str" s="3" r="G262">
        <f>IF(ISNUMBER(G140),G140,"")</f>
        <v/>
      </c>
      <c t="str" s="3" r="H262">
        <f>IF(ISNUMBER(H140),H140,"")</f>
        <v/>
      </c>
      <c s="3" r="I262">
        <f>IF(ISNUMBER(C262),(RANK(C262,($C$175:$C$320),1)),"")</f>
        <v>1</v>
      </c>
      <c t="str" s="3" r="J262">
        <f>IF(ISNUMBER(F266),(RANK(F266,($F$175:$F$320),1)),"")</f>
        <v>#N/A:lookupNotFound:185</v>
      </c>
      <c t="str" s="3" r="K262">
        <f>IF(ISNUMBER(H266),(RANK(H266,($H$175:$H$320),1)),"")</f>
        <v/>
      </c>
      <c s="3" r="L262">
        <f>IF(ISNUMBER(I266),((I266+COUNTIF(I266:I$320,I266))-1),"")</f>
        <v>12</v>
      </c>
      <c t="str" s="3" r="M262">
        <f>IF(ISNUMBER(J262),((J262+COUNTIF(J262:J$320,J262))-1),"")</f>
        <v/>
      </c>
      <c t="str" s="3" r="N262">
        <f>IF(ISNUMBER(K262),((K262+COUNTIF(K262:K$320,K262))-1),"")</f>
        <v/>
      </c>
      <c s="3" r="O262">
        <f>O261+1</f>
        <v>92</v>
      </c>
      <c t="str" s="3" r="P262">
        <f>MATCH(O262,L$171:L$320,0)</f>
        <v>#N/A:lookupNotFound:92</v>
      </c>
      <c t="str" s="3" r="Q262">
        <f>INDEX(B$175:B$317,P262)</f>
        <v>#N/A:lookupNotFound:92</v>
      </c>
      <c t="str" s="6" r="R262">
        <f>INDEX(C$175:C$320,P262)</f>
        <v>#N/A:lookupNotFound:92</v>
      </c>
      <c t="str" s="10" r="S262">
        <f>INDEX(A$175:A$326,P262)</f>
        <v>#N/A:lookupNotFound:92</v>
      </c>
      <c t="str" s="3" r="T262">
        <f>MATCH(92,M$171:M$320,0)</f>
        <v>#N/A:lookupNotFound:92</v>
      </c>
      <c t="str" s="3" r="U262">
        <f>INDEX(A$175:A$326,T262)</f>
        <v>#N/A:lookupNotFound:92</v>
      </c>
      <c t="str" s="10" r="W262">
        <f>INDEX(B$175:B$320,T262)</f>
        <v>#N/A:lookupNotFound:92</v>
      </c>
      <c t="str" s="6" r="X262">
        <f>INDEX(F$175:F$320,T262)</f>
        <v>#N/A:lookupNotFound:92</v>
      </c>
      <c t="str" s="3" r="Y262">
        <f>MATCH(O268,N$171:N$320,0)</f>
        <v>#N/A:lookupNotFound:98</v>
      </c>
      <c t="str" s="3" r="Z262">
        <f>INDEX(A$175:A$326,Y262)</f>
        <v>#N/A:lookupNotFound:98</v>
      </c>
      <c t="str" s="3" r="AA262">
        <f>INDEX(B$175:B$320,Y262)</f>
        <v>#N/A:lookupNotFound:98</v>
      </c>
      <c t="str" s="6" r="AB262">
        <f>INDEX(H$175:H$320,Y262)</f>
        <v>#N/A:lookupNotFound:98</v>
      </c>
    </row>
    <row customHeight="1" r="263" hidden="1">
      <c t="str" s="3" r="A263">
        <f>C135</f>
        <v>Team 15</v>
      </c>
      <c t="str" s="3" r="B263">
        <f>B141</f>
        <v>Guy Boros</v>
      </c>
      <c s="3" r="C263">
        <f>IF(ISNUMBER(C141),C141,"")</f>
        <v>86</v>
      </c>
      <c t="str" s="3" r="D263">
        <f>IF(ISTEXT(D141),D141,"")</f>
        <v>Guy Boros</v>
      </c>
      <c s="3" r="E263">
        <f>IF(ISNUMBER(E141),E141,"")</f>
        <v>80</v>
      </c>
      <c s="3" r="F263">
        <f>IF(ISNUMBER(F141),F141,"")</f>
        <v>166</v>
      </c>
      <c t="str" s="3" r="G263">
        <f>IF(ISNUMBER(G141),G141,"")</f>
        <v/>
      </c>
      <c t="str" s="3" r="H263">
        <f>IF(ISNUMBER(H141),H141,"")</f>
        <v/>
      </c>
      <c s="3" r="I263">
        <f>IF(ISNUMBER(C263),(RANK(C263,($C$175:$C$320),1)),"")</f>
        <v>1</v>
      </c>
      <c t="str" s="3" r="J263">
        <f>IF(ISNUMBER(F267),(RANK(F267,($F$175:$F$320),1)),"")</f>
        <v>#N/A:lookupNotFound:157</v>
      </c>
      <c t="str" s="3" r="K263">
        <f>IF(ISNUMBER(H267),(RANK(H267,($H$175:$H$320),1)),"")</f>
        <v/>
      </c>
      <c s="3" r="L263">
        <f>IF(ISNUMBER(I267),((I267+COUNTIF(I267:I$320,I267))-1),"")</f>
        <v>11</v>
      </c>
      <c t="str" s="3" r="M263">
        <f>IF(ISNUMBER(J263),((J263+COUNTIF(J263:J$320,J263))-1),"")</f>
        <v/>
      </c>
      <c t="str" s="3" r="N263">
        <f>IF(ISNUMBER(K263),((K263+COUNTIF(K263:K$320,K263))-1),"")</f>
        <v/>
      </c>
      <c s="3" r="O263">
        <f>O262+1</f>
        <v>93</v>
      </c>
      <c t="str" s="3" r="P263">
        <f>MATCH(O263,L$171:L$320,0)</f>
        <v>#N/A:lookupNotFound:93</v>
      </c>
      <c t="str" s="3" r="Q263">
        <f>INDEX(B$175:B$317,P263)</f>
        <v>#N/A:lookupNotFound:93</v>
      </c>
      <c t="str" s="6" r="R263">
        <f>INDEX(C$175:C$320,P263)</f>
        <v>#N/A:lookupNotFound:93</v>
      </c>
      <c t="str" s="10" r="S263">
        <f>INDEX(A$175:A$326,P263)</f>
        <v>#N/A:lookupNotFound:93</v>
      </c>
      <c t="str" s="3" r="T263">
        <f>MATCH(93,M$171:M$320,0)</f>
        <v>#N/A:lookupNotFound:93</v>
      </c>
      <c t="str" s="3" r="U263">
        <f>INDEX(A$175:A$326,T263)</f>
        <v>#N/A:lookupNotFound:93</v>
      </c>
      <c t="str" s="10" r="W263">
        <f>INDEX(B$175:B$320,T263)</f>
        <v>#N/A:lookupNotFound:93</v>
      </c>
      <c t="str" s="6" r="X263">
        <f>INDEX(F$175:F$320,T263)</f>
        <v>#N/A:lookupNotFound:93</v>
      </c>
      <c t="str" s="3" r="Y263">
        <f>MATCH(O269,N$171:N$320,0)</f>
        <v>#N/A:lookupNotFound:99</v>
      </c>
      <c t="str" s="3" r="Z263">
        <f>INDEX(A$175:A$326,Y263)</f>
        <v>#N/A:lookupNotFound:99</v>
      </c>
      <c t="str" s="3" r="AA263">
        <f>INDEX(B$175:B$320,Y263)</f>
        <v>#N/A:lookupNotFound:99</v>
      </c>
      <c t="str" s="6" r="AB263">
        <f>INDEX(H$175:H$320,Y263)</f>
        <v>#N/A:lookupNotFound:99</v>
      </c>
    </row>
    <row customHeight="1" r="264" hidden="1">
      <c t="str" s="3" r="A264">
        <f>C135</f>
        <v>Team 15</v>
      </c>
      <c t="s" s="3" r="C264">
        <v>9</v>
      </c>
      <c t="s" s="3" r="D264">
        <v>9</v>
      </c>
      <c t="s" s="3" r="E264">
        <v>9</v>
      </c>
      <c t="s" s="3" r="F264">
        <v>9</v>
      </c>
      <c t="s" s="3" r="G264">
        <v>9</v>
      </c>
      <c t="s" s="3" r="H264">
        <v>9</v>
      </c>
      <c t="str" s="3" r="I264">
        <f>IF(ISNUMBER(C264),(RANK(C264,($C$175:$C$320),1)),"")</f>
        <v/>
      </c>
      <c t="str" s="3" r="J264">
        <f>IF(ISNUMBER(F268),(RANK(F268,($F$175:$F$320),1)),"")</f>
        <v>#NUM!:emptyArray</v>
      </c>
      <c t="str" s="3" r="K264">
        <f>IF(ISNUMBER(H268),(RANK(H268,($H$175:$H$320),1)),"")</f>
        <v/>
      </c>
      <c s="3" r="L264">
        <f>IF(ISNUMBER(I268),((I268+COUNTIF(I268:I$320,I268))-1),"")</f>
        <v>10</v>
      </c>
      <c t="str" s="3" r="M264">
        <f>IF(ISNUMBER(J264),((J264+COUNTIF(J264:J$320,J264))-1),"")</f>
        <v/>
      </c>
      <c t="str" s="3" r="N264">
        <f>IF(ISNUMBER(K264),((K264+COUNTIF(K264:K$320,K264))-1),"")</f>
        <v/>
      </c>
      <c s="3" r="O264">
        <f>O263+1</f>
        <v>94</v>
      </c>
      <c t="str" s="3" r="P264">
        <f>MATCH(O264,L$171:L$320,0)</f>
        <v>#N/A:lookupNotFound:94</v>
      </c>
      <c t="str" s="3" r="Q264">
        <f>INDEX(B$175:B$317,P264)</f>
        <v>#N/A:lookupNotFound:94</v>
      </c>
      <c t="str" s="6" r="R264">
        <f>INDEX(C$175:C$320,P264)</f>
        <v>#N/A:lookupNotFound:94</v>
      </c>
      <c t="str" s="10" r="S264">
        <f>INDEX(A$175:A$326,P264)</f>
        <v>#N/A:lookupNotFound:94</v>
      </c>
      <c t="str" s="3" r="T264">
        <f>MATCH(94,M$171:M$320,0)</f>
        <v>#N/A:lookupNotFound:94</v>
      </c>
      <c t="str" s="3" r="U264">
        <f>INDEX(A$175:A$326,T264)</f>
        <v>#N/A:lookupNotFound:94</v>
      </c>
      <c t="str" s="10" r="W264">
        <f>INDEX(B$175:B$320,T264)</f>
        <v>#N/A:lookupNotFound:94</v>
      </c>
      <c t="str" s="6" r="X264">
        <f>INDEX(F$175:F$320,T264)</f>
        <v>#N/A:lookupNotFound:94</v>
      </c>
      <c t="str" s="3" r="Y264">
        <f>MATCH(O270,N$171:N$320,0)</f>
        <v>#N/A:lookupNotFound:100</v>
      </c>
      <c t="str" s="3" r="Z264">
        <f>INDEX(A$175:A$326,Y264)</f>
        <v>#N/A:lookupNotFound:100</v>
      </c>
      <c t="str" s="3" r="AA264">
        <f>INDEX(B$175:B$320,Y264)</f>
        <v>#N/A:lookupNotFound:100</v>
      </c>
      <c t="str" s="6" r="AB264">
        <f>INDEX(H$175:H$320,Y264)</f>
        <v>#N/A:lookupNotFound:100</v>
      </c>
    </row>
    <row customHeight="1" r="265" hidden="1">
      <c t="str" s="3" r="A265">
        <f>C144</f>
        <v>Team 16</v>
      </c>
      <c t="str" s="3" r="B265">
        <f>B146</f>
        <v>Bryant Bart</v>
      </c>
      <c s="3" r="C265">
        <f>IF(ISNUMBER(C146),C146,"")</f>
        <v>80</v>
      </c>
      <c t="str" s="3" r="D265">
        <f>IF(ISTEXT(D146),D146,"")</f>
        <v>Bryant Bart</v>
      </c>
      <c s="3" r="E265">
        <f>IF(ISNUMBER(E146),E146,"")</f>
        <v>80</v>
      </c>
      <c s="3" r="F265">
        <f>IF(ISNUMBER(F146),F146,"")</f>
        <v>160</v>
      </c>
      <c t="str" s="3" r="G265">
        <f>IF(ISNUMBER(G146),G146,"")</f>
        <v/>
      </c>
      <c t="str" s="3" r="H265">
        <f>IF(ISNUMBER(H146),H146,"")</f>
        <v/>
      </c>
      <c s="3" r="I265">
        <f>IF(ISNUMBER(C265),(RANK(C265,($C$175:$C$320),1)),"")</f>
        <v>1</v>
      </c>
      <c t="str" s="3" r="J265">
        <f>IF(ISNUMBER(F269),(RANK(F269,($F$175:$F$320),1)),"")</f>
        <v>#N/A:lookupNotFound:170</v>
      </c>
      <c t="str" s="3" r="K265">
        <f>IF(ISNUMBER(H269),(RANK(H269,($H$175:$H$320),1)),"")</f>
        <v/>
      </c>
      <c s="3" r="L265">
        <f>IF(ISNUMBER(I269),((I269+COUNTIF(I269:I$320,I269))-1),"")</f>
        <v>9</v>
      </c>
      <c t="str" s="3" r="M265">
        <f>IF(ISNUMBER(J265),((J265+COUNTIF(J265:J$320,J265))-1),"")</f>
        <v/>
      </c>
      <c t="str" s="3" r="N265">
        <f>IF(ISNUMBER(K265),((K265+COUNTIF(K265:K$320,K265))-1),"")</f>
        <v/>
      </c>
      <c s="3" r="O265">
        <f>O264+1</f>
        <v>95</v>
      </c>
      <c t="str" s="3" r="P265">
        <f>MATCH(O265,L$171:L$320,0)</f>
        <v>#N/A:lookupNotFound:95</v>
      </c>
      <c t="str" s="3" r="Q265">
        <f>INDEX(B$175:B$317,P265)</f>
        <v>#N/A:lookupNotFound:95</v>
      </c>
      <c t="str" s="6" r="R265">
        <f>INDEX(C$175:C$320,P265)</f>
        <v>#N/A:lookupNotFound:95</v>
      </c>
      <c t="str" s="10" r="S265">
        <f>INDEX(A$175:A$326,P265)</f>
        <v>#N/A:lookupNotFound:95</v>
      </c>
      <c t="str" s="3" r="T265">
        <f>MATCH(95,M$171:M$320,0)</f>
        <v>#N/A:lookupNotFound:95</v>
      </c>
      <c t="str" s="3" r="U265">
        <f>INDEX(A$175:A$326,T265)</f>
        <v>#N/A:lookupNotFound:95</v>
      </c>
      <c t="str" s="10" r="W265">
        <f>INDEX(B$175:B$320,T265)</f>
        <v>#N/A:lookupNotFound:95</v>
      </c>
      <c t="str" s="6" r="X265">
        <f>INDEX(F$175:F$320,T265)</f>
        <v>#N/A:lookupNotFound:95</v>
      </c>
      <c t="str" s="3" r="Y265">
        <f>MATCH(O271,N$171:N$320,0)</f>
        <v>#N/A:lookupNotFound:101</v>
      </c>
      <c t="str" s="3" r="Z265">
        <f>INDEX(A$175:A$326,Y265)</f>
        <v>#N/A:lookupNotFound:101</v>
      </c>
      <c t="str" s="3" r="AA265">
        <f>INDEX(B$175:B$320,Y265)</f>
        <v>#N/A:lookupNotFound:101</v>
      </c>
      <c t="str" s="6" r="AB265">
        <f>INDEX(H$175:H$320,Y265)</f>
        <v>#N/A:lookupNotFound:101</v>
      </c>
    </row>
    <row customHeight="1" r="266" hidden="1">
      <c t="str" s="3" r="A266">
        <f>C144</f>
        <v>Team 16</v>
      </c>
      <c t="str" s="3" r="B266">
        <f>B147</f>
        <v>Bob Burns</v>
      </c>
      <c s="3" r="C266">
        <f>IF(ISNUMBER(C147),C147,"")</f>
        <v>86</v>
      </c>
      <c t="str" s="3" r="D266">
        <f>IF(ISTEXT(D147),D147,"")</f>
        <v>Bob Burns</v>
      </c>
      <c s="3" r="E266">
        <f>IF(ISNUMBER(E147),E147,"")</f>
        <v>99</v>
      </c>
      <c s="3" r="F266">
        <f>IF(ISNUMBER(F147),F147,"")</f>
        <v>185</v>
      </c>
      <c t="str" s="3" r="G266">
        <f>IF(ISNUMBER(G147),G147,"")</f>
        <v/>
      </c>
      <c t="str" s="3" r="H266">
        <f>IF(ISNUMBER(H147),H147,"")</f>
        <v/>
      </c>
      <c s="3" r="I266">
        <f>IF(ISNUMBER(C266),(RANK(C266,($C$175:$C$320),1)),"")</f>
        <v>1</v>
      </c>
      <c t="str" s="3" r="J266">
        <f>IF(ISNUMBER(F270),(RANK(F270,($F$175:$F$320),1)),"")</f>
        <v/>
      </c>
      <c t="str" s="3" r="K266">
        <f>IF(ISNUMBER(H270),(RANK(H270,($H$175:$H$320),1)),"")</f>
        <v/>
      </c>
      <c t="str" s="3" r="L266">
        <f>IF(ISNUMBER(I270),((I270+COUNTIF(I270:I$320,I270))-1),"")</f>
        <v/>
      </c>
      <c t="str" s="3" r="M266">
        <f>IF(ISNUMBER(J266),((J266+COUNTIF(J266:J$320,J266))-1),"")</f>
        <v/>
      </c>
      <c t="str" s="3" r="N266">
        <f>IF(ISNUMBER(K266),((K266+COUNTIF(K266:K$320,K266))-1),"")</f>
        <v/>
      </c>
      <c s="3" r="O266">
        <f>O265+1</f>
        <v>96</v>
      </c>
      <c t="str" s="3" r="P266">
        <f>MATCH(O266,L$171:L$320,0)</f>
        <v>#N/A:lookupNotFound:96</v>
      </c>
      <c t="str" s="3" r="Q266">
        <f>INDEX(B$175:B$317,P266)</f>
        <v>#N/A:lookupNotFound:96</v>
      </c>
      <c t="str" s="6" r="R266">
        <f>INDEX(C$175:C$320,P266)</f>
        <v>#N/A:lookupNotFound:96</v>
      </c>
      <c t="str" s="10" r="S266">
        <f>INDEX(A$175:A$326,P266)</f>
        <v>#N/A:lookupNotFound:96</v>
      </c>
      <c t="str" s="3" r="T266">
        <f>MATCH(96,M$171:M$320,0)</f>
        <v>#N/A:lookupNotFound:96</v>
      </c>
      <c t="str" s="3" r="U266">
        <f>INDEX(A$175:A$326,T266)</f>
        <v>#N/A:lookupNotFound:96</v>
      </c>
      <c t="str" s="10" r="W266">
        <f>INDEX(B$175:B$320,T266)</f>
        <v>#N/A:lookupNotFound:96</v>
      </c>
      <c t="str" s="6" r="X266">
        <f>INDEX(F$175:F$320,T266)</f>
        <v>#N/A:lookupNotFound:96</v>
      </c>
      <c t="str" s="3" r="Y266">
        <f>MATCH(O272,N$171:N$320,0)</f>
        <v>#N/A:lookupNotFound:102</v>
      </c>
      <c t="str" s="3" r="Z266">
        <f>INDEX(A$175:A$326,Y266)</f>
        <v>#N/A:lookupNotFound:102</v>
      </c>
      <c t="str" s="3" r="AA266">
        <f>INDEX(B$175:B$320,Y266)</f>
        <v>#N/A:lookupNotFound:102</v>
      </c>
      <c t="str" s="6" r="AB266">
        <f>INDEX(H$175:H$320,Y266)</f>
        <v>#N/A:lookupNotFound:102</v>
      </c>
    </row>
    <row customHeight="1" r="267" hidden="1">
      <c t="str" s="3" r="A267">
        <f>C144</f>
        <v>Team 16</v>
      </c>
      <c t="str" s="3" r="B267">
        <f>B148</f>
        <v>Brigman D.J.</v>
      </c>
      <c s="3" r="C267">
        <f>IF(ISNUMBER(C148),C148,"")</f>
        <v>78</v>
      </c>
      <c t="str" s="3" r="D267">
        <f>IF(ISTEXT(D148),D148,"")</f>
        <v>Brigman D.J.</v>
      </c>
      <c s="3" r="E267">
        <f>IF(ISNUMBER(E148),E148,"")</f>
        <v>79</v>
      </c>
      <c s="3" r="F267">
        <f>IF(ISNUMBER(F148),F148,"")</f>
        <v>157</v>
      </c>
      <c t="str" s="3" r="G267">
        <f>IF(ISNUMBER(G148),G148,"")</f>
        <v/>
      </c>
      <c t="str" s="3" r="H267">
        <f>IF(ISNUMBER(H148),H148,"")</f>
        <v/>
      </c>
      <c s="3" r="I267">
        <f>IF(ISNUMBER(C267),(RANK(C267,($C$175:$C$320),1)),"")</f>
        <v>1</v>
      </c>
      <c t="str" s="3" r="J267">
        <f>IF(ISNUMBER(F271),(RANK(F271,($F$175:$F$320),1)),"")</f>
        <v>#N/A:lookupNotFound:161</v>
      </c>
      <c t="str" s="3" r="K267">
        <f>IF(ISNUMBER(H271),(RANK(H271,($H$175:$H$320),1)),"")</f>
        <v/>
      </c>
      <c s="3" r="L267">
        <f>IF(ISNUMBER(I271),((I271+COUNTIF(I271:I$320,I271))-1),"")</f>
        <v>8</v>
      </c>
      <c t="str" s="3" r="M267">
        <f>IF(ISNUMBER(J267),((J267+COUNTIF(J267:J$320,J267))-1),"")</f>
        <v/>
      </c>
      <c t="str" s="3" r="N267">
        <f>IF(ISNUMBER(K267),((K267+COUNTIF(K267:K$320,K267))-1),"")</f>
        <v/>
      </c>
      <c s="3" r="O267">
        <f>O266+1</f>
        <v>97</v>
      </c>
      <c t="str" s="3" r="P267">
        <f>MATCH(O267,L$171:L$320,0)</f>
        <v>#N/A:lookupNotFound:97</v>
      </c>
      <c t="str" s="3" r="Q267">
        <f>INDEX(B$175:B$317,P267)</f>
        <v>#N/A:lookupNotFound:97</v>
      </c>
      <c t="str" s="6" r="R267">
        <f>INDEX(C$175:C$320,P267)</f>
        <v>#N/A:lookupNotFound:97</v>
      </c>
      <c t="str" s="10" r="S267">
        <f>INDEX(A$175:A$326,P267)</f>
        <v>#N/A:lookupNotFound:97</v>
      </c>
      <c t="str" s="3" r="T267">
        <f>MATCH(89,M$171:M$320,0)</f>
        <v>#N/A:lookupNotFound:89</v>
      </c>
      <c t="str" s="3" r="U267">
        <f>INDEX(A$175:A$326,T267)</f>
        <v>#N/A:lookupNotFound:89</v>
      </c>
      <c t="str" s="10" r="W267">
        <f>INDEX(B$175:B$320,T267)</f>
        <v>#N/A:lookupNotFound:89</v>
      </c>
      <c t="str" s="6" r="X267">
        <f>INDEX(F$175:F$320,T267)</f>
        <v>#N/A:lookupNotFound:89</v>
      </c>
      <c t="str" s="3" r="Y267">
        <f>MATCH(O273,N$171:N$320,0)</f>
        <v>#N/A:lookupNotFound:103</v>
      </c>
      <c t="str" s="3" r="Z267">
        <f>INDEX(A$175:A$326,Y267)</f>
        <v>#N/A:lookupNotFound:103</v>
      </c>
      <c t="str" s="3" r="AA267">
        <f>INDEX(B$175:B$320,Y267)</f>
        <v>#N/A:lookupNotFound:103</v>
      </c>
      <c t="str" s="6" r="AB267">
        <f>INDEX(H$175:H$320,Y267)</f>
        <v>#N/A:lookupNotFound:103</v>
      </c>
    </row>
    <row customHeight="1" r="268" hidden="1">
      <c t="str" s="3" r="A268">
        <f>C144</f>
        <v>Team 16</v>
      </c>
      <c t="str" s="3" r="B268">
        <f>B149</f>
        <v>d.j. smith</v>
      </c>
      <c s="3" r="C268">
        <f>IF(ISNUMBER(C149),C149,"")</f>
        <v>75</v>
      </c>
      <c t="str" s="3" r="D268">
        <f>IF(ISTEXT(D149),D149,"")</f>
        <v>d.j. smith</v>
      </c>
      <c s="3" r="E268">
        <f>IF(ISNUMBER(E149),E149,"")</f>
        <v>99</v>
      </c>
      <c s="3" r="F268">
        <f>IF(ISNUMBER(F149),F149,"")</f>
        <v>174</v>
      </c>
      <c t="str" s="3" r="G268">
        <f>IF(ISNUMBER(G149),G149,"")</f>
        <v/>
      </c>
      <c t="str" s="3" r="H268">
        <f>IF(ISNUMBER(H149),H149,"")</f>
        <v/>
      </c>
      <c s="3" r="I268">
        <f>IF(ISNUMBER(C268),(RANK(C268,($C$175:$C$320),1)),"")</f>
        <v>1</v>
      </c>
      <c t="str" s="3" r="J268">
        <f>IF(ISNUMBER(F272),(RANK(F272,($F$175:$F$320),1)),"")</f>
        <v>#N/A:lookupNotFound:159</v>
      </c>
      <c t="str" s="3" r="K268">
        <f>IF(ISNUMBER(H272),(RANK(H272,($H$175:$H$320),1)),"")</f>
        <v/>
      </c>
      <c s="3" r="L268">
        <f>IF(ISNUMBER(I272),((I272+COUNTIF(I272:I$320,I272))-1),"")</f>
        <v>7</v>
      </c>
      <c t="str" s="3" r="M268">
        <f>IF(ISNUMBER(J268),((J268+COUNTIF(J268:J$320,J268))-1),"")</f>
        <v/>
      </c>
      <c t="str" s="3" r="N268">
        <f>IF(ISNUMBER(K268),((K268+COUNTIF(K268:K$320,K268))-1),"")</f>
        <v/>
      </c>
      <c s="3" r="O268">
        <f>O267+1</f>
        <v>98</v>
      </c>
      <c t="str" s="3" r="P268">
        <f>MATCH(O268,L$171:L$320,0)</f>
        <v>#N/A:lookupNotFound:98</v>
      </c>
      <c t="str" s="3" r="Q268">
        <f>INDEX(B$175:B$317,P268)</f>
        <v>#N/A:lookupNotFound:98</v>
      </c>
      <c t="str" s="6" r="R268">
        <f>INDEX(C$175:C$320,P268)</f>
        <v>#N/A:lookupNotFound:98</v>
      </c>
      <c t="str" s="10" r="S268">
        <f>INDEX(A$175:A$326,P268)</f>
        <v>#N/A:lookupNotFound:98</v>
      </c>
      <c t="str" s="3" r="T268">
        <f>MATCH(90,M$171:M$320,0)</f>
        <v>#N/A:lookupNotFound:90</v>
      </c>
      <c t="str" s="3" r="U268">
        <f>INDEX(A$175:A$326,T268)</f>
        <v>#N/A:lookupNotFound:90</v>
      </c>
      <c t="str" s="10" r="W268">
        <f>INDEX(B$175:B$320,T268)</f>
        <v>#N/A:lookupNotFound:90</v>
      </c>
      <c t="str" s="6" r="X268">
        <f>INDEX(F$175:F$320,T268)</f>
        <v>#N/A:lookupNotFound:90</v>
      </c>
      <c t="str" s="3" r="Y268">
        <f>MATCH(O274,N$171:N$320,0)</f>
        <v>#N/A:lookupNotFound:104</v>
      </c>
      <c t="str" s="3" r="Z268">
        <f>INDEX(A$175:A$326,Y268)</f>
        <v>#N/A:lookupNotFound:104</v>
      </c>
      <c t="str" s="3" r="AA268">
        <f>INDEX(B$175:B$320,Y268)</f>
        <v>#N/A:lookupNotFound:104</v>
      </c>
      <c t="str" s="6" r="AB268">
        <f>INDEX(H$175:H$320,Y268)</f>
        <v>#N/A:lookupNotFound:104</v>
      </c>
    </row>
    <row customHeight="1" r="269" hidden="1">
      <c t="str" s="3" r="A269">
        <f>C144</f>
        <v>Team 16</v>
      </c>
      <c t="str" s="3" r="B269">
        <f>B150</f>
        <v>rocket socks</v>
      </c>
      <c s="3" r="C269">
        <f>IF(ISNUMBER(C150),C150,"")</f>
        <v>80</v>
      </c>
      <c t="str" s="3" r="D269">
        <f>IF(ISTEXT(D150),D150,"")</f>
        <v>rocket socks</v>
      </c>
      <c s="3" r="E269">
        <f>IF(ISNUMBER(E150),E150,"")</f>
        <v>90</v>
      </c>
      <c s="3" r="F269">
        <f>IF(ISNUMBER(F150),F150,"")</f>
        <v>170</v>
      </c>
      <c t="str" s="3" r="G269">
        <f>IF(ISNUMBER(G150),G150,"")</f>
        <v/>
      </c>
      <c t="str" s="3" r="H269">
        <f>IF(ISNUMBER(H150),H150,"")</f>
        <v/>
      </c>
      <c s="3" r="I269">
        <f>IF(ISNUMBER(C269),(RANK(C269,($C$175:$C$320),1)),"")</f>
        <v>1</v>
      </c>
      <c t="str" s="3" r="J269">
        <f>IF(ISNUMBER(F273),(RANK(F273,($F$175:$F$320),1)),"")</f>
        <v>#N/A:lookupNotFound:157</v>
      </c>
      <c t="str" s="3" r="K269">
        <f>IF(ISNUMBER(H273),(RANK(H273,($H$175:$H$320),1)),"")</f>
        <v/>
      </c>
      <c s="3" r="L269">
        <f>IF(ISNUMBER(I273),((I273+COUNTIF(I273:I$320,I273))-1),"")</f>
        <v>6</v>
      </c>
      <c t="str" s="3" r="M269">
        <f>IF(ISNUMBER(J269),((J269+COUNTIF(J269:J$320,J269))-1),"")</f>
        <v/>
      </c>
      <c t="str" s="3" r="N269">
        <f>IF(ISNUMBER(K269),((K269+COUNTIF(K269:K$320,K269))-1),"")</f>
        <v/>
      </c>
      <c s="3" r="O269">
        <f>O268+1</f>
        <v>99</v>
      </c>
      <c t="str" s="3" r="P269">
        <f>MATCH(O269,L$171:L$320,0)</f>
        <v>#N/A:lookupNotFound:99</v>
      </c>
      <c t="str" s="3" r="Q269">
        <f>INDEX(B$175:B$317,P269)</f>
        <v>#N/A:lookupNotFound:99</v>
      </c>
      <c t="str" s="6" r="R269">
        <f>INDEX(C$175:C$320,P269)</f>
        <v>#N/A:lookupNotFound:99</v>
      </c>
      <c t="str" s="10" r="S269">
        <f>INDEX(A$175:A$326,P269)</f>
        <v>#N/A:lookupNotFound:99</v>
      </c>
      <c t="str" s="3" r="T269">
        <f>MATCH(91,M$171:M$320,0)</f>
        <v>#N/A:lookupNotFound:91</v>
      </c>
      <c t="str" s="3" r="U269">
        <f>INDEX(A$175:A$326,T269)</f>
        <v>#N/A:lookupNotFound:91</v>
      </c>
      <c t="str" s="10" r="W269">
        <f>INDEX(B$175:B$320,T269)</f>
        <v>#N/A:lookupNotFound:91</v>
      </c>
      <c t="str" s="6" r="X269">
        <f>INDEX(F$175:F$320,T269)</f>
        <v>#N/A:lookupNotFound:91</v>
      </c>
      <c t="str" s="3" r="Y269">
        <f>MATCH(O275,N$171:N$320,0)</f>
        <v>#N/A:lookupNotFound:105</v>
      </c>
      <c t="str" s="3" r="Z269">
        <f>INDEX(A$175:A$326,Y269)</f>
        <v>#N/A:lookupNotFound:105</v>
      </c>
      <c t="str" s="3" r="AA269">
        <f>INDEX(B$175:B$320,Y269)</f>
        <v>#N/A:lookupNotFound:105</v>
      </c>
      <c t="str" s="6" r="AB269">
        <f>INDEX(H$175:H$320,Y269)</f>
        <v>#N/A:lookupNotFound:105</v>
      </c>
    </row>
    <row customHeight="1" r="270" hidden="1">
      <c t="str" s="3" r="A270">
        <f>C144</f>
        <v>Team 16</v>
      </c>
      <c t="s" s="3" r="C270">
        <v>9</v>
      </c>
      <c t="s" s="3" r="D270">
        <v>9</v>
      </c>
      <c t="s" s="3" r="E270">
        <v>9</v>
      </c>
      <c t="s" s="3" r="F270">
        <v>9</v>
      </c>
      <c t="s" s="3" r="G270">
        <v>9</v>
      </c>
      <c t="s" s="3" r="H270">
        <v>9</v>
      </c>
      <c t="str" s="3" r="I270">
        <f>IF(ISNUMBER(C270),(RANK(C270,($C$175:$C$320),1)),"")</f>
        <v/>
      </c>
      <c t="str" s="3" r="J270">
        <f>IF(ISNUMBER(F274),(RANK(F274,($F$175:$F$320),1)),"")</f>
        <v>#NUM!:emptyArray</v>
      </c>
      <c t="str" s="3" r="K270">
        <f>IF(ISNUMBER(H274),(RANK(H274,($H$175:$H$320),1)),"")</f>
        <v/>
      </c>
      <c s="3" r="L270">
        <f>IF(ISNUMBER(I274),((I274+COUNTIF(I274:I$320,I274))-1),"")</f>
        <v>5</v>
      </c>
      <c t="str" s="3" r="M270">
        <f>IF(ISNUMBER(J270),((J270+COUNTIF(J270:J$320,J270))-1),"")</f>
        <v/>
      </c>
      <c t="str" s="3" r="N270">
        <f>IF(ISNUMBER(K270),((K270+COUNTIF(K270:K$320,K270))-1),"")</f>
        <v/>
      </c>
      <c s="3" r="O270">
        <f>O269+1</f>
        <v>100</v>
      </c>
      <c t="str" s="3" r="P270">
        <f>MATCH(O270,L$171:L$320,0)</f>
        <v>#N/A:lookupNotFound:100</v>
      </c>
      <c t="str" s="3" r="Q270">
        <f>INDEX(B$175:B$317,P270)</f>
        <v>#N/A:lookupNotFound:100</v>
      </c>
      <c t="str" s="6" r="R270">
        <f>INDEX(C$175:C$320,P270)</f>
        <v>#N/A:lookupNotFound:100</v>
      </c>
      <c t="str" s="10" r="S270">
        <f>INDEX(A$175:A$326,P270)</f>
        <v>#N/A:lookupNotFound:100</v>
      </c>
      <c t="str" s="3" r="T270">
        <f>MATCH(92,M$171:M$320,0)</f>
        <v>#N/A:lookupNotFound:92</v>
      </c>
      <c t="str" s="3" r="U270">
        <f>INDEX(A$175:A$326,T270)</f>
        <v>#N/A:lookupNotFound:92</v>
      </c>
      <c t="str" s="10" r="W270">
        <f>INDEX(B$175:B$320,T270)</f>
        <v>#N/A:lookupNotFound:92</v>
      </c>
      <c t="str" s="6" r="X270">
        <f>INDEX(F$175:F$320,T270)</f>
        <v>#N/A:lookupNotFound:92</v>
      </c>
      <c t="str" s="3" r="Y270">
        <f>MATCH(O276,N$171:N$320,0)</f>
        <v>#N/A:lookupNotFound:106</v>
      </c>
      <c t="str" s="3" r="Z270">
        <f>INDEX(A$175:A$326,Y270)</f>
        <v>#N/A:lookupNotFound:106</v>
      </c>
      <c t="str" s="3" r="AA270">
        <f>INDEX(B$175:B$320,Y270)</f>
        <v>#N/A:lookupNotFound:106</v>
      </c>
      <c t="str" s="6" r="AB270">
        <f>INDEX(H$175:H$320,Y270)</f>
        <v>#N/A:lookupNotFound:106</v>
      </c>
    </row>
    <row customHeight="1" r="271" hidden="1">
      <c t="str" s="3" r="A271">
        <f>C153</f>
        <v>Team 17</v>
      </c>
      <c t="str" s="3" r="B271">
        <f>B155</f>
        <v>Bowditch craig</v>
      </c>
      <c s="3" r="C271">
        <f>IF(ISNUMBER(C155),C155,"")</f>
        <v>79</v>
      </c>
      <c t="str" s="3" r="D271">
        <f>IF(ISTEXT(D155),D155,"")</f>
        <v>Bowditch craig</v>
      </c>
      <c s="3" r="E271">
        <f>IF(ISNUMBER(E155),E155,"")</f>
        <v>82</v>
      </c>
      <c s="3" r="F271">
        <f>IF(ISNUMBER(F155),F155,"")</f>
        <v>161</v>
      </c>
      <c t="str" s="3" r="G271">
        <f>IF(ISNUMBER(G155),G155,"")</f>
        <v/>
      </c>
      <c t="str" s="3" r="H271">
        <f>IF(ISNUMBER(H155),H155,"")</f>
        <v/>
      </c>
      <c s="3" r="I271">
        <f>IF(ISNUMBER(C271),(RANK(C271,($C$175:$C$320),1)),"")</f>
        <v>1</v>
      </c>
      <c t="str" s="3" r="J271">
        <f>IF(ISNUMBER(F275),(RANK(F275,($F$175:$F$320),1)),"")</f>
        <v>#N/A:lookupNotFound:168</v>
      </c>
      <c t="str" s="3" r="K271">
        <f>IF(ISNUMBER(H275),(RANK(H275,($H$175:$H$320),1)),"")</f>
        <v/>
      </c>
      <c s="3" r="L271">
        <f>IF(ISNUMBER(I275),((I275+COUNTIF(I275:I$320,I275))-1),"")</f>
        <v>4</v>
      </c>
      <c t="str" s="3" r="M271">
        <f>IF(ISNUMBER(J271),((J271+COUNTIF(J271:J$320,J271))-1),"")</f>
        <v/>
      </c>
      <c t="str" s="3" r="N271">
        <f>IF(ISNUMBER(K271),((K271+COUNTIF(K271:K$320,K271))-1),"")</f>
        <v/>
      </c>
      <c s="3" r="O271">
        <f>O270+1</f>
        <v>101</v>
      </c>
      <c t="str" s="3" r="P271">
        <f>MATCH(O271,L$171:L$320,0)</f>
        <v>#N/A:lookupNotFound:101</v>
      </c>
      <c t="str" s="3" r="Q271">
        <f>INDEX(B$175:B$317,P271)</f>
        <v>#N/A:lookupNotFound:101</v>
      </c>
      <c t="str" s="6" r="R271">
        <f>INDEX(C$175:C$320,P271)</f>
        <v>#N/A:lookupNotFound:101</v>
      </c>
      <c t="str" s="10" r="S271">
        <f>INDEX(A$175:A$326,P271)</f>
        <v>#N/A:lookupNotFound:101</v>
      </c>
      <c t="str" s="3" r="T271">
        <f>MATCH(93,M$171:M$320,0)</f>
        <v>#N/A:lookupNotFound:93</v>
      </c>
      <c t="str" s="3" r="U271">
        <f>INDEX(A$175:A$326,T271)</f>
        <v>#N/A:lookupNotFound:93</v>
      </c>
      <c t="str" s="10" r="W271">
        <f>INDEX(B$175:B$320,T271)</f>
        <v>#N/A:lookupNotFound:93</v>
      </c>
      <c t="str" s="6" r="X271">
        <f>INDEX(F$175:F$320,T271)</f>
        <v>#N/A:lookupNotFound:93</v>
      </c>
      <c t="str" s="3" r="Y271">
        <f>MATCH(O277,N$171:N$320,0)</f>
        <v>#N/A:lookupNotFound:107</v>
      </c>
      <c t="str" s="3" r="Z271">
        <f>INDEX(A$175:A$326,Y271)</f>
        <v>#N/A:lookupNotFound:107</v>
      </c>
      <c t="str" s="3" r="AA271">
        <f>INDEX(B$175:B$320,Y271)</f>
        <v>#N/A:lookupNotFound:107</v>
      </c>
      <c t="str" s="6" r="AB271">
        <f>INDEX(H$175:H$320,Y271)</f>
        <v>#N/A:lookupNotFound:107</v>
      </c>
    </row>
    <row customHeight="1" r="272" hidden="1">
      <c t="str" s="3" r="A272">
        <f>C153</f>
        <v>Team 17</v>
      </c>
      <c t="str" s="3" r="B272">
        <f>B156</f>
        <v>michael bradley</v>
      </c>
      <c s="3" r="C272">
        <f>IF(ISNUMBER(C156),C156,"")</f>
        <v>78</v>
      </c>
      <c t="str" s="3" r="D272">
        <f>IF(ISTEXT(D156),D156,"")</f>
        <v>michael bradley</v>
      </c>
      <c s="3" r="E272">
        <f>IF(ISNUMBER(E156),E156,"")</f>
        <v>81</v>
      </c>
      <c s="3" r="F272">
        <f>IF(ISNUMBER(F156),F156,"")</f>
        <v>159</v>
      </c>
      <c t="str" s="3" r="G272">
        <f>IF(ISNUMBER(G158),G158,"")</f>
        <v/>
      </c>
      <c t="str" s="3" r="H272">
        <f>IF(ISNUMBER(H158),H158,"")</f>
        <v/>
      </c>
      <c s="3" r="I272">
        <f>IF(ISNUMBER(C272),(RANK(C272,($C$175:$C$320),1)),"")</f>
        <v>1</v>
      </c>
      <c t="str" s="3" r="J272">
        <f>IF(ISNUMBER(F276),(RANK(F276,($F$175:$F$320),1)),"")</f>
        <v/>
      </c>
      <c t="str" s="3" r="K272">
        <f>IF(ISNUMBER(H276),(RANK(H276,($H$175:$H$320),1)),"")</f>
        <v/>
      </c>
      <c t="str" s="3" r="L272">
        <f>IF(ISNUMBER(I276),((I276+COUNTIF(I276:I$320,I276))-1),"")</f>
        <v/>
      </c>
      <c t="str" s="3" r="M272">
        <f>IF(ISNUMBER(J272),((J272+COUNTIF(J272:J$320,J272))-1),"")</f>
        <v/>
      </c>
      <c t="str" s="3" r="N272">
        <f>IF(ISNUMBER(K272),((K272+COUNTIF(K272:K$320,K272))-1),"")</f>
        <v/>
      </c>
      <c s="3" r="O272">
        <f>O271+1</f>
        <v>102</v>
      </c>
      <c t="str" s="3" r="P272">
        <f>MATCH(O272,L$171:L$320,0)</f>
        <v>#N/A:lookupNotFound:102</v>
      </c>
      <c t="str" s="3" r="Q272">
        <f>INDEX(B$175:B$317,P272)</f>
        <v>#N/A:lookupNotFound:102</v>
      </c>
      <c t="str" s="6" r="R272">
        <f>INDEX(C$175:C$320,P272)</f>
        <v>#N/A:lookupNotFound:102</v>
      </c>
      <c t="str" s="10" r="S272">
        <f>INDEX(A$175:A$326,P272)</f>
        <v>#N/A:lookupNotFound:102</v>
      </c>
      <c t="str" s="3" r="T272">
        <f>MATCH(94,M$171:M$320,0)</f>
        <v>#N/A:lookupNotFound:94</v>
      </c>
      <c t="str" s="3" r="U272">
        <f>INDEX(A$175:A$326,T272)</f>
        <v>#N/A:lookupNotFound:94</v>
      </c>
      <c t="str" s="10" r="W272">
        <f>INDEX(B$175:B$320,T272)</f>
        <v>#N/A:lookupNotFound:94</v>
      </c>
      <c t="str" s="6" r="X272">
        <f>INDEX(F$175:F$320,T272)</f>
        <v>#N/A:lookupNotFound:94</v>
      </c>
      <c t="str" s="3" r="Y272">
        <f>MATCH(O278,N$171:N$320,0)</f>
        <v>#N/A:lookupNotFound:108</v>
      </c>
      <c t="str" s="3" r="Z272">
        <f>INDEX(A$175:A$326,Y272)</f>
        <v>#N/A:lookupNotFound:108</v>
      </c>
      <c t="str" s="3" r="AA272">
        <f>INDEX(B$175:B$320,Y272)</f>
        <v>#N/A:lookupNotFound:108</v>
      </c>
      <c t="str" s="6" r="AB272">
        <f>INDEX(H$175:H$320,Y272)</f>
        <v>#N/A:lookupNotFound:108</v>
      </c>
    </row>
    <row customHeight="1" r="273" hidden="1">
      <c t="str" s="3" r="A273">
        <f>C153</f>
        <v>Team 17</v>
      </c>
      <c t="str" s="3" r="B273">
        <f>B157</f>
        <v>Byrd Johathan </v>
      </c>
      <c s="3" r="C273">
        <f>IF(ISNUMBER(C157),C157,"")</f>
        <v>77</v>
      </c>
      <c t="str" s="3" r="D273">
        <f>IF(ISTEXT(D157),D157,"")</f>
        <v>Byrd Johathan </v>
      </c>
      <c s="3" r="E273">
        <f>IF(ISNUMBER(E157),E157,"")</f>
        <v>80</v>
      </c>
      <c s="3" r="F273">
        <f>IF(ISNUMBER(F157),F157,"")</f>
        <v>157</v>
      </c>
      <c t="str" s="3" r="G273">
        <f>IF(ISNUMBER(G159),G159,"")</f>
        <v/>
      </c>
      <c t="str" s="3" r="H273">
        <f>IF(ISNUMBER(H159),H159,"")</f>
        <v/>
      </c>
      <c s="3" r="I273">
        <f>IF(ISNUMBER(C273),(RANK(C273,($C$175:$C$320),1)),"")</f>
        <v>1</v>
      </c>
      <c t="str" s="3" r="J273">
        <f>IF(ISNUMBER(F277),(RANK(F277,($F$175:$F$320),1)),"")</f>
        <v>#N/A:lookupNotFound:161</v>
      </c>
      <c t="str" s="3" r="K273">
        <f>IF(ISNUMBER(H277),(RANK(H277,($H$175:$H$320),1)),"")</f>
        <v/>
      </c>
      <c s="3" r="L273">
        <f>IF(ISNUMBER(I277),((I277+COUNTIF(I277:I$320,I277))-1),"")</f>
        <v>3</v>
      </c>
      <c t="str" s="3" r="M273">
        <f>IF(ISNUMBER(J273),((J273+COUNTIF(J273:J$320,J273))-1),"")</f>
        <v/>
      </c>
      <c t="str" s="3" r="N273">
        <f>IF(ISNUMBER(K273),((K273+COUNTIF(K273:K$320,K273))-1),"")</f>
        <v/>
      </c>
      <c s="3" r="O273">
        <f>O272+1</f>
        <v>103</v>
      </c>
      <c t="str" s="3" r="P273">
        <f>MATCH(O273,L$171:L$320,0)</f>
        <v>#N/A:lookupNotFound:103</v>
      </c>
      <c t="str" s="3" r="Q273">
        <f>INDEX(B$175:B$317,P273)</f>
        <v>#N/A:lookupNotFound:103</v>
      </c>
      <c t="str" s="6" r="R273">
        <f>INDEX(C$175:C$320,P273)</f>
        <v>#N/A:lookupNotFound:103</v>
      </c>
      <c t="str" s="10" r="S273">
        <f>INDEX(A$175:A$326,P273)</f>
        <v>#N/A:lookupNotFound:103</v>
      </c>
      <c t="str" s="3" r="T273">
        <f>MATCH(95,M$171:M$320,0)</f>
        <v>#N/A:lookupNotFound:95</v>
      </c>
      <c t="str" s="3" r="U273">
        <f>INDEX(A$175:A$326,T273)</f>
        <v>#N/A:lookupNotFound:95</v>
      </c>
      <c t="str" s="10" r="W273">
        <f>INDEX(B$175:B$320,T273)</f>
        <v>#N/A:lookupNotFound:95</v>
      </c>
      <c t="str" s="6" r="X273">
        <f>INDEX(F$175:F$320,T273)</f>
        <v>#N/A:lookupNotFound:95</v>
      </c>
      <c t="str" s="3" r="Y273">
        <f>MATCH(O279,N$171:N$320,0)</f>
        <v>#N/A:lookupNotFound:109</v>
      </c>
      <c t="str" s="3" r="Z273">
        <f>INDEX(A$175:A$326,Y273)</f>
        <v>#N/A:lookupNotFound:109</v>
      </c>
      <c t="str" s="3" r="AA273">
        <f>INDEX(B$175:B$320,Y273)</f>
        <v>#N/A:lookupNotFound:109</v>
      </c>
      <c t="str" s="6" r="AB273">
        <f>INDEX(H$175:H$320,Y273)</f>
        <v>#N/A:lookupNotFound:109</v>
      </c>
    </row>
    <row customHeight="1" r="274" hidden="1">
      <c t="str" s="3" r="A274">
        <f>C153</f>
        <v>Team 17</v>
      </c>
      <c t="str" s="3" r="B274">
        <f>B158</f>
        <v>john daly</v>
      </c>
      <c s="3" r="C274">
        <f>IF(ISNUMBER(C158),C158,"")</f>
        <v>77</v>
      </c>
      <c t="str" s="3" r="D274">
        <f>IF(ISTEXT(D158),D158,"")</f>
        <v>john daly</v>
      </c>
      <c s="3" r="E274">
        <f>IF(ISNUMBER(E158),E158,"")</f>
        <v>89</v>
      </c>
      <c s="3" r="F274">
        <f>IF(ISNUMBER(F158),F158,"")</f>
        <v>166</v>
      </c>
      <c t="str" s="3" r="G274">
        <f>IF(ISNUMBER(G160),G160,"")</f>
        <v/>
      </c>
      <c t="str" s="3" r="H274">
        <f>IF(ISNUMBER(H160),H160,"")</f>
        <v/>
      </c>
      <c s="3" r="I274">
        <f>IF(ISNUMBER(C274),(RANK(C274,($C$175:$C$320),1)),"")</f>
        <v>1</v>
      </c>
      <c t="str" s="3" r="J274">
        <f>IF(ISNUMBER(F278),(RANK(F278,($F$175:$F$320),1)),"")</f>
        <v>#N/A:lookupNotFound:158</v>
      </c>
      <c t="str" s="3" r="K274">
        <f>IF(ISNUMBER(H278),(RANK(H278,($H$175:$H$320),1)),"")</f>
        <v/>
      </c>
      <c s="3" r="L274">
        <f>IF(ISNUMBER(I278),((I278+COUNTIF(I278:I$320,I278))-1),"")</f>
        <v>2</v>
      </c>
      <c t="str" s="3" r="M274">
        <f>IF(ISNUMBER(J274),((J274+COUNTIF(J274:J$320,J274))-1),"")</f>
        <v/>
      </c>
      <c t="str" s="3" r="N274">
        <f>IF(ISNUMBER(K274),((K274+COUNTIF(K274:K$320,K274))-1),"")</f>
        <v/>
      </c>
      <c s="3" r="O274">
        <f>O273+1</f>
        <v>104</v>
      </c>
      <c t="str" s="3" r="P274">
        <f>MATCH(O274,L$171:L$320,0)</f>
        <v>#N/A:lookupNotFound:104</v>
      </c>
      <c t="str" s="3" r="Q274">
        <f>INDEX(B$175:B$317,P274)</f>
        <v>#N/A:lookupNotFound:104</v>
      </c>
      <c t="str" s="6" r="R274">
        <f>INDEX(C$175:C$320,P274)</f>
        <v>#N/A:lookupNotFound:104</v>
      </c>
      <c t="str" s="10" r="S274">
        <f>INDEX(A$175:A$326,P274)</f>
        <v>#N/A:lookupNotFound:104</v>
      </c>
      <c t="str" s="3" r="T274">
        <f>MATCH(96,M$171:M$320,0)</f>
        <v>#N/A:lookupNotFound:96</v>
      </c>
      <c t="str" s="3" r="U274">
        <f>INDEX(A$175:A$326,T274)</f>
        <v>#N/A:lookupNotFound:96</v>
      </c>
      <c t="str" s="10" r="W274">
        <f>INDEX(B$175:B$320,T274)</f>
        <v>#N/A:lookupNotFound:96</v>
      </c>
      <c t="str" s="6" r="X274">
        <f>INDEX(F$175:F$320,T274)</f>
        <v>#N/A:lookupNotFound:96</v>
      </c>
      <c t="str" s="3" r="Y274">
        <f>MATCH(O280,N$171:N$320,0)</f>
        <v>#N/A:lookupNotFound:110</v>
      </c>
      <c t="str" s="3" r="Z274">
        <f>INDEX(A$175:A$326,Y274)</f>
        <v>#N/A:lookupNotFound:110</v>
      </c>
      <c t="str" s="3" r="AA274">
        <f>INDEX(B$175:B$320,Y274)</f>
        <v>#N/A:lookupNotFound:110</v>
      </c>
      <c t="str" s="6" r="AB274">
        <f>INDEX(H$175:H$320,Y274)</f>
        <v>#N/A:lookupNotFound:110</v>
      </c>
    </row>
    <row customHeight="1" r="275" hidden="1">
      <c t="str" s="3" r="A275">
        <f>C153</f>
        <v>Team 17</v>
      </c>
      <c t="str" s="3" r="B275">
        <f>B159</f>
        <v>robert damron</v>
      </c>
      <c s="3" r="C275">
        <f>IF(ISNUMBER(C159),C159,"")</f>
        <v>82</v>
      </c>
      <c t="str" s="3" r="D275">
        <f>IF(ISTEXT(D159),D159,"")</f>
        <v>robert damron</v>
      </c>
      <c s="3" r="E275">
        <f>IF(ISNUMBER(E159),E159,"")</f>
        <v>86</v>
      </c>
      <c s="3" r="F275">
        <f>IF(ISNUMBER(F159),F159,"")</f>
        <v>168</v>
      </c>
      <c t="str" s="3" r="G275">
        <f>IF(ISNUMBER(G161),G161,"")</f>
        <v/>
      </c>
      <c t="str" s="3" r="H275">
        <f>IF(ISNUMBER(H161),H161,"")</f>
        <v/>
      </c>
      <c s="3" r="I275">
        <f>IF(ISNUMBER(C275),(RANK(C275,($C$175:$C$320),1)),"")</f>
        <v>1</v>
      </c>
      <c t="str" s="3" r="J275">
        <f>IF(ISNUMBER(F279),(RANK(F279,($F$175:$F$320),1)),"")</f>
        <v/>
      </c>
      <c t="str" s="3" r="K275">
        <f>IF(ISNUMBER(H279),(RANK(H279,($H$175:$H$320),1)),"")</f>
        <v/>
      </c>
      <c t="str" s="3" r="L275">
        <f>IF(ISNUMBER(I279),((I279+COUNTIF(I279:I$320,I279))-1),"")</f>
        <v/>
      </c>
      <c t="str" s="3" r="M275">
        <f>IF(ISNUMBER(J275),((J275+COUNTIF(J275:J$320,J275))-1),"")</f>
        <v/>
      </c>
      <c t="str" s="3" r="N275">
        <f>IF(ISNUMBER(K275),((K275+COUNTIF(K275:K$320,K275))-1),"")</f>
        <v/>
      </c>
      <c s="3" r="O275">
        <f>O274+1</f>
        <v>105</v>
      </c>
      <c t="str" s="3" r="P275">
        <f>MATCH(O275,L$171:L$320,0)</f>
        <v>#N/A:lookupNotFound:105</v>
      </c>
      <c t="str" s="3" r="Q275">
        <f>INDEX(B$175:B$317,P275)</f>
        <v>#N/A:lookupNotFound:105</v>
      </c>
      <c t="str" s="6" r="R275">
        <f>INDEX(C$175:C$320,P275)</f>
        <v>#N/A:lookupNotFound:105</v>
      </c>
      <c t="str" s="10" r="S275">
        <f>INDEX(A$175:A$326,P275)</f>
        <v>#N/A:lookupNotFound:105</v>
      </c>
      <c t="str" s="3" r="T275">
        <f>MATCH(89,M$171:M$320,0)</f>
        <v>#N/A:lookupNotFound:89</v>
      </c>
      <c t="str" s="3" r="U275">
        <f>INDEX(A$175:A$326,T275)</f>
        <v>#N/A:lookupNotFound:89</v>
      </c>
      <c t="str" s="10" r="W275">
        <f>INDEX(B$175:B$320,T275)</f>
        <v>#N/A:lookupNotFound:89</v>
      </c>
      <c t="str" s="6" r="X275">
        <f>INDEX(F$175:F$320,T275)</f>
        <v>#N/A:lookupNotFound:89</v>
      </c>
      <c t="str" s="3" r="Y275">
        <f>MATCH(O281,N$171:N$320,0)</f>
        <v>#N/A:lookupNotFound:111</v>
      </c>
      <c t="str" s="3" r="Z275">
        <f>INDEX(A$175:A$326,Y275)</f>
        <v>#N/A:lookupNotFound:111</v>
      </c>
      <c t="str" s="3" r="AA275">
        <f>INDEX(B$175:B$320,Y275)</f>
        <v>#N/A:lookupNotFound:111</v>
      </c>
      <c t="str" s="6" r="AB275">
        <f>INDEX(H$175:H$320,Y275)</f>
        <v>#N/A:lookupNotFound:111</v>
      </c>
    </row>
    <row customHeight="1" r="276" hidden="1">
      <c t="str" s="3" r="A276">
        <f>C153</f>
        <v>Team 17</v>
      </c>
      <c t="str" s="3" r="I276">
        <f>IF(ISNUMBER(C276),(RANK(C276,($C$175:$C$320),1)),"")</f>
        <v/>
      </c>
      <c t="str" s="3" r="J276">
        <f>IF(ISNUMBER(F280),(RANK(F280,($F$175:$F$320),1)),"")</f>
        <v/>
      </c>
      <c t="str" s="3" r="K276">
        <f>IF(ISNUMBER(H280),(RANK(H280,($H$175:$H$320),1)),"")</f>
        <v/>
      </c>
      <c t="str" s="3" r="L276">
        <f>IF(ISNUMBER(I280),((I280+COUNTIF(I280:I$320,I280))-1),"")</f>
        <v/>
      </c>
      <c t="str" s="3" r="M276">
        <f>IF(ISNUMBER(J276),((J276+COUNTIF(J276:J$320,J276))-1),"")</f>
        <v/>
      </c>
      <c t="str" s="3" r="N276">
        <f>IF(ISNUMBER(K276),((K276+COUNTIF(K276:K$320,K276))-1),"")</f>
        <v/>
      </c>
      <c s="3" r="O276">
        <f>O275+1</f>
        <v>106</v>
      </c>
      <c t="str" s="3" r="P276">
        <f>MATCH(O276,L$171:L$320,0)</f>
        <v>#N/A:lookupNotFound:106</v>
      </c>
      <c t="str" s="3" r="Q276">
        <f>INDEX(B$175:B$317,P276)</f>
        <v>#N/A:lookupNotFound:106</v>
      </c>
      <c t="str" s="6" r="R276">
        <f>INDEX(C$175:C$320,P276)</f>
        <v>#N/A:lookupNotFound:106</v>
      </c>
      <c t="str" s="10" r="S276">
        <f>INDEX(A$175:A$326,P276)</f>
        <v>#N/A:lookupNotFound:106</v>
      </c>
      <c t="str" s="3" r="T276">
        <f>MATCH(90,M$171:M$320,0)</f>
        <v>#N/A:lookupNotFound:90</v>
      </c>
      <c t="str" s="3" r="U276">
        <f>INDEX(A$175:A$326,T276)</f>
        <v>#N/A:lookupNotFound:90</v>
      </c>
      <c t="str" s="10" r="W276">
        <f>INDEX(B$175:B$320,T276)</f>
        <v>#N/A:lookupNotFound:90</v>
      </c>
      <c t="str" s="6" r="X276">
        <f>INDEX(F$175:F$320,T276)</f>
        <v>#N/A:lookupNotFound:90</v>
      </c>
      <c t="str" s="3" r="Y276">
        <f>MATCH(O282,N$171:N$320,0)</f>
        <v>#N/A:lookupNotFound:112</v>
      </c>
      <c t="str" s="3" r="Z276">
        <f>INDEX(A$175:A$326,Y276)</f>
        <v>#N/A:lookupNotFound:112</v>
      </c>
      <c t="str" s="3" r="AA276">
        <f>INDEX(B$175:B$320,Y276)</f>
        <v>#N/A:lookupNotFound:112</v>
      </c>
      <c t="str" s="6" r="AB276">
        <f>INDEX(H$175:H$320,Y276)</f>
        <v>#N/A:lookupNotFound:112</v>
      </c>
    </row>
    <row customHeight="1" r="277" hidden="1">
      <c t="str" s="3" r="A277">
        <f>C162</f>
        <v>Team 18</v>
      </c>
      <c t="str" s="3" r="B277">
        <f>B164</f>
        <v>Damron Robert</v>
      </c>
      <c s="3" r="C277">
        <f>IF(ISNUMBER(C164),C164,"")</f>
        <v>81</v>
      </c>
      <c t="str" s="3" r="D277">
        <f>IF(ISTEXT(D164),D164,"")</f>
        <v>Damron Robert</v>
      </c>
      <c s="3" r="E277">
        <f>IF(ISNUMBER(E164),E164,"")</f>
        <v>80</v>
      </c>
      <c s="3" r="F277">
        <f>IF(ISNUMBER(F164),F164,"")</f>
        <v>161</v>
      </c>
      <c s="3" r="I277">
        <f>IF(ISNUMBER(C277),(RANK(C277,($C$175:$C$320),1)),"")</f>
        <v>1</v>
      </c>
      <c t="str" s="3" r="J277">
        <f>IF(ISNUMBER(F281),(RANK(F281,($F$175:$F$320),1)),"")</f>
        <v/>
      </c>
      <c t="str" s="3" r="K277">
        <f>IF(ISNUMBER(H281),(RANK(H281,($H$175:$H$320),1)),"")</f>
        <v/>
      </c>
      <c t="str" s="3" r="L277">
        <f>IF(ISNUMBER(I281),((I281+COUNTIF(I281:I$320,I281))-1),"")</f>
        <v/>
      </c>
      <c t="str" s="3" r="M277">
        <f>IF(ISNUMBER(J277),((J277+COUNTIF(J277:J$320,J277))-1),"")</f>
        <v/>
      </c>
      <c t="str" s="3" r="N277">
        <f>IF(ISNUMBER(K277),((K277+COUNTIF(K277:K$320,K277))-1),"")</f>
        <v/>
      </c>
      <c s="3" r="O277">
        <f>O276+1</f>
        <v>107</v>
      </c>
      <c t="str" s="3" r="P277">
        <f>MATCH(O277,L$171:L$320,0)</f>
        <v>#N/A:lookupNotFound:107</v>
      </c>
      <c t="str" s="3" r="Q277">
        <f>INDEX(B$175:B$317,P277)</f>
        <v>#N/A:lookupNotFound:107</v>
      </c>
      <c t="str" s="6" r="R277">
        <f>INDEX(C$175:C$320,P277)</f>
        <v>#N/A:lookupNotFound:107</v>
      </c>
      <c t="str" s="10" r="S277">
        <f>INDEX(A$175:A$326,P277)</f>
        <v>#N/A:lookupNotFound:107</v>
      </c>
      <c t="str" s="3" r="T277">
        <f>MATCH(91,M$171:M$320,0)</f>
        <v>#N/A:lookupNotFound:91</v>
      </c>
      <c t="str" s="3" r="U277">
        <f>INDEX(A$175:A$326,T277)</f>
        <v>#N/A:lookupNotFound:91</v>
      </c>
      <c t="str" s="10" r="W277">
        <f>INDEX(B$175:B$320,T277)</f>
        <v>#N/A:lookupNotFound:91</v>
      </c>
      <c t="str" s="6" r="X277">
        <f>INDEX(F$175:F$320,T277)</f>
        <v>#N/A:lookupNotFound:91</v>
      </c>
      <c t="str" s="3" r="Y277">
        <f>MATCH(O283,N$171:N$320,0)</f>
        <v>#N/A:lookupNotFound:113</v>
      </c>
      <c t="str" s="3" r="Z277">
        <f>INDEX(A$175:A$326,Y277)</f>
        <v>#N/A:lookupNotFound:113</v>
      </c>
      <c t="str" s="3" r="AA277">
        <f>INDEX(B$175:B$320,Y277)</f>
        <v>#N/A:lookupNotFound:113</v>
      </c>
      <c t="str" s="6" r="AB277">
        <f>INDEX(H$175:H$320,Y277)</f>
        <v>#N/A:lookupNotFound:113</v>
      </c>
    </row>
    <row customHeight="1" r="278" hidden="1">
      <c t="str" s="3" r="A278">
        <f>C162</f>
        <v>Team 18</v>
      </c>
      <c t="str" s="3" r="B278">
        <f>B165</f>
        <v>Glen Day</v>
      </c>
      <c s="3" r="C278">
        <f>IF(ISNUMBER(C165),C165,"")</f>
        <v>80</v>
      </c>
      <c t="str" s="3" r="D278">
        <f>IF(ISTEXT(D165),D165,"")</f>
        <v>Glen Day</v>
      </c>
      <c s="3" r="E278">
        <f>IF(ISNUMBER(E165),E165,"")</f>
        <v>78</v>
      </c>
      <c s="3" r="F278">
        <f>IF(ISNUMBER(F165),F165,"")</f>
        <v>158</v>
      </c>
      <c s="3" r="I278">
        <f>IF(ISNUMBER(C278),(RANK(C278,($C$175:$C$320),1)),"")</f>
        <v>1</v>
      </c>
      <c t="str" s="3" r="J278">
        <f>IF(ISNUMBER(F282),(RANK(F282,($F$175:$F$320),1)),"")</f>
        <v/>
      </c>
      <c t="str" s="3" r="K278">
        <f>IF(ISNUMBER(H282),(RANK(H282,($H$175:$H$320),1)),"")</f>
        <v/>
      </c>
      <c t="str" s="3" r="L278">
        <f>IF(ISNUMBER(I282),((I282+COUNTIF(I282:I$320,I282))-1),"")</f>
        <v/>
      </c>
      <c t="str" s="3" r="M278">
        <f>IF(ISNUMBER(J278),((J278+COUNTIF(J278:J$320,J278))-1),"")</f>
        <v/>
      </c>
      <c t="str" s="3" r="N278">
        <f>IF(ISNUMBER(K278),((K278+COUNTIF(K278:K$320,K278))-1),"")</f>
        <v/>
      </c>
      <c s="3" r="O278">
        <f>O277+1</f>
        <v>108</v>
      </c>
      <c t="str" s="3" r="P278">
        <f>MATCH(O278,L$171:L$320,0)</f>
        <v>#N/A:lookupNotFound:108</v>
      </c>
      <c t="str" s="3" r="Q278">
        <f>INDEX(B$175:B$317,P278)</f>
        <v>#N/A:lookupNotFound:108</v>
      </c>
      <c t="str" s="6" r="R278">
        <f>INDEX(C$175:C$320,P278)</f>
        <v>#N/A:lookupNotFound:108</v>
      </c>
      <c t="str" s="10" r="S278">
        <f>INDEX(A$175:A$326,P278)</f>
        <v>#N/A:lookupNotFound:108</v>
      </c>
      <c t="str" s="3" r="T278">
        <f>MATCH(92,M$171:M$320,0)</f>
        <v>#N/A:lookupNotFound:92</v>
      </c>
      <c t="str" s="3" r="U278">
        <f>INDEX(A$175:A$326,T278)</f>
        <v>#N/A:lookupNotFound:92</v>
      </c>
      <c t="str" s="10" r="W278">
        <f>INDEX(B$175:B$320,T278)</f>
        <v>#N/A:lookupNotFound:92</v>
      </c>
      <c t="str" s="6" r="X278">
        <f>INDEX(F$175:F$320,T278)</f>
        <v>#N/A:lookupNotFound:92</v>
      </c>
      <c t="str" s="3" r="Y278">
        <f>MATCH(O284,N$171:N$320,0)</f>
        <v>#N/A:lookupNotFound:114</v>
      </c>
      <c t="str" s="3" r="Z278">
        <f>INDEX(A$175:A$326,Y278)</f>
        <v>#N/A:lookupNotFound:114</v>
      </c>
      <c t="str" s="3" r="AA278">
        <f>INDEX(B$175:B$320,Y278)</f>
        <v>#N/A:lookupNotFound:114</v>
      </c>
      <c t="str" s="6" r="AB278">
        <f>INDEX(H$175:H$320,Y278)</f>
        <v>#N/A:lookupNotFound:114</v>
      </c>
    </row>
    <row customHeight="1" r="279" hidden="1">
      <c t="str" s="3" r="A279">
        <f>C162</f>
        <v>Team 18</v>
      </c>
      <c t="str" s="3" r="B279">
        <f>B170</f>
        <v/>
      </c>
      <c t="str" s="3" r="C279">
        <f>IF(ISNUMBER(C170),C170,"")</f>
        <v/>
      </c>
      <c t="str" s="3" r="D279">
        <f>IF(ISTEXT(D170),D170,"")</f>
        <v/>
      </c>
      <c t="str" s="3" r="E279">
        <f>IF(ISNUMBER(E170),E170,"")</f>
        <v/>
      </c>
      <c t="str" s="3" r="F279">
        <f>IF(ISNUMBER(F170),F170,"")</f>
        <v/>
      </c>
      <c t="str" s="3" r="I279">
        <f>IF(ISNUMBER(C279),(RANK(C279,($C$175:$C$320),1)),"")</f>
        <v/>
      </c>
      <c t="str" s="3" r="J279">
        <f>IF(ISNUMBER(F283),(RANK(F283,($F$175:$F$320),1)),"")</f>
        <v>#NUM!:emptyArray</v>
      </c>
      <c t="str" s="3" r="K279">
        <f>IF(ISNUMBER(H283),(RANK(H283,($H$175:$H$320),1)),"")</f>
        <v/>
      </c>
      <c s="3" r="L279">
        <f>IF(ISNUMBER(I283),((I283+COUNTIF(I283:I$320,I283))-1),"")</f>
        <v>1</v>
      </c>
      <c t="str" s="3" r="M279">
        <f>IF(ISNUMBER(J279),((J279+COUNTIF(J279:J$320,J279))-1),"")</f>
        <v/>
      </c>
      <c t="str" s="3" r="N279">
        <f>IF(ISNUMBER(K279),((K279+COUNTIF(K279:K$320,K279))-1),"")</f>
        <v/>
      </c>
      <c s="3" r="O279">
        <f>O278+1</f>
        <v>109</v>
      </c>
      <c t="str" s="3" r="P279">
        <f>MATCH(O279,L$171:L$320,0)</f>
        <v>#N/A:lookupNotFound:109</v>
      </c>
      <c t="str" s="3" r="Q279">
        <f>INDEX(B$175:B$317,P279)</f>
        <v>#N/A:lookupNotFound:109</v>
      </c>
      <c t="str" s="6" r="R279">
        <f>INDEX(C$175:C$320,P279)</f>
        <v>#N/A:lookupNotFound:109</v>
      </c>
      <c t="str" s="10" r="S279">
        <f>INDEX(A$175:A$326,P279)</f>
        <v>#N/A:lookupNotFound:109</v>
      </c>
      <c t="str" s="3" r="T279">
        <f>MATCH(93,M$171:M$320,0)</f>
        <v>#N/A:lookupNotFound:93</v>
      </c>
      <c t="str" s="3" r="U279">
        <f>INDEX(A$175:A$326,T279)</f>
        <v>#N/A:lookupNotFound:93</v>
      </c>
      <c t="str" s="10" r="W279">
        <f>INDEX(B$175:B$320,T279)</f>
        <v>#N/A:lookupNotFound:93</v>
      </c>
      <c t="str" s="6" r="X279">
        <f>INDEX(F$175:F$320,T279)</f>
        <v>#N/A:lookupNotFound:93</v>
      </c>
      <c t="str" s="3" r="Y279">
        <f>MATCH(O285,N$171:N$320,0)</f>
        <v>#N/A:lookupNotFound:115</v>
      </c>
      <c t="str" s="3" r="Z279">
        <f>INDEX(A$175:A$326,Y279)</f>
        <v>#N/A:lookupNotFound:115</v>
      </c>
      <c t="str" s="3" r="AA279">
        <f>INDEX(B$175:B$320,Y279)</f>
        <v>#N/A:lookupNotFound:115</v>
      </c>
      <c t="str" s="6" r="AB279">
        <f>INDEX(H$175:H$320,Y279)</f>
        <v>#N/A:lookupNotFound:115</v>
      </c>
    </row>
    <row customHeight="1" r="280" hidden="1">
      <c t="str" s="3" r="A280">
        <f>C162</f>
        <v>Team 18</v>
      </c>
      <c t="str" s="3" r="B280">
        <f>B171</f>
        <v/>
      </c>
      <c t="str" s="3" r="C280">
        <f>IF(ISNUMBER(C171),C171,"")</f>
        <v/>
      </c>
      <c t="str" s="3" r="D280">
        <f>IF(ISTEXT(D171),D171,"")</f>
        <v/>
      </c>
      <c t="str" s="3" r="E280">
        <f>IF(ISNUMBER(E171),E171,"")</f>
        <v/>
      </c>
      <c t="str" s="3" r="F280">
        <f>IF(ISNUMBER(F171),F171,"")</f>
        <v/>
      </c>
      <c t="str" s="3" r="I280">
        <f>IF(ISNUMBER(C280),(RANK(C280,($C$175:$C$320),1)),"")</f>
        <v/>
      </c>
      <c t="str" s="3" r="J280">
        <f>IF(ISNUMBER(F284),(RANK(F284,($F$175:$F$320),1)),"")</f>
        <v/>
      </c>
      <c t="str" s="3" r="K280">
        <f>IF(ISNUMBER(H284),(RANK(H284,($H$175:$H$320),1)),"")</f>
        <v/>
      </c>
      <c t="str" s="3" r="L280">
        <f>IF(ISNUMBER(I284),((I284+COUNTIF(I284:I$320,I284))-1),"")</f>
        <v/>
      </c>
      <c t="str" s="3" r="M280">
        <f>IF(ISNUMBER(J280),((J280+COUNTIF(J280:J$320,J280))-1),"")</f>
        <v/>
      </c>
      <c t="str" s="3" r="N280">
        <f>IF(ISNUMBER(K280),((K280+COUNTIF(K280:K$320,K280))-1),"")</f>
        <v/>
      </c>
      <c s="3" r="O280">
        <f>O279+1</f>
        <v>110</v>
      </c>
      <c t="str" s="3" r="P280">
        <f>MATCH(O280,L$171:L$320,0)</f>
        <v>#N/A:lookupNotFound:110</v>
      </c>
      <c t="str" s="3" r="Q280">
        <f>INDEX(B$175:B$317,P280)</f>
        <v>#N/A:lookupNotFound:110</v>
      </c>
      <c t="str" s="6" r="R280">
        <f>INDEX(C$175:C$320,P280)</f>
        <v>#N/A:lookupNotFound:110</v>
      </c>
      <c t="str" s="10" r="S280">
        <f>INDEX(A$175:A$326,P280)</f>
        <v>#N/A:lookupNotFound:110</v>
      </c>
      <c t="str" s="3" r="T280">
        <f>MATCH(94,M$171:M$320,0)</f>
        <v>#N/A:lookupNotFound:94</v>
      </c>
      <c t="str" s="3" r="U280">
        <f>INDEX(A$175:A$326,T280)</f>
        <v>#N/A:lookupNotFound:94</v>
      </c>
      <c t="str" s="10" r="W280">
        <f>INDEX(B$175:B$320,T280)</f>
        <v>#N/A:lookupNotFound:94</v>
      </c>
      <c t="str" s="6" r="X280">
        <f>INDEX(F$175:F$320,T280)</f>
        <v>#N/A:lookupNotFound:94</v>
      </c>
      <c t="str" s="3" r="Y280">
        <f>MATCH(O286,N$171:N$320,0)</f>
        <v>#N/A:lookupNotFound:116</v>
      </c>
      <c t="str" s="3" r="Z280">
        <f>INDEX(A$175:A$326,Y280)</f>
        <v>#N/A:lookupNotFound:116</v>
      </c>
      <c t="str" s="3" r="AA280">
        <f>INDEX(B$175:B$320,Y280)</f>
        <v>#N/A:lookupNotFound:116</v>
      </c>
      <c t="str" s="6" r="AB280">
        <f>INDEX(H$175:H$320,Y280)</f>
        <v>#N/A:lookupNotFound:116</v>
      </c>
    </row>
    <row customHeight="1" r="281" hidden="1">
      <c t="str" s="3" r="A281">
        <f>C162</f>
        <v>Team 18</v>
      </c>
      <c t="str" s="3" r="B281">
        <f>B172</f>
        <v/>
      </c>
      <c t="str" s="3" r="C281">
        <f>IF(ISNUMBER(C172),C172,"")</f>
        <v/>
      </c>
      <c t="str" s="3" r="D281">
        <f>IF(ISTEXT(D172),D172,"")</f>
        <v/>
      </c>
      <c t="str" s="3" r="E281">
        <f>IF(ISNUMBER(E172),E172,"")</f>
        <v/>
      </c>
      <c t="str" s="3" r="F281">
        <f>IF(ISNUMBER(F172),F172,"")</f>
        <v/>
      </c>
      <c t="str" s="3" r="I281">
        <f>IF(ISNUMBER(C281),(RANK(C281,($C$175:$C$320),1)),"")</f>
        <v/>
      </c>
      <c t="str" s="3" r="J281">
        <f>IF(ISNUMBER(F285),(RANK(F285,($F$175:$F$320),1)),"")</f>
        <v/>
      </c>
      <c t="str" s="3" r="K281">
        <f>IF(ISNUMBER(H285),(RANK(H285,($H$175:$H$320),1)),"")</f>
        <v/>
      </c>
      <c t="str" s="3" r="L281">
        <f>IF(ISNUMBER(I285),((I285+COUNTIF(I285:I$320,I285))-1),"")</f>
        <v/>
      </c>
      <c t="str" s="3" r="M281">
        <f>IF(ISNUMBER(J281),((J281+COUNTIF(J281:J$320,J281))-1),"")</f>
        <v/>
      </c>
      <c t="str" s="3" r="N281">
        <f>IF(ISNUMBER(K281),((K281+COUNTIF(K281:K$320,K281))-1),"")</f>
        <v/>
      </c>
      <c s="3" r="O281">
        <f>O280+1</f>
        <v>111</v>
      </c>
      <c t="str" s="3" r="P281">
        <f>MATCH(O281,L$171:L$320,0)</f>
        <v>#N/A:lookupNotFound:111</v>
      </c>
      <c t="str" s="3" r="Q281">
        <f>INDEX(B$175:B$317,P281)</f>
        <v>#N/A:lookupNotFound:111</v>
      </c>
      <c t="str" s="6" r="R281">
        <f>INDEX(C$175:C$320,P281)</f>
        <v>#N/A:lookupNotFound:111</v>
      </c>
      <c t="str" s="10" r="S281">
        <f>INDEX(A$175:A$326,P281)</f>
        <v>#N/A:lookupNotFound:111</v>
      </c>
      <c t="str" s="3" r="T281">
        <f>MATCH(95,M$171:M$320,0)</f>
        <v>#N/A:lookupNotFound:95</v>
      </c>
      <c t="str" s="3" r="U281">
        <f>INDEX(A$175:A$326,T281)</f>
        <v>#N/A:lookupNotFound:95</v>
      </c>
      <c t="str" s="10" r="W281">
        <f>INDEX(B$175:B$320,T281)</f>
        <v>#N/A:lookupNotFound:95</v>
      </c>
      <c t="str" s="6" r="X281">
        <f>INDEX(F$175:F$320,T281)</f>
        <v>#N/A:lookupNotFound:95</v>
      </c>
      <c t="str" s="3" r="Y281">
        <f>MATCH(O287,N$171:N$320,0)</f>
        <v>#N/A:lookupNotFound:117</v>
      </c>
      <c t="str" s="3" r="Z281">
        <f>INDEX(A$175:A$326,Y281)</f>
        <v>#N/A:lookupNotFound:117</v>
      </c>
      <c t="str" s="3" r="AA281">
        <f>INDEX(B$175:B$320,Y281)</f>
        <v>#N/A:lookupNotFound:117</v>
      </c>
      <c t="str" s="6" r="AB281">
        <f>INDEX(H$175:H$320,Y281)</f>
        <v>#N/A:lookupNotFound:117</v>
      </c>
    </row>
    <row customHeight="1" r="282" hidden="1">
      <c t="str" s="3" r="A282">
        <f>C162</f>
        <v>Team 18</v>
      </c>
      <c t="str" s="3" r="I282">
        <f>IF(ISNUMBER(C282),(RANK(C282,($C$175:$C$320),1)),"")</f>
        <v/>
      </c>
      <c t="str" s="3" r="J282">
        <f>IF(ISNUMBER(F286),(RANK(F286,($F$175:$F$320),1)),"")</f>
        <v/>
      </c>
      <c t="str" s="3" r="K282">
        <f>IF(ISNUMBER(H286),(RANK(H286,($H$175:$H$320),1)),"")</f>
        <v/>
      </c>
      <c t="str" s="3" r="L282">
        <f>IF(ISNUMBER(I286),((I286+COUNTIF(I286:I$320,I286))-1),"")</f>
        <v/>
      </c>
      <c t="str" s="3" r="M282">
        <f>IF(ISNUMBER(J282),((J282+COUNTIF(J282:J$320,J282))-1),"")</f>
        <v/>
      </c>
      <c t="str" s="3" r="N282">
        <f>IF(ISNUMBER(K282),((K282+COUNTIF(K282:K$320,K282))-1),"")</f>
        <v/>
      </c>
      <c s="3" r="O282">
        <f>O281+1</f>
        <v>112</v>
      </c>
      <c t="str" s="3" r="P282">
        <f>MATCH(O282,L$171:L$320,0)</f>
        <v>#N/A:lookupNotFound:112</v>
      </c>
      <c t="str" s="3" r="Q282">
        <f>INDEX(B$175:B$317,P282)</f>
        <v>#N/A:lookupNotFound:112</v>
      </c>
      <c t="str" s="6" r="R282">
        <f>INDEX(C$175:C$320,P282)</f>
        <v>#N/A:lookupNotFound:112</v>
      </c>
      <c t="str" s="10" r="S282">
        <f>INDEX(A$175:A$326,P282)</f>
        <v>#N/A:lookupNotFound:112</v>
      </c>
      <c t="str" s="3" r="T282">
        <f>MATCH(96,M$171:M$320,0)</f>
        <v>#N/A:lookupNotFound:96</v>
      </c>
      <c t="str" s="3" r="U282">
        <f>INDEX(A$175:A$326,T282)</f>
        <v>#N/A:lookupNotFound:96</v>
      </c>
      <c t="str" s="10" r="W282">
        <f>INDEX(B$175:B$320,T282)</f>
        <v>#N/A:lookupNotFound:96</v>
      </c>
      <c t="str" s="6" r="X282">
        <f>INDEX(F$175:F$320,T282)</f>
        <v>#N/A:lookupNotFound:96</v>
      </c>
      <c t="str" s="3" r="Y282">
        <f>MATCH(O288,N$171:N$320,0)</f>
        <v>#N/A:lookupNotFound:118</v>
      </c>
      <c t="str" s="3" r="Z282">
        <f>INDEX(A$175:A$326,Y282)</f>
        <v>#N/A:lookupNotFound:118</v>
      </c>
      <c t="str" s="3" r="AA282">
        <f>INDEX(B$175:B$320,Y282)</f>
        <v>#N/A:lookupNotFound:118</v>
      </c>
      <c t="str" s="6" r="AB282">
        <f>INDEX(H$175:H$320,Y282)</f>
        <v>#N/A:lookupNotFound:118</v>
      </c>
    </row>
    <row customHeight="1" r="283" hidden="1">
      <c t="str" s="3" r="A283">
        <f>C348</f>
        <v>Team 19</v>
      </c>
      <c t="str" s="3" r="B283">
        <f>B350</f>
        <v>Peter Frampton</v>
      </c>
      <c s="3" r="C283">
        <f>IF(ISNUMBER(C350),C350,"")</f>
        <v>72</v>
      </c>
      <c t="str" s="3" r="D283">
        <f>IF(ISTEXT(D350),D350,"")</f>
        <v>Peter Frampton</v>
      </c>
      <c s="3" r="E283">
        <f>IF(ISNUMBER(E350),E350,"")</f>
        <v>72</v>
      </c>
      <c s="3" r="F283">
        <f>IF(ISNUMBER(F350),F350,"")</f>
        <v>144</v>
      </c>
      <c s="3" r="I283">
        <f>IF(ISNUMBER(C283),(RANK(C283,($C$175:$C$320),1)),"")</f>
        <v>1</v>
      </c>
      <c t="str" s="3" r="J283">
        <f>IF(ISNUMBER(F287),(RANK(F287,($F$175:$F$320),1)),"")</f>
        <v/>
      </c>
      <c t="str" s="3" r="K283">
        <f>IF(ISNUMBER(H287),(RANK(H287,($H$175:$H$320),1)),"")</f>
        <v/>
      </c>
      <c t="str" s="3" r="L283">
        <f>IF(ISNUMBER(I287),((I287+COUNTIF(I287:I$320,I287))-1),"")</f>
        <v/>
      </c>
      <c t="str" s="3" r="M283">
        <f>IF(ISNUMBER(J283),((J283+COUNTIF(J283:J$320,J283))-1),"")</f>
        <v/>
      </c>
      <c t="str" s="3" r="N283">
        <f>IF(ISNUMBER(K283),((K283+COUNTIF(K283:K$320,K283))-1),"")</f>
        <v/>
      </c>
      <c s="3" r="O283">
        <f>O282+1</f>
        <v>113</v>
      </c>
      <c t="str" s="3" r="P283">
        <f>MATCH(O283,L$171:L$320,0)</f>
        <v>#N/A:lookupNotFound:113</v>
      </c>
      <c t="str" s="3" r="Q283">
        <f>INDEX(B$175:B$317,P283)</f>
        <v>#N/A:lookupNotFound:113</v>
      </c>
      <c t="str" s="6" r="R283">
        <f>INDEX(C$175:C$320,P283)</f>
        <v>#N/A:lookupNotFound:113</v>
      </c>
      <c t="str" s="10" r="S283">
        <f>INDEX(A$175:A$326,P283)</f>
        <v>#N/A:lookupNotFound:113</v>
      </c>
      <c t="str" s="3" r="T283">
        <f>MATCH(89,M$171:M$320,0)</f>
        <v>#N/A:lookupNotFound:89</v>
      </c>
      <c t="str" s="3" r="U283">
        <f>INDEX(A$175:A$326,T283)</f>
        <v>#N/A:lookupNotFound:89</v>
      </c>
      <c t="str" s="10" r="W283">
        <f>INDEX(B$175:B$320,T283)</f>
        <v>#N/A:lookupNotFound:89</v>
      </c>
      <c t="str" s="6" r="X283">
        <f>INDEX(F$175:F$320,T283)</f>
        <v>#N/A:lookupNotFound:89</v>
      </c>
      <c t="str" s="3" r="Y283">
        <f>MATCH(O289,N$171:N$320,0)</f>
        <v>#N/A:lookupNotFound:119</v>
      </c>
      <c t="str" s="3" r="Z283">
        <f>INDEX(A$175:A$326,Y283)</f>
        <v>#N/A:lookupNotFound:119</v>
      </c>
      <c t="str" s="3" r="AA283">
        <f>INDEX(B$175:B$320,Y283)</f>
        <v>#N/A:lookupNotFound:119</v>
      </c>
      <c t="str" s="6" r="AB283">
        <f>INDEX(H$175:H$320,Y283)</f>
        <v>#N/A:lookupNotFound:119</v>
      </c>
    </row>
    <row customHeight="1" r="284" hidden="1">
      <c t="str" s="3" r="A284">
        <f>C348</f>
        <v>Team 19</v>
      </c>
      <c t="str" s="3" r="B284">
        <f>B351</f>
        <v/>
      </c>
      <c t="str" s="3" r="C284">
        <f>IF(ISNUMBER(C351),C351,"")</f>
        <v/>
      </c>
      <c t="str" s="3" r="D284">
        <f>IF(ISTEXT(D351),D351,"")</f>
        <v/>
      </c>
      <c t="str" s="3" r="E284">
        <f>IF(ISNUMBER(E351),E351,"")</f>
        <v/>
      </c>
      <c t="str" s="3" r="F284">
        <f>IF(ISNUMBER(F351),F351,"")</f>
        <v/>
      </c>
      <c t="str" s="3" r="I284">
        <f>IF(ISNUMBER(C284),(RANK(C284,($C$175:$C$320),1)),"")</f>
        <v/>
      </c>
      <c t="str" s="3" r="J284">
        <f>IF(ISNUMBER(F288),(RANK(F288,($F$175:$F$320),1)),"")</f>
        <v/>
      </c>
      <c t="str" s="3" r="K284">
        <f>IF(ISNUMBER(H288),(RANK(H288,($H$175:$H$320),1)),"")</f>
        <v/>
      </c>
      <c t="str" s="3" r="L284">
        <f>IF(ISNUMBER(I288),((I288+COUNTIF(I288:I$320,I288))-1),"")</f>
        <v/>
      </c>
      <c t="str" s="3" r="M284">
        <f>IF(ISNUMBER(J284),((J284+COUNTIF(J284:J$320,J284))-1),"")</f>
        <v/>
      </c>
      <c t="str" s="3" r="N284">
        <f>IF(ISNUMBER(K284),((K284+COUNTIF(K284:K$320,K284))-1),"")</f>
        <v/>
      </c>
      <c s="3" r="O284">
        <f>O283+1</f>
        <v>114</v>
      </c>
      <c t="str" s="3" r="P284">
        <f>MATCH(O284,L$171:L$320,0)</f>
        <v>#N/A:lookupNotFound:114</v>
      </c>
      <c t="str" s="3" r="Q284">
        <f>INDEX(B$175:B$317,P284)</f>
        <v>#N/A:lookupNotFound:114</v>
      </c>
      <c t="str" s="6" r="R284">
        <f>INDEX(C$175:C$320,P284)</f>
        <v>#N/A:lookupNotFound:114</v>
      </c>
      <c t="str" s="10" r="S284">
        <f>INDEX(A$175:A$326,P284)</f>
        <v>#N/A:lookupNotFound:114</v>
      </c>
      <c t="str" s="3" r="T284">
        <f>MATCH(90,M$171:M$320,0)</f>
        <v>#N/A:lookupNotFound:90</v>
      </c>
      <c t="str" s="3" r="U284">
        <f>INDEX(A$175:A$326,T284)</f>
        <v>#N/A:lookupNotFound:90</v>
      </c>
      <c t="str" s="10" r="W284">
        <f>INDEX(B$175:B$320,T284)</f>
        <v>#N/A:lookupNotFound:90</v>
      </c>
      <c t="str" s="6" r="X284">
        <f>INDEX(F$175:F$320,T284)</f>
        <v>#N/A:lookupNotFound:90</v>
      </c>
      <c t="str" s="3" r="Y284">
        <f>MATCH(O290,N$171:N$320,0)</f>
        <v>#N/A:lookupNotFound:120</v>
      </c>
      <c t="str" s="3" r="Z284">
        <f>INDEX(A$175:A$326,Y284)</f>
        <v>#N/A:lookupNotFound:120</v>
      </c>
      <c t="str" s="3" r="AA284">
        <f>INDEX(B$175:B$320,Y284)</f>
        <v>#N/A:lookupNotFound:120</v>
      </c>
      <c t="str" s="6" r="AB284">
        <f>INDEX(H$175:H$320,Y284)</f>
        <v>#N/A:lookupNotFound:120</v>
      </c>
    </row>
    <row customHeight="1" r="285" hidden="1">
      <c t="str" s="3" r="A285">
        <f>C348</f>
        <v>Team 19</v>
      </c>
      <c t="str" s="3" r="B285">
        <f>B352</f>
        <v/>
      </c>
      <c t="str" s="3" r="C285">
        <f>IF(ISNUMBER(C352),C352,"")</f>
        <v/>
      </c>
      <c t="str" s="3" r="D285">
        <f>IF(ISTEXT(D352),D352,"")</f>
        <v/>
      </c>
      <c t="str" s="3" r="E285">
        <f>IF(ISNUMBER(E352),E352,"")</f>
        <v/>
      </c>
      <c t="str" s="3" r="F285">
        <f>IF(ISNUMBER(F352),F352,"")</f>
        <v/>
      </c>
      <c t="str" s="3" r="I285">
        <f>IF(ISNUMBER(C285),(RANK(C285,($C$175:$C$320),1)),"")</f>
        <v/>
      </c>
      <c t="str" s="3" r="J285">
        <f>IF(ISNUMBER(F289),(RANK(F289,($F$175:$F$320),1)),"")</f>
        <v/>
      </c>
      <c t="str" s="3" r="K285">
        <f>IF(ISNUMBER(H289),(RANK(H289,($H$175:$H$320),1)),"")</f>
        <v/>
      </c>
      <c t="str" s="3" r="L285">
        <f>IF(ISNUMBER(I289),((I289+COUNTIF(I289:I$320,I289))-1),"")</f>
        <v/>
      </c>
      <c t="str" s="3" r="M285">
        <f>IF(ISNUMBER(J285),((J285+COUNTIF(J285:J$320,J285))-1),"")</f>
        <v/>
      </c>
      <c t="str" s="3" r="N285">
        <f>IF(ISNUMBER(K285),((K285+COUNTIF(K285:K$320,K285))-1),"")</f>
        <v/>
      </c>
      <c s="3" r="O285">
        <f>O284+1</f>
        <v>115</v>
      </c>
      <c t="str" s="3" r="P285">
        <f>MATCH(O285,L$171:L$320,0)</f>
        <v>#N/A:lookupNotFound:115</v>
      </c>
      <c t="str" s="3" r="Q285">
        <f>INDEX(B$175:B$317,P285)</f>
        <v>#N/A:lookupNotFound:115</v>
      </c>
      <c t="str" s="6" r="R285">
        <f>INDEX(C$175:C$320,P285)</f>
        <v>#N/A:lookupNotFound:115</v>
      </c>
      <c t="str" s="10" r="S285">
        <f>INDEX(A$175:A$326,P285)</f>
        <v>#N/A:lookupNotFound:115</v>
      </c>
      <c t="str" s="3" r="T285">
        <f>MATCH(91,M$171:M$320,0)</f>
        <v>#N/A:lookupNotFound:91</v>
      </c>
      <c t="str" s="3" r="U285">
        <f>INDEX(A$175:A$326,T285)</f>
        <v>#N/A:lookupNotFound:91</v>
      </c>
      <c t="str" s="10" r="W285">
        <f>INDEX(B$175:B$320,T285)</f>
        <v>#N/A:lookupNotFound:91</v>
      </c>
      <c t="str" s="6" r="X285">
        <f>INDEX(F$175:F$320,T285)</f>
        <v>#N/A:lookupNotFound:91</v>
      </c>
      <c t="str" s="3" r="Y285">
        <f>MATCH(O291,N$171:N$320,0)</f>
        <v>#N/A:lookupNotFound:121</v>
      </c>
      <c t="str" s="3" r="Z285">
        <f>INDEX(A$175:A$326,Y285)</f>
        <v>#N/A:lookupNotFound:121</v>
      </c>
      <c t="str" s="3" r="AA285">
        <f>INDEX(B$175:B$320,Y285)</f>
        <v>#N/A:lookupNotFound:121</v>
      </c>
      <c t="str" s="6" r="AB285">
        <f>INDEX(H$175:H$320,Y285)</f>
        <v>#N/A:lookupNotFound:121</v>
      </c>
    </row>
    <row customHeight="1" r="286" hidden="1">
      <c t="str" s="3" r="A286">
        <f>C348</f>
        <v>Team 19</v>
      </c>
      <c t="str" s="3" r="B286">
        <f>B353</f>
        <v/>
      </c>
      <c t="str" s="3" r="C286">
        <f>IF(ISNUMBER(C353),C353,"")</f>
        <v/>
      </c>
      <c t="str" s="3" r="D286">
        <f>IF(ISTEXT(D353),D353,"")</f>
        <v/>
      </c>
      <c t="str" s="3" r="E286">
        <f>IF(ISNUMBER(E353),E353,"")</f>
        <v/>
      </c>
      <c t="str" s="3" r="F286">
        <f>IF(ISNUMBER(F353),F353,"")</f>
        <v/>
      </c>
      <c t="str" s="3" r="I286">
        <f>IF(ISNUMBER(C286),(RANK(C286,($C$175:$C$320),1)),"")</f>
        <v/>
      </c>
      <c t="str" s="3" r="J286">
        <f>IF(ISNUMBER(F290),(RANK(F290,($F$175:$F$320),1)),"")</f>
        <v/>
      </c>
      <c t="str" s="3" r="K286">
        <f>IF(ISNUMBER(H290),(RANK(H290,($H$175:$H$320),1)),"")</f>
        <v/>
      </c>
      <c t="str" s="3" r="L286">
        <f>IF(ISNUMBER(I290),((I290+COUNTIF(I290:I$320,I290))-1),"")</f>
        <v/>
      </c>
      <c t="str" s="3" r="M286">
        <f>IF(ISNUMBER(J286),((J286+COUNTIF(J286:J$320,J286))-1),"")</f>
        <v/>
      </c>
      <c t="str" s="3" r="N286">
        <f>IF(ISNUMBER(K286),((K286+COUNTIF(K286:K$320,K286))-1),"")</f>
        <v/>
      </c>
      <c s="3" r="O286">
        <f>O285+1</f>
        <v>116</v>
      </c>
      <c t="str" s="3" r="P286">
        <f>MATCH(O286,L$171:L$320,0)</f>
        <v>#N/A:lookupNotFound:116</v>
      </c>
      <c t="str" s="3" r="Q286">
        <f>INDEX(B$175:B$317,P286)</f>
        <v>#N/A:lookupNotFound:116</v>
      </c>
      <c t="str" s="6" r="R286">
        <f>INDEX(C$175:C$320,P286)</f>
        <v>#N/A:lookupNotFound:116</v>
      </c>
      <c t="str" s="10" r="S286">
        <f>INDEX(A$175:A$326,P286)</f>
        <v>#N/A:lookupNotFound:116</v>
      </c>
      <c t="str" s="3" r="T286">
        <f>MATCH(92,M$171:M$320,0)</f>
        <v>#N/A:lookupNotFound:92</v>
      </c>
      <c t="str" s="3" r="U286">
        <f>INDEX(A$175:A$326,T286)</f>
        <v>#N/A:lookupNotFound:92</v>
      </c>
      <c t="str" s="10" r="W286">
        <f>INDEX(B$175:B$320,T286)</f>
        <v>#N/A:lookupNotFound:92</v>
      </c>
      <c t="str" s="6" r="X286">
        <f>INDEX(F$175:F$320,T286)</f>
        <v>#N/A:lookupNotFound:92</v>
      </c>
      <c t="str" s="3" r="Y286">
        <f>MATCH(O292,N$171:N$320,0)</f>
        <v>#N/A:lookupNotFound:122</v>
      </c>
      <c t="str" s="3" r="Z286">
        <f>INDEX(A$175:A$326,Y286)</f>
        <v>#N/A:lookupNotFound:122</v>
      </c>
      <c t="str" s="3" r="AA286">
        <f>INDEX(B$175:B$320,Y286)</f>
        <v>#N/A:lookupNotFound:122</v>
      </c>
      <c t="str" s="6" r="AB286">
        <f>INDEX(H$175:H$320,Y286)</f>
        <v>#N/A:lookupNotFound:122</v>
      </c>
    </row>
    <row customHeight="1" r="287" hidden="1">
      <c t="str" s="3" r="A287">
        <f>C348</f>
        <v>Team 19</v>
      </c>
      <c t="str" s="3" r="B287">
        <f>B354</f>
        <v/>
      </c>
      <c t="str" s="3" r="C287">
        <f>IF(ISNUMBER(C354),C354,"")</f>
        <v/>
      </c>
      <c t="str" s="3" r="D287">
        <f>IF(ISTEXT(D354),D354,"")</f>
        <v/>
      </c>
      <c t="str" s="3" r="E287">
        <f>IF(ISNUMBER(E354),E354,"")</f>
        <v/>
      </c>
      <c t="str" s="3" r="F287">
        <f>IF(ISNUMBER(F354),F354,"")</f>
        <v/>
      </c>
      <c t="str" s="3" r="I287">
        <f>IF(ISNUMBER(C287),(RANK(C287,($C$175:$C$320),1)),"")</f>
        <v/>
      </c>
      <c t="str" s="3" r="J287">
        <f>IF(ISNUMBER(F291),(RANK(F291,($F$175:$F$320),1)),"")</f>
        <v/>
      </c>
      <c t="str" s="3" r="K287">
        <f>IF(ISNUMBER(H291),(RANK(H291,($H$175:$H$320),1)),"")</f>
        <v/>
      </c>
      <c t="str" s="3" r="L287">
        <f>IF(ISNUMBER(I291),((I291+COUNTIF(I291:I$320,I291))-1),"")</f>
        <v/>
      </c>
      <c t="str" s="3" r="M287">
        <f>IF(ISNUMBER(J287),((J287+COUNTIF(J287:J$320,J287))-1),"")</f>
        <v/>
      </c>
      <c t="str" s="3" r="N287">
        <f>IF(ISNUMBER(K287),((K287+COUNTIF(K287:K$320,K287))-1),"")</f>
        <v/>
      </c>
      <c s="3" r="O287">
        <f>O286+1</f>
        <v>117</v>
      </c>
      <c t="str" s="3" r="P287">
        <f>MATCH(O287,L$171:L$320,0)</f>
        <v>#N/A:lookupNotFound:117</v>
      </c>
      <c t="str" s="3" r="Q287">
        <f>INDEX(B$175:B$317,P287)</f>
        <v>#N/A:lookupNotFound:117</v>
      </c>
      <c t="str" s="6" r="R287">
        <f>INDEX(C$175:C$320,P287)</f>
        <v>#N/A:lookupNotFound:117</v>
      </c>
      <c t="str" s="10" r="S287">
        <f>INDEX(A$175:A$326,P287)</f>
        <v>#N/A:lookupNotFound:117</v>
      </c>
      <c t="str" s="3" r="T287">
        <f>MATCH(93,M$171:M$320,0)</f>
        <v>#N/A:lookupNotFound:93</v>
      </c>
      <c t="str" s="3" r="U287">
        <f>INDEX(A$175:A$326,T287)</f>
        <v>#N/A:lookupNotFound:93</v>
      </c>
      <c t="str" s="10" r="W287">
        <f>INDEX(B$175:B$320,T287)</f>
        <v>#N/A:lookupNotFound:93</v>
      </c>
      <c t="str" s="6" r="X287">
        <f>INDEX(F$175:F$320,T287)</f>
        <v>#N/A:lookupNotFound:93</v>
      </c>
      <c t="str" s="3" r="Y287">
        <f>MATCH(O293,N$171:N$320,0)</f>
        <v>#N/A:lookupNotFound:123</v>
      </c>
      <c t="str" s="3" r="Z287">
        <f>INDEX(A$175:A$326,Y287)</f>
        <v>#N/A:lookupNotFound:123</v>
      </c>
      <c t="str" s="3" r="AA287">
        <f>INDEX(B$175:B$320,Y287)</f>
        <v>#N/A:lookupNotFound:123</v>
      </c>
      <c t="str" s="6" r="AB287">
        <f>INDEX(H$175:H$320,Y287)</f>
        <v>#N/A:lookupNotFound:123</v>
      </c>
    </row>
    <row customHeight="1" r="288" hidden="1">
      <c t="str" s="3" r="A288">
        <f>C348</f>
        <v>Team 19</v>
      </c>
      <c t="str" s="3" r="I288">
        <f>IF(ISNUMBER(C288),(RANK(C288,($C$175:$C$320),1)),"")</f>
        <v/>
      </c>
      <c t="str" s="3" r="J288">
        <f>IF(ISNUMBER(F292),(RANK(F292,($F$175:$F$320),1)),"")</f>
        <v/>
      </c>
      <c t="str" s="3" r="K288">
        <f>IF(ISNUMBER(H292),(RANK(H292,($H$175:$H$320),1)),"")</f>
        <v/>
      </c>
      <c t="str" s="3" r="L288">
        <f>IF(ISNUMBER(I292),((I292+COUNTIF(I292:I$320,I292))-1),"")</f>
        <v/>
      </c>
      <c t="str" s="3" r="M288">
        <f>IF(ISNUMBER(J288),((J288+COUNTIF(J288:J$320,J288))-1),"")</f>
        <v/>
      </c>
      <c t="str" s="3" r="N288">
        <f>IF(ISNUMBER(K288),((K288+COUNTIF(K288:K$320,K288))-1),"")</f>
        <v/>
      </c>
      <c s="3" r="O288">
        <f>O287+1</f>
        <v>118</v>
      </c>
      <c t="str" s="3" r="P288">
        <f>MATCH(O288,L$171:L$320,0)</f>
        <v>#N/A:lookupNotFound:118</v>
      </c>
      <c t="str" s="3" r="Q288">
        <f>INDEX(B$175:B$317,P288)</f>
        <v>#N/A:lookupNotFound:118</v>
      </c>
      <c t="str" s="6" r="R288">
        <f>INDEX(C$175:C$320,P288)</f>
        <v>#N/A:lookupNotFound:118</v>
      </c>
      <c t="str" s="10" r="S288">
        <f>INDEX(A$175:A$326,P288)</f>
        <v>#N/A:lookupNotFound:118</v>
      </c>
      <c t="str" s="3" r="T288">
        <f>MATCH(94,M$171:M$320,0)</f>
        <v>#N/A:lookupNotFound:94</v>
      </c>
      <c t="str" s="3" r="U288">
        <f>INDEX(A$175:A$326,T288)</f>
        <v>#N/A:lookupNotFound:94</v>
      </c>
      <c t="str" s="10" r="W288">
        <f>INDEX(B$175:B$320,T288)</f>
        <v>#N/A:lookupNotFound:94</v>
      </c>
      <c t="str" s="6" r="X288">
        <f>INDEX(F$175:F$320,T288)</f>
        <v>#N/A:lookupNotFound:94</v>
      </c>
      <c t="str" s="3" r="Y288">
        <f>MATCH(O294,N$171:N$320,0)</f>
        <v>#N/A:lookupNotFound:124</v>
      </c>
      <c t="str" s="3" r="Z288">
        <f>INDEX(A$175:A$326,Y288)</f>
        <v>#N/A:lookupNotFound:124</v>
      </c>
      <c t="str" s="3" r="AA288">
        <f>INDEX(B$175:B$320,Y288)</f>
        <v>#N/A:lookupNotFound:124</v>
      </c>
      <c t="str" s="6" r="AB288">
        <f>INDEX(H$175:H$320,Y288)</f>
        <v>#N/A:lookupNotFound:124</v>
      </c>
    </row>
    <row customHeight="1" r="289" hidden="1">
      <c t="str" s="3" r="A289">
        <f>C357</f>
        <v>Team 20</v>
      </c>
      <c t="str" s="3" r="B289">
        <f>B359</f>
        <v>ashley</v>
      </c>
      <c t="str" s="3" r="C289">
        <f>IF(ISNUMBER(C359),C359,"")</f>
        <v/>
      </c>
      <c t="str" s="3" r="D289">
        <f>IF(ISTEXT(D359),D359,"")</f>
        <v/>
      </c>
      <c t="str" s="3" r="E289">
        <f>IF(ISNUMBER(E359),E359,"")</f>
        <v/>
      </c>
      <c t="str" s="3" r="F289">
        <f>IF(ISNUMBER(F359),F359,"")</f>
        <v/>
      </c>
      <c t="str" s="3" r="I289">
        <f>IF(ISNUMBER(C289),(RANK(C289,($C$175:$C$320),1)),"")</f>
        <v/>
      </c>
      <c t="str" s="3" r="J289">
        <f>IF(ISNUMBER(F293),(RANK(F293,($F$175:$F$320),1)),"")</f>
        <v/>
      </c>
      <c t="str" s="3" r="K289">
        <f>IF(ISNUMBER(H293),(RANK(H293,($H$175:$H$320),1)),"")</f>
        <v/>
      </c>
      <c t="str" s="3" r="L289">
        <f>IF(ISNUMBER(I293),((I293+COUNTIF(I293:I$320,I293))-1),"")</f>
        <v/>
      </c>
      <c t="str" s="3" r="M289">
        <f>IF(ISNUMBER(J289),((J289+COUNTIF(J289:J$320,J289))-1),"")</f>
        <v/>
      </c>
      <c t="str" s="3" r="N289">
        <f>IF(ISNUMBER(K289),((K289+COUNTIF(K289:K$320,K289))-1),"")</f>
        <v/>
      </c>
      <c s="3" r="O289">
        <f>O288+1</f>
        <v>119</v>
      </c>
      <c t="str" s="3" r="P289">
        <f>MATCH(O289,L$171:L$320,0)</f>
        <v>#N/A:lookupNotFound:119</v>
      </c>
      <c t="str" s="3" r="Q289">
        <f>INDEX(B$175:B$317,P289)</f>
        <v>#N/A:lookupNotFound:119</v>
      </c>
      <c t="str" s="6" r="R289">
        <f>INDEX(C$175:C$320,P289)</f>
        <v>#N/A:lookupNotFound:119</v>
      </c>
      <c t="str" s="10" r="S289">
        <f>INDEX(A$175:A$326,P289)</f>
        <v>#N/A:lookupNotFound:119</v>
      </c>
      <c t="str" s="3" r="T289">
        <f>MATCH(95,M$171:M$320,0)</f>
        <v>#N/A:lookupNotFound:95</v>
      </c>
      <c t="str" s="3" r="U289">
        <f>INDEX(A$175:A$326,T289)</f>
        <v>#N/A:lookupNotFound:95</v>
      </c>
      <c t="str" s="10" r="W289">
        <f>INDEX(B$175:B$320,T289)</f>
        <v>#N/A:lookupNotFound:95</v>
      </c>
      <c t="str" s="6" r="X289">
        <f>INDEX(F$175:F$320,T289)</f>
        <v>#N/A:lookupNotFound:95</v>
      </c>
      <c t="str" s="3" r="Y289">
        <f>MATCH(O295,N$171:N$320,0)</f>
        <v>#N/A:lookupNotFound:125</v>
      </c>
      <c t="str" s="3" r="Z289">
        <f>INDEX(A$175:A$326,Y289)</f>
        <v>#N/A:lookupNotFound:125</v>
      </c>
      <c t="str" s="3" r="AA289">
        <f>INDEX(B$175:B$320,Y289)</f>
        <v>#N/A:lookupNotFound:125</v>
      </c>
      <c t="str" s="6" r="AB289">
        <f>INDEX(H$175:H$320,Y289)</f>
        <v>#N/A:lookupNotFound:125</v>
      </c>
    </row>
    <row customHeight="1" r="290" hidden="1">
      <c t="str" s="3" r="A290">
        <f>C357</f>
        <v>Team 20</v>
      </c>
      <c t="str" s="3" r="B290">
        <f>B359</f>
        <v>ashley</v>
      </c>
      <c t="str" s="3" r="C290">
        <f>IF(ISNUMBER(C360),C360,"")</f>
        <v/>
      </c>
      <c t="str" s="3" r="D290">
        <f>IF(ISTEXT(D360),D360,"")</f>
        <v/>
      </c>
      <c t="str" s="3" r="E290">
        <f>IF(ISNUMBER(E360),E360,"")</f>
        <v/>
      </c>
      <c t="str" s="3" r="F290">
        <f>IF(ISNUMBER(F360),F360,"")</f>
        <v/>
      </c>
      <c t="str" s="3" r="I290">
        <f>IF(ISNUMBER(C290),(RANK(C290,($C$175:$C$320),1)),"")</f>
        <v/>
      </c>
      <c t="str" s="3" r="J290">
        <f>IF(ISNUMBER(F294),(RANK(F294,($F$175:$F$320),1)),"")</f>
        <v/>
      </c>
      <c t="str" s="3" r="K290">
        <f>IF(ISNUMBER(H294),(RANK(H294,($H$175:$H$320),1)),"")</f>
        <v/>
      </c>
      <c t="str" s="3" r="L290">
        <f>IF(ISNUMBER(I294),((I294+COUNTIF(I294:I$320,I294))-1),"")</f>
        <v/>
      </c>
      <c t="str" s="3" r="M290">
        <f>IF(ISNUMBER(J290),((J290+COUNTIF(J290:J$320,J290))-1),"")</f>
        <v/>
      </c>
      <c t="str" s="3" r="N290">
        <f>IF(ISNUMBER(K290),((K290+COUNTIF(K290:K$320,K290))-1),"")</f>
        <v/>
      </c>
      <c s="3" r="O290">
        <f>O289+1</f>
        <v>120</v>
      </c>
      <c t="str" s="3" r="P290">
        <f>MATCH(O290,L$171:L$320,0)</f>
        <v>#N/A:lookupNotFound:120</v>
      </c>
      <c t="str" s="3" r="Q290">
        <f>INDEX(B$175:B$317,P290)</f>
        <v>#N/A:lookupNotFound:120</v>
      </c>
      <c t="str" s="6" r="R290">
        <f>INDEX(C$175:C$320,P290)</f>
        <v>#N/A:lookupNotFound:120</v>
      </c>
      <c t="str" s="10" r="S290">
        <f>INDEX(A$175:A$326,P290)</f>
        <v>#N/A:lookupNotFound:120</v>
      </c>
      <c t="str" s="3" r="T290">
        <f>MATCH(96,M$171:M$320,0)</f>
        <v>#N/A:lookupNotFound:96</v>
      </c>
      <c t="str" s="3" r="U290">
        <f>INDEX(A$175:A$326,T290)</f>
        <v>#N/A:lookupNotFound:96</v>
      </c>
      <c t="str" s="10" r="W290">
        <f>INDEX(B$175:B$320,T290)</f>
        <v>#N/A:lookupNotFound:96</v>
      </c>
      <c t="str" s="6" r="X290">
        <f>INDEX(F$175:F$320,T290)</f>
        <v>#N/A:lookupNotFound:96</v>
      </c>
      <c t="str" s="3" r="Y290">
        <f>MATCH(O296,N$171:N$320,0)</f>
        <v>#N/A:lookupNotFound:126</v>
      </c>
      <c t="str" s="3" r="Z290">
        <f>INDEX(A$175:A$326,Y290)</f>
        <v>#N/A:lookupNotFound:126</v>
      </c>
      <c t="str" s="3" r="AA290">
        <f>INDEX(B$175:B$320,Y290)</f>
        <v>#N/A:lookupNotFound:126</v>
      </c>
      <c t="str" s="6" r="AB290">
        <f>INDEX(H$175:H$320,Y290)</f>
        <v>#N/A:lookupNotFound:126</v>
      </c>
    </row>
    <row customHeight="1" r="291" hidden="1">
      <c t="str" s="3" r="A291">
        <f>C357</f>
        <v>Team 20</v>
      </c>
      <c t="str" s="3" r="B291">
        <f>B359</f>
        <v>ashley</v>
      </c>
      <c t="str" s="3" r="C291">
        <f>IF(ISNUMBER(C361),C361,"")</f>
        <v/>
      </c>
      <c t="str" s="3" r="D291">
        <f>IF(ISTEXT(D361),D361,"")</f>
        <v/>
      </c>
      <c t="str" s="3" r="E291">
        <f>IF(ISNUMBER(E361),E361,"")</f>
        <v/>
      </c>
      <c t="str" s="3" r="F291">
        <f>IF(ISNUMBER(F361),F361,"")</f>
        <v/>
      </c>
      <c t="str" s="3" r="I291">
        <f>IF(ISNUMBER(C291),(RANK(C291,($C$175:$C$320),1)),"")</f>
        <v/>
      </c>
      <c t="str" s="3" r="J291">
        <f>IF(ISNUMBER(F295),(RANK(F295,($F$175:$F$320),1)),"")</f>
        <v/>
      </c>
      <c t="str" s="3" r="K291">
        <f>IF(ISNUMBER(H295),(RANK(H295,($H$175:$H$320),1)),"")</f>
        <v/>
      </c>
      <c t="str" s="3" r="L291">
        <f>IF(ISNUMBER(I295),((I295+COUNTIF(I295:I$320,I295))-1),"")</f>
        <v/>
      </c>
      <c t="str" s="3" r="M291">
        <f>IF(ISNUMBER(J291),((J291+COUNTIF(J291:J$320,J291))-1),"")</f>
        <v/>
      </c>
      <c t="str" s="3" r="N291">
        <f>IF(ISNUMBER(K291),((K291+COUNTIF(K291:K$320,K291))-1),"")</f>
        <v/>
      </c>
      <c s="3" r="O291">
        <f>O290+1</f>
        <v>121</v>
      </c>
      <c t="str" s="3" r="P291">
        <f>MATCH(O291,L$171:L$320,0)</f>
        <v>#N/A:lookupNotFound:121</v>
      </c>
      <c t="str" s="3" r="Q291">
        <f>INDEX(B$175:B$317,P291)</f>
        <v>#N/A:lookupNotFound:121</v>
      </c>
      <c t="str" s="6" r="R291">
        <f>INDEX(C$175:C$320,P291)</f>
        <v>#N/A:lookupNotFound:121</v>
      </c>
      <c t="str" s="10" r="S291">
        <f>INDEX(A$175:A$326,P291)</f>
        <v>#N/A:lookupNotFound:121</v>
      </c>
      <c t="str" s="3" r="T291">
        <f>MATCH(89,M$171:M$320,0)</f>
        <v>#N/A:lookupNotFound:89</v>
      </c>
      <c t="str" s="3" r="U291">
        <f>INDEX(A$175:A$326,T291)</f>
        <v>#N/A:lookupNotFound:89</v>
      </c>
      <c t="str" s="10" r="W291">
        <f>INDEX(B$175:B$320,T291)</f>
        <v>#N/A:lookupNotFound:89</v>
      </c>
      <c t="str" s="6" r="X291">
        <f>INDEX(F$175:F$320,T291)</f>
        <v>#N/A:lookupNotFound:89</v>
      </c>
      <c t="str" s="3" r="Y291">
        <f>MATCH(O297,N$171:N$320,0)</f>
        <v>#N/A:lookupNotFound:127</v>
      </c>
      <c t="str" s="3" r="Z291">
        <f>INDEX(A$175:A$326,Y291)</f>
        <v>#N/A:lookupNotFound:127</v>
      </c>
      <c t="str" s="3" r="AA291">
        <f>INDEX(B$175:B$320,Y291)</f>
        <v>#N/A:lookupNotFound:127</v>
      </c>
      <c t="str" s="6" r="AB291">
        <f>INDEX(H$175:H$320,Y291)</f>
        <v>#N/A:lookupNotFound:127</v>
      </c>
    </row>
    <row customHeight="1" r="292" hidden="1">
      <c t="str" s="3" r="A292">
        <f>C357</f>
        <v>Team 20</v>
      </c>
      <c t="str" s="3" r="B292">
        <f>B359</f>
        <v>ashley</v>
      </c>
      <c t="str" s="3" r="C292">
        <f>IF(ISNUMBER(C362),C362,"")</f>
        <v/>
      </c>
      <c t="str" s="3" r="D292">
        <f>IF(ISTEXT(D362),D362,"")</f>
        <v/>
      </c>
      <c t="str" s="3" r="E292">
        <f>IF(ISNUMBER(E362),E362,"")</f>
        <v/>
      </c>
      <c t="str" s="3" r="F292">
        <f>IF(ISNUMBER(F362),F362,"")</f>
        <v/>
      </c>
      <c t="str" s="3" r="I292">
        <f>IF(ISNUMBER(C292),(RANK(C292,($C$175:$C$320),1)),"")</f>
        <v/>
      </c>
      <c t="str" s="3" r="J292">
        <f>IF(ISNUMBER(F296),(RANK(F296,($F$175:$F$320),1)),"")</f>
        <v/>
      </c>
      <c t="str" s="3" r="K292">
        <f>IF(ISNUMBER(H296),(RANK(H296,($H$175:$H$320),1)),"")</f>
        <v/>
      </c>
      <c t="str" s="3" r="L292">
        <f>IF(ISNUMBER(I296),((I296+COUNTIF(I296:I$320,I296))-1),"")</f>
        <v/>
      </c>
      <c t="str" s="3" r="M292">
        <f>IF(ISNUMBER(J292),((J292+COUNTIF(J292:J$320,J292))-1),"")</f>
        <v/>
      </c>
      <c t="str" s="3" r="N292">
        <f>IF(ISNUMBER(K292),((K292+COUNTIF(K292:K$320,K292))-1),"")</f>
        <v/>
      </c>
      <c s="3" r="O292">
        <f>O291+1</f>
        <v>122</v>
      </c>
      <c t="str" s="3" r="P292">
        <f>MATCH(O292,L$171:L$320,0)</f>
        <v>#N/A:lookupNotFound:122</v>
      </c>
      <c t="str" s="3" r="Q292">
        <f>INDEX(B$175:B$317,P292)</f>
        <v>#N/A:lookupNotFound:122</v>
      </c>
      <c t="str" s="6" r="R292">
        <f>INDEX(C$175:C$320,P292)</f>
        <v>#N/A:lookupNotFound:122</v>
      </c>
      <c t="str" s="10" r="S292">
        <f>INDEX(A$175:A$326,P292)</f>
        <v>#N/A:lookupNotFound:122</v>
      </c>
      <c t="str" s="3" r="T292">
        <f>MATCH(90,M$171:M$320,0)</f>
        <v>#N/A:lookupNotFound:90</v>
      </c>
      <c t="str" s="3" r="U292">
        <f>INDEX(A$175:A$326,T292)</f>
        <v>#N/A:lookupNotFound:90</v>
      </c>
      <c t="str" s="10" r="W292">
        <f>INDEX(B$175:B$320,T292)</f>
        <v>#N/A:lookupNotFound:90</v>
      </c>
      <c t="str" s="6" r="X292">
        <f>INDEX(F$175:F$320,T292)</f>
        <v>#N/A:lookupNotFound:90</v>
      </c>
      <c t="str" s="3" r="Y292">
        <f>MATCH(O298,N$171:N$320,0)</f>
        <v>#N/A:lookupNotFound:128</v>
      </c>
      <c t="str" s="3" r="Z292">
        <f>INDEX(A$175:A$326,Y292)</f>
        <v>#N/A:lookupNotFound:128</v>
      </c>
      <c t="str" s="3" r="AA292">
        <f>INDEX(B$175:B$320,Y292)</f>
        <v>#N/A:lookupNotFound:128</v>
      </c>
      <c t="str" s="6" r="AB292">
        <f>INDEX(H$175:H$320,Y292)</f>
        <v>#N/A:lookupNotFound:128</v>
      </c>
    </row>
    <row customHeight="1" r="293" hidden="1">
      <c t="str" s="3" r="A293">
        <f>C357</f>
        <v>Team 20</v>
      </c>
      <c t="str" s="3" r="B293">
        <f>B359</f>
        <v>ashley</v>
      </c>
      <c t="str" s="3" r="C293">
        <f>IF(ISNUMBER(C363),C363,"")</f>
        <v/>
      </c>
      <c t="str" s="3" r="D293">
        <f>IF(ISTEXT(D363),D363,"")</f>
        <v/>
      </c>
      <c t="str" s="3" r="E293">
        <f>IF(ISNUMBER(E363),E363,"")</f>
        <v/>
      </c>
      <c t="str" s="3" r="F293">
        <f>IF(ISNUMBER(F363),F363,"")</f>
        <v/>
      </c>
      <c t="str" s="3" r="I293">
        <f>IF(ISNUMBER(C293),(RANK(C293,($C$175:$C$320),1)),"")</f>
        <v/>
      </c>
      <c t="str" s="3" r="J293">
        <f>IF(ISNUMBER(F297),(RANK(F297,($F$175:$F$320),1)),"")</f>
        <v/>
      </c>
      <c t="str" s="3" r="K293">
        <f>IF(ISNUMBER(H297),(RANK(H297,($H$175:$H$320),1)),"")</f>
        <v/>
      </c>
      <c t="str" s="3" r="L293">
        <f>IF(ISNUMBER(I297),((I297+COUNTIF(I297:I$320,I297))-1),"")</f>
        <v/>
      </c>
      <c t="str" s="3" r="M293">
        <f>IF(ISNUMBER(J293),((J293+COUNTIF(J293:J$320,J293))-1),"")</f>
        <v/>
      </c>
      <c t="str" s="3" r="N293">
        <f>IF(ISNUMBER(K293),((K293+COUNTIF(K293:K$320,K293))-1),"")</f>
        <v/>
      </c>
      <c s="3" r="O293">
        <f>O292+1</f>
        <v>123</v>
      </c>
      <c t="str" s="3" r="P293">
        <f>MATCH(O293,L$171:L$320,0)</f>
        <v>#N/A:lookupNotFound:123</v>
      </c>
      <c t="str" s="3" r="Q293">
        <f>INDEX(B$175:B$317,P293)</f>
        <v>#N/A:lookupNotFound:123</v>
      </c>
      <c t="str" s="6" r="R293">
        <f>INDEX(C$175:C$320,P293)</f>
        <v>#N/A:lookupNotFound:123</v>
      </c>
      <c t="str" s="10" r="S293">
        <f>INDEX(A$175:A$326,P293)</f>
        <v>#N/A:lookupNotFound:123</v>
      </c>
      <c t="str" s="3" r="T293">
        <f>MATCH(91,M$171:M$320,0)</f>
        <v>#N/A:lookupNotFound:91</v>
      </c>
      <c t="str" s="3" r="U293">
        <f>INDEX(A$175:A$326,T293)</f>
        <v>#N/A:lookupNotFound:91</v>
      </c>
      <c t="str" s="10" r="W293">
        <f>INDEX(B$175:B$320,T293)</f>
        <v>#N/A:lookupNotFound:91</v>
      </c>
      <c t="str" s="6" r="X293">
        <f>INDEX(F$175:F$320,T293)</f>
        <v>#N/A:lookupNotFound:91</v>
      </c>
      <c t="str" s="3" r="Y293">
        <f>MATCH(O299,N$171:N$320,0)</f>
        <v>#N/A:lookupNotFound:129</v>
      </c>
      <c t="str" s="3" r="Z293">
        <f>INDEX(A$175:A$326,Y293)</f>
        <v>#N/A:lookupNotFound:129</v>
      </c>
      <c t="str" s="3" r="AA293">
        <f>INDEX(B$175:B$320,Y293)</f>
        <v>#N/A:lookupNotFound:129</v>
      </c>
      <c t="str" s="6" r="AB293">
        <f>INDEX(H$175:H$320,Y293)</f>
        <v>#N/A:lookupNotFound:129</v>
      </c>
    </row>
    <row customHeight="1" r="294" hidden="1">
      <c t="str" s="3" r="A294">
        <f>C357</f>
        <v>Team 20</v>
      </c>
      <c t="str" s="3" r="I294">
        <f>IF(ISNUMBER(C294),(RANK(C294,($C$175:$C$320),1)),"")</f>
        <v/>
      </c>
      <c t="str" s="3" r="J294">
        <f>IF(ISNUMBER(F298),(RANK(F298,($F$175:$F$320),1)),"")</f>
        <v/>
      </c>
      <c t="str" s="3" r="K294">
        <f>IF(ISNUMBER(H298),(RANK(H298,($H$175:$H$320),1)),"")</f>
        <v/>
      </c>
      <c t="str" s="3" r="L294">
        <f>IF(ISNUMBER(I298),((I298+COUNTIF(I298:I$320,I298))-1),"")</f>
        <v/>
      </c>
      <c t="str" s="3" r="M294">
        <f>IF(ISNUMBER(J294),((J294+COUNTIF(J294:J$320,J294))-1),"")</f>
        <v/>
      </c>
      <c t="str" s="3" r="N294">
        <f>IF(ISNUMBER(K294),((K294+COUNTIF(K294:K$320,K294))-1),"")</f>
        <v/>
      </c>
      <c s="3" r="O294">
        <f>O293+1</f>
        <v>124</v>
      </c>
      <c t="str" s="3" r="P294">
        <f>MATCH(O294,L$171:L$320,0)</f>
        <v>#N/A:lookupNotFound:124</v>
      </c>
      <c t="str" s="3" r="Q294">
        <f>INDEX(B$175:B$317,P294)</f>
        <v>#N/A:lookupNotFound:124</v>
      </c>
      <c t="str" s="6" r="R294">
        <f>INDEX(C$175:C$320,P294)</f>
        <v>#N/A:lookupNotFound:124</v>
      </c>
      <c t="str" s="10" r="S294">
        <f>INDEX(A$175:A$326,P294)</f>
        <v>#N/A:lookupNotFound:124</v>
      </c>
      <c t="str" s="3" r="T294">
        <f>MATCH(92,M$171:M$320,0)</f>
        <v>#N/A:lookupNotFound:92</v>
      </c>
      <c t="str" s="3" r="U294">
        <f>INDEX(A$175:A$326,T294)</f>
        <v>#N/A:lookupNotFound:92</v>
      </c>
      <c t="str" s="10" r="W294">
        <f>INDEX(B$175:B$320,T294)</f>
        <v>#N/A:lookupNotFound:92</v>
      </c>
      <c t="str" s="6" r="X294">
        <f>INDEX(F$175:F$320,T294)</f>
        <v>#N/A:lookupNotFound:92</v>
      </c>
      <c t="str" s="3" r="Y294">
        <f>MATCH(O300,N$171:N$320,0)</f>
        <v>#N/A:lookupNotFound:130</v>
      </c>
      <c t="str" s="3" r="Z294">
        <f>INDEX(A$175:A$326,Y294)</f>
        <v>#N/A:lookupNotFound:130</v>
      </c>
      <c t="str" s="3" r="AA294">
        <f>INDEX(B$175:B$320,Y294)</f>
        <v>#N/A:lookupNotFound:130</v>
      </c>
      <c t="str" s="6" r="AB294">
        <f>INDEX(H$175:H$320,Y294)</f>
        <v>#N/A:lookupNotFound:130</v>
      </c>
    </row>
    <row customHeight="1" r="295" hidden="1">
      <c t="str" s="3" r="A295">
        <f>C366</f>
        <v>Team 21</v>
      </c>
      <c t="str" s="3" r="B295">
        <f>B368</f>
        <v/>
      </c>
      <c t="str" s="3" r="C295">
        <f>IF(ISNUMBER(C368),C368,"")</f>
        <v/>
      </c>
      <c t="str" s="3" r="D295">
        <f>IF(ISTEXT(D368),D368,"")</f>
        <v/>
      </c>
      <c t="str" s="3" r="E295">
        <f>IF(ISNUMBER(E368),E368,"")</f>
        <v/>
      </c>
      <c t="str" s="3" r="F295">
        <f>IF(ISNUMBER(F368),F368,"")</f>
        <v/>
      </c>
      <c t="str" s="3" r="I295">
        <f>IF(ISNUMBER(C295),(RANK(C295,($C$175:$C$320),1)),"")</f>
        <v/>
      </c>
      <c t="str" s="3" r="J295">
        <f>IF(ISNUMBER(F299),(RANK(F299,($F$175:$F$320),1)),"")</f>
        <v/>
      </c>
      <c t="str" s="3" r="K295">
        <f>IF(ISNUMBER(H299),(RANK(H299,($H$175:$H$320),1)),"")</f>
        <v/>
      </c>
      <c t="str" s="3" r="L295">
        <f>IF(ISNUMBER(I299),((I299+COUNTIF(I299:I$320,I299))-1),"")</f>
        <v/>
      </c>
      <c t="str" s="3" r="M295">
        <f>IF(ISNUMBER(J295),((J295+COUNTIF(J295:J$320,J295))-1),"")</f>
        <v/>
      </c>
      <c t="str" s="3" r="N295">
        <f>IF(ISNUMBER(K295),((K295+COUNTIF(K295:K$320,K295))-1),"")</f>
        <v/>
      </c>
      <c s="3" r="O295">
        <f>O294+1</f>
        <v>125</v>
      </c>
      <c t="str" s="3" r="P295">
        <f>MATCH(O295,L$171:L$320,0)</f>
        <v>#N/A:lookupNotFound:125</v>
      </c>
      <c t="str" s="3" r="Q295">
        <f>INDEX(B$175:B$317,P295)</f>
        <v>#N/A:lookupNotFound:125</v>
      </c>
      <c t="str" s="6" r="R295">
        <f>INDEX(C$175:C$320,P295)</f>
        <v>#N/A:lookupNotFound:125</v>
      </c>
      <c t="str" s="10" r="S295">
        <f>INDEX(A$175:A$326,P295)</f>
        <v>#N/A:lookupNotFound:125</v>
      </c>
      <c t="str" s="3" r="T295">
        <f>MATCH(93,M$171:M$320,0)</f>
        <v>#N/A:lookupNotFound:93</v>
      </c>
      <c t="str" s="3" r="U295">
        <f>INDEX(A$175:A$326,T295)</f>
        <v>#N/A:lookupNotFound:93</v>
      </c>
      <c t="str" s="10" r="W295">
        <f>INDEX(B$175:B$320,T295)</f>
        <v>#N/A:lookupNotFound:93</v>
      </c>
      <c t="str" s="6" r="X295">
        <f>INDEX(F$175:F$320,T295)</f>
        <v>#N/A:lookupNotFound:93</v>
      </c>
      <c t="str" s="3" r="Y295">
        <f>MATCH(O301,N$171:N$320,0)</f>
        <v>#N/A:lookupNotFound:131</v>
      </c>
      <c t="str" s="3" r="Z295">
        <f>INDEX(A$175:A$326,Y295)</f>
        <v>#N/A:lookupNotFound:131</v>
      </c>
      <c t="str" s="3" r="AA295">
        <f>INDEX(B$175:B$320,Y295)</f>
        <v>#N/A:lookupNotFound:131</v>
      </c>
      <c t="str" s="6" r="AB295">
        <f>INDEX(H$175:H$320,Y295)</f>
        <v>#N/A:lookupNotFound:131</v>
      </c>
    </row>
    <row customHeight="1" r="296" hidden="1">
      <c t="str" s="3" r="A296">
        <f>C366</f>
        <v>Team 21</v>
      </c>
      <c t="str" s="3" r="B296">
        <f>B359</f>
        <v>ashley</v>
      </c>
      <c t="str" s="3" r="C296">
        <f>IF(ISNUMBER(C369),C369,"")</f>
        <v/>
      </c>
      <c t="str" s="3" r="D296">
        <f>IF(ISTEXT(D369),D369,"")</f>
        <v/>
      </c>
      <c t="str" s="3" r="E296">
        <f>IF(ISNUMBER(E369),E369,"")</f>
        <v/>
      </c>
      <c t="str" s="3" r="F296">
        <f>IF(ISNUMBER(F369),F369,"")</f>
        <v/>
      </c>
      <c t="str" s="3" r="I296">
        <f>IF(ISNUMBER(C296),(RANK(C296,($C$175:$C$320),1)),"")</f>
        <v/>
      </c>
      <c t="str" s="3" r="J296">
        <f>IF(ISNUMBER(F300),(RANK(F300,($F$175:$F$320),1)),"")</f>
        <v/>
      </c>
      <c t="str" s="3" r="K296">
        <f>IF(ISNUMBER(H300),(RANK(H300,($H$175:$H$320),1)),"")</f>
        <v/>
      </c>
      <c t="str" s="3" r="L296">
        <f>IF(ISNUMBER(I300),((I300+COUNTIF(I300:I$320,I300))-1),"")</f>
        <v/>
      </c>
      <c t="str" s="3" r="M296">
        <f>IF(ISNUMBER(J296),((J296+COUNTIF(J296:J$320,J296))-1),"")</f>
        <v/>
      </c>
      <c t="str" s="3" r="N296">
        <f>IF(ISNUMBER(K296),((K296+COUNTIF(K296:K$320,K296))-1),"")</f>
        <v/>
      </c>
      <c s="3" r="O296">
        <f>O295+1</f>
        <v>126</v>
      </c>
      <c t="str" s="3" r="P296">
        <f>MATCH(O296,L$171:L$320,0)</f>
        <v>#N/A:lookupNotFound:126</v>
      </c>
      <c t="str" s="3" r="Q296">
        <f>INDEX(B$175:B$317,P296)</f>
        <v>#N/A:lookupNotFound:126</v>
      </c>
      <c t="str" s="6" r="R296">
        <f>INDEX(C$175:C$320,P296)</f>
        <v>#N/A:lookupNotFound:126</v>
      </c>
      <c t="str" s="10" r="S296">
        <f>INDEX(A$175:A$326,P296)</f>
        <v>#N/A:lookupNotFound:126</v>
      </c>
      <c t="str" s="3" r="T296">
        <f>MATCH(94,M$171:M$320,0)</f>
        <v>#N/A:lookupNotFound:94</v>
      </c>
      <c t="str" s="3" r="U296">
        <f>INDEX(A$175:A$326,T296)</f>
        <v>#N/A:lookupNotFound:94</v>
      </c>
      <c t="str" s="10" r="W296">
        <f>INDEX(B$175:B$320,T296)</f>
        <v>#N/A:lookupNotFound:94</v>
      </c>
      <c t="str" s="6" r="X296">
        <f>INDEX(F$175:F$320,T296)</f>
        <v>#N/A:lookupNotFound:94</v>
      </c>
      <c t="str" s="3" r="Y296">
        <f>MATCH(O302,N$171:N$320,0)</f>
        <v>#N/A:lookupNotFound:132</v>
      </c>
      <c t="str" s="3" r="Z296">
        <f>INDEX(A$175:A$326,Y296)</f>
        <v>#N/A:lookupNotFound:132</v>
      </c>
      <c t="str" s="3" r="AA296">
        <f>INDEX(B$175:B$320,Y296)</f>
        <v>#N/A:lookupNotFound:132</v>
      </c>
      <c t="str" s="6" r="AB296">
        <f>INDEX(H$175:H$320,Y296)</f>
        <v>#N/A:lookupNotFound:132</v>
      </c>
    </row>
    <row customHeight="1" r="297" hidden="1">
      <c t="str" s="3" r="A297">
        <f>C366</f>
        <v>Team 21</v>
      </c>
      <c t="str" s="3" r="B297">
        <f>B359</f>
        <v>ashley</v>
      </c>
      <c t="str" s="3" r="C297">
        <f>IF(ISNUMBER(C370),C370,"")</f>
        <v/>
      </c>
      <c t="str" s="3" r="D297">
        <f>IF(ISTEXT(D370),D370,"")</f>
        <v/>
      </c>
      <c t="str" s="3" r="E297">
        <f>IF(ISNUMBER(E370),E370,"")</f>
        <v/>
      </c>
      <c t="str" s="3" r="F297">
        <f>IF(ISNUMBER(F370),F370,"")</f>
        <v/>
      </c>
      <c t="str" s="3" r="I297">
        <f>IF(ISNUMBER(C297),(RANK(C297,($C$175:$C$320),1)),"")</f>
        <v/>
      </c>
      <c t="str" s="3" r="J297">
        <f>IF(ISNUMBER(F301),(RANK(F301,($F$175:$F$320),1)),"")</f>
        <v/>
      </c>
      <c t="str" s="3" r="K297">
        <f>IF(ISNUMBER(H301),(RANK(H301,($H$175:$H$320),1)),"")</f>
        <v/>
      </c>
      <c t="str" s="3" r="L297">
        <f>IF(ISNUMBER(I301),((I301+COUNTIF(I301:I$320,I301))-1),"")</f>
        <v/>
      </c>
      <c t="str" s="3" r="M297">
        <f>IF(ISNUMBER(J297),((J297+COUNTIF(J297:J$320,J297))-1),"")</f>
        <v/>
      </c>
      <c t="str" s="3" r="N297">
        <f>IF(ISNUMBER(K297),((K297+COUNTIF(K297:K$320,K297))-1),"")</f>
        <v/>
      </c>
      <c s="3" r="O297">
        <f>O296+1</f>
        <v>127</v>
      </c>
      <c t="str" s="3" r="P297">
        <f>MATCH(O297,L$171:L$320,0)</f>
        <v>#N/A:lookupNotFound:127</v>
      </c>
      <c t="str" s="3" r="Q297">
        <f>INDEX(B$175:B$317,P297)</f>
        <v>#N/A:lookupNotFound:127</v>
      </c>
      <c t="str" s="6" r="R297">
        <f>INDEX(C$175:C$320,P297)</f>
        <v>#N/A:lookupNotFound:127</v>
      </c>
      <c t="str" s="10" r="S297">
        <f>INDEX(A$175:A$326,P297)</f>
        <v>#N/A:lookupNotFound:127</v>
      </c>
      <c t="str" s="3" r="T297">
        <f>MATCH(95,M$171:M$320,0)</f>
        <v>#N/A:lookupNotFound:95</v>
      </c>
      <c t="str" s="3" r="U297">
        <f>INDEX(A$175:A$326,T297)</f>
        <v>#N/A:lookupNotFound:95</v>
      </c>
      <c t="str" s="10" r="W297">
        <f>INDEX(B$175:B$320,T297)</f>
        <v>#N/A:lookupNotFound:95</v>
      </c>
      <c t="str" s="6" r="X297">
        <f>INDEX(F$175:F$320,T297)</f>
        <v>#N/A:lookupNotFound:95</v>
      </c>
      <c t="str" s="3" r="Y297">
        <f>MATCH(O303,N$171:N$320,0)</f>
        <v>#N/A:lookupNotFound:133</v>
      </c>
      <c t="str" s="3" r="Z297">
        <f>INDEX(A$175:A$326,Y297)</f>
        <v>#N/A:lookupNotFound:133</v>
      </c>
      <c t="str" s="3" r="AA297">
        <f>INDEX(B$175:B$320,Y297)</f>
        <v>#N/A:lookupNotFound:133</v>
      </c>
      <c t="str" s="6" r="AB297">
        <f>INDEX(H$175:H$320,Y297)</f>
        <v>#N/A:lookupNotFound:133</v>
      </c>
    </row>
    <row customHeight="1" r="298" hidden="1">
      <c t="str" s="3" r="A298">
        <f>C366</f>
        <v>Team 21</v>
      </c>
      <c t="str" s="3" r="B298">
        <f>B359</f>
        <v>ashley</v>
      </c>
      <c t="str" s="3" r="C298">
        <f>IF(ISNUMBER(C371),C371,"")</f>
        <v/>
      </c>
      <c t="str" s="3" r="D298">
        <f>IF(ISTEXT(D371),D371,"")</f>
        <v/>
      </c>
      <c t="str" s="3" r="E298">
        <f>IF(ISNUMBER(E371),E371,"")</f>
        <v/>
      </c>
      <c t="str" s="3" r="F298">
        <f>IF(ISNUMBER(F371),F371,"")</f>
        <v/>
      </c>
      <c t="str" s="3" r="I298">
        <f>IF(ISNUMBER(C298),(RANK(C298,($C$175:$C$320),1)),"")</f>
        <v/>
      </c>
      <c t="str" s="3" r="J298">
        <f>IF(ISNUMBER(F302),(RANK(F302,($F$175:$F$320),1)),"")</f>
        <v/>
      </c>
      <c t="str" s="3" r="K298">
        <f>IF(ISNUMBER(H302),(RANK(H302,($H$175:$H$320),1)),"")</f>
        <v/>
      </c>
      <c t="str" s="3" r="L298">
        <f>IF(ISNUMBER(I302),((I302+COUNTIF(I302:I$320,I302))-1),"")</f>
        <v/>
      </c>
      <c t="str" s="3" r="M298">
        <f>IF(ISNUMBER(J298),((J298+COUNTIF(J298:J$320,J298))-1),"")</f>
        <v/>
      </c>
      <c t="str" s="3" r="N298">
        <f>IF(ISNUMBER(K298),((K298+COUNTIF(K298:K$320,K298))-1),"")</f>
        <v/>
      </c>
      <c s="3" r="O298">
        <f>O297+1</f>
        <v>128</v>
      </c>
      <c t="str" s="3" r="P298">
        <f>MATCH(O298,L$171:L$320,0)</f>
        <v>#N/A:lookupNotFound:128</v>
      </c>
      <c t="str" s="3" r="Q298">
        <f>INDEX(B$175:B$317,P298)</f>
        <v>#N/A:lookupNotFound:128</v>
      </c>
      <c t="str" s="6" r="R298">
        <f>INDEX(C$175:C$320,P298)</f>
        <v>#N/A:lookupNotFound:128</v>
      </c>
      <c t="str" s="10" r="S298">
        <f>INDEX(A$175:A$326,P298)</f>
        <v>#N/A:lookupNotFound:128</v>
      </c>
      <c t="str" s="3" r="T298">
        <f>MATCH(96,M$171:M$320,0)</f>
        <v>#N/A:lookupNotFound:96</v>
      </c>
      <c t="str" s="3" r="U298">
        <f>INDEX(A$175:A$326,T298)</f>
        <v>#N/A:lookupNotFound:96</v>
      </c>
      <c t="str" s="10" r="W298">
        <f>INDEX(B$175:B$320,T298)</f>
        <v>#N/A:lookupNotFound:96</v>
      </c>
      <c t="str" s="6" r="X298">
        <f>INDEX(F$175:F$320,T298)</f>
        <v>#N/A:lookupNotFound:96</v>
      </c>
      <c t="str" s="3" r="Y298">
        <f>MATCH(O304,N$171:N$320,0)</f>
        <v>#N/A:lookupNotFound:134</v>
      </c>
      <c t="str" s="3" r="Z298">
        <f>INDEX(A$175:A$326,Y298)</f>
        <v>#N/A:lookupNotFound:134</v>
      </c>
      <c t="str" s="3" r="AA298">
        <f>INDEX(B$175:B$320,Y298)</f>
        <v>#N/A:lookupNotFound:134</v>
      </c>
      <c t="str" s="6" r="AB298">
        <f>INDEX(H$175:H$320,Y298)</f>
        <v>#N/A:lookupNotFound:134</v>
      </c>
    </row>
    <row customHeight="1" r="299" hidden="1">
      <c t="str" s="3" r="A299">
        <f>C366</f>
        <v>Team 21</v>
      </c>
      <c t="str" s="3" r="B299">
        <f>B359</f>
        <v>ashley</v>
      </c>
      <c t="str" s="3" r="C299">
        <f>IF(ISNUMBER(C372),C372,"")</f>
        <v/>
      </c>
      <c t="str" s="3" r="D299">
        <f>IF(ISTEXT(D372),D372,"")</f>
        <v/>
      </c>
      <c t="str" s="3" r="E299">
        <f>IF(ISNUMBER(E372),E372,"")</f>
        <v/>
      </c>
      <c t="str" s="3" r="F299">
        <f>IF(ISNUMBER(F372),F372,"")</f>
        <v/>
      </c>
      <c t="str" s="3" r="I299">
        <f>IF(ISNUMBER(C299),(RANK(C299,($C$175:$C$320),1)),"")</f>
        <v/>
      </c>
      <c t="str" s="3" r="J299">
        <f>IF(ISNUMBER(F303),(RANK(F303,($F$175:$F$320),1)),"")</f>
        <v/>
      </c>
      <c t="str" s="3" r="K299">
        <f>IF(ISNUMBER(H303),(RANK(H303,($H$175:$H$320),1)),"")</f>
        <v/>
      </c>
      <c t="str" s="3" r="L299">
        <f>IF(ISNUMBER(I303),((I303+COUNTIF(I303:I$320,I303))-1),"")</f>
        <v/>
      </c>
      <c t="str" s="3" r="M299">
        <f>IF(ISNUMBER(J299),((J299+COUNTIF(J299:J$320,J299))-1),"")</f>
        <v/>
      </c>
      <c t="str" s="3" r="N299">
        <f>IF(ISNUMBER(K299),((K299+COUNTIF(K299:K$320,K299))-1),"")</f>
        <v/>
      </c>
      <c s="3" r="O299">
        <f>O298+1</f>
        <v>129</v>
      </c>
      <c t="str" s="3" r="P299">
        <f>MATCH(O299,L$171:L$320,0)</f>
        <v>#N/A:lookupNotFound:129</v>
      </c>
      <c t="str" s="3" r="Q299">
        <f>INDEX(B$175:B$317,P299)</f>
        <v>#N/A:lookupNotFound:129</v>
      </c>
      <c t="str" s="6" r="R299">
        <f>INDEX(C$175:C$320,P299)</f>
        <v>#N/A:lookupNotFound:129</v>
      </c>
      <c t="str" s="10" r="S299">
        <f>INDEX(A$175:A$326,P299)</f>
        <v>#N/A:lookupNotFound:129</v>
      </c>
      <c t="str" s="3" r="T299">
        <f>MATCH(89,M$171:M$320,0)</f>
        <v>#N/A:lookupNotFound:89</v>
      </c>
      <c t="str" s="3" r="U299">
        <f>INDEX(A$175:A$326,T299)</f>
        <v>#N/A:lookupNotFound:89</v>
      </c>
      <c t="str" s="10" r="W299">
        <f>INDEX(B$175:B$320,T299)</f>
        <v>#N/A:lookupNotFound:89</v>
      </c>
      <c t="str" s="6" r="X299">
        <f>INDEX(F$175:F$320,T299)</f>
        <v>#N/A:lookupNotFound:89</v>
      </c>
      <c t="str" s="3" r="Y299">
        <f>MATCH(O305,N$171:N$320,0)</f>
        <v>#N/A:lookupNotFound:135</v>
      </c>
      <c t="str" s="3" r="Z299">
        <f>INDEX(A$175:A$326,Y299)</f>
        <v>#N/A:lookupNotFound:135</v>
      </c>
      <c t="str" s="3" r="AA299">
        <f>INDEX(B$175:B$320,Y299)</f>
        <v>#N/A:lookupNotFound:135</v>
      </c>
      <c t="str" s="6" r="AB299">
        <f>INDEX(H$175:H$320,Y299)</f>
        <v>#N/A:lookupNotFound:135</v>
      </c>
    </row>
    <row customHeight="1" r="300" hidden="1">
      <c t="str" s="3" r="A300">
        <f>C366</f>
        <v>Team 21</v>
      </c>
      <c t="str" s="3" r="I300">
        <f>IF(ISNUMBER(C300),(RANK(C300,($C$175:$C$320),1)),"")</f>
        <v/>
      </c>
      <c t="str" s="3" r="J300">
        <f>IF(ISNUMBER(F304),(RANK(F304,($F$175:$F$320),1)),"")</f>
        <v/>
      </c>
      <c t="str" s="3" r="K300">
        <f>IF(ISNUMBER(H304),(RANK(H304,($H$175:$H$320),1)),"")</f>
        <v/>
      </c>
      <c t="str" s="3" r="L300">
        <f>IF(ISNUMBER(I304),((I304+COUNTIF(I304:I$320,I304))-1),"")</f>
        <v/>
      </c>
      <c t="str" s="3" r="M300">
        <f>IF(ISNUMBER(J300),((J300+COUNTIF(J300:J$320,J300))-1),"")</f>
        <v/>
      </c>
      <c t="str" s="3" r="N300">
        <f>IF(ISNUMBER(K300),((K300+COUNTIF(K300:K$320,K300))-1),"")</f>
        <v/>
      </c>
      <c s="3" r="O300">
        <f>O299+1</f>
        <v>130</v>
      </c>
      <c t="str" s="3" r="P300">
        <f>MATCH(O300,L$171:L$320,0)</f>
        <v>#N/A:lookupNotFound:130</v>
      </c>
      <c t="str" s="3" r="Q300">
        <f>INDEX(B$175:B$317,P300)</f>
        <v>#N/A:lookupNotFound:130</v>
      </c>
      <c t="str" s="6" r="R300">
        <f>INDEX(C$175:C$320,P300)</f>
        <v>#N/A:lookupNotFound:130</v>
      </c>
      <c t="str" s="10" r="S300">
        <f>INDEX(A$175:A$326,P300)</f>
        <v>#N/A:lookupNotFound:130</v>
      </c>
      <c t="str" s="3" r="T300">
        <f>MATCH(90,M$171:M$320,0)</f>
        <v>#N/A:lookupNotFound:90</v>
      </c>
      <c t="str" s="3" r="U300">
        <f>INDEX(A$175:A$326,T300)</f>
        <v>#N/A:lookupNotFound:90</v>
      </c>
      <c t="str" s="10" r="W300">
        <f>INDEX(B$175:B$320,T300)</f>
        <v>#N/A:lookupNotFound:90</v>
      </c>
      <c t="str" s="6" r="X300">
        <f>INDEX(F$175:F$320,T300)</f>
        <v>#N/A:lookupNotFound:90</v>
      </c>
      <c t="str" s="3" r="Y300">
        <f>MATCH(O306,N$171:N$320,0)</f>
        <v>#N/A:lookupNotFound:136</v>
      </c>
      <c t="str" s="3" r="Z300">
        <f>INDEX(A$175:A$326,Y300)</f>
        <v>#N/A:lookupNotFound:136</v>
      </c>
      <c t="str" s="3" r="AA300">
        <f>INDEX(B$175:B$320,Y300)</f>
        <v>#N/A:lookupNotFound:136</v>
      </c>
      <c t="str" s="6" r="AB300">
        <f>INDEX(H$175:H$320,Y300)</f>
        <v>#N/A:lookupNotFound:136</v>
      </c>
    </row>
    <row customHeight="1" r="301" hidden="1">
      <c t="str" s="3" r="A301">
        <f>C375</f>
        <v>Team 22</v>
      </c>
      <c t="str" s="3" r="B301">
        <f>B377</f>
        <v/>
      </c>
      <c t="str" s="3" r="C301">
        <f>IF(ISNUMBER(C377),C377,"")</f>
        <v/>
      </c>
      <c t="str" s="3" r="D301">
        <f>IF(ISTEXT(D377),D377,"")</f>
        <v/>
      </c>
      <c t="str" s="3" r="E301">
        <f>IF(ISNUMBER(E377),E377,"")</f>
        <v/>
      </c>
      <c t="str" s="3" r="F301">
        <f>IF(ISNUMBER(F377),F377,"")</f>
        <v/>
      </c>
      <c t="str" s="3" r="I301">
        <f>IF(ISNUMBER(C301),(RANK(C301,($C$175:$C$320),1)),"")</f>
        <v/>
      </c>
      <c t="str" s="3" r="J301">
        <f>IF(ISNUMBER(F305),(RANK(F305,($F$175:$F$320),1)),"")</f>
        <v/>
      </c>
      <c t="str" s="3" r="K301">
        <f>IF(ISNUMBER(H305),(RANK(H305,($H$175:$H$320),1)),"")</f>
        <v/>
      </c>
      <c t="str" s="3" r="L301">
        <f>IF(ISNUMBER(I305),((I305+COUNTIF(I305:I$320,I305))-1),"")</f>
        <v/>
      </c>
      <c t="str" s="3" r="M301">
        <f>IF(ISNUMBER(J301),((J301+COUNTIF(J301:J$320,J301))-1),"")</f>
        <v/>
      </c>
      <c t="str" s="3" r="N301">
        <f>IF(ISNUMBER(K301),((K301+COUNTIF(K301:K$320,K301))-1),"")</f>
        <v/>
      </c>
      <c s="3" r="O301">
        <f>O300+1</f>
        <v>131</v>
      </c>
      <c t="str" s="3" r="P301">
        <f>MATCH(O301,L$171:L$320,0)</f>
        <v>#N/A:lookupNotFound:131</v>
      </c>
      <c t="str" s="3" r="Q301">
        <f>INDEX(B$175:B$317,P301)</f>
        <v>#N/A:lookupNotFound:131</v>
      </c>
      <c t="str" s="6" r="R301">
        <f>INDEX(C$175:C$320,P301)</f>
        <v>#N/A:lookupNotFound:131</v>
      </c>
      <c t="str" s="10" r="S301">
        <f>INDEX(A$175:A$326,P301)</f>
        <v>#N/A:lookupNotFound:131</v>
      </c>
      <c t="str" s="3" r="T301">
        <f>MATCH(91,M$171:M$320,0)</f>
        <v>#N/A:lookupNotFound:91</v>
      </c>
      <c t="str" s="3" r="U301">
        <f>INDEX(A$175:A$326,T301)</f>
        <v>#N/A:lookupNotFound:91</v>
      </c>
      <c t="str" s="10" r="W301">
        <f>INDEX(B$175:B$320,T301)</f>
        <v>#N/A:lookupNotFound:91</v>
      </c>
      <c t="str" s="6" r="X301">
        <f>INDEX(F$175:F$320,T301)</f>
        <v>#N/A:lookupNotFound:91</v>
      </c>
      <c t="str" s="3" r="Y301">
        <f>MATCH(O307,N$171:N$320,0)</f>
        <v>#N/A:lookupNotFound:137</v>
      </c>
      <c t="str" s="3" r="Z301">
        <f>INDEX(A$175:A$326,Y301)</f>
        <v>#N/A:lookupNotFound:137</v>
      </c>
      <c t="str" s="3" r="AA301">
        <f>INDEX(B$175:B$320,Y301)</f>
        <v>#N/A:lookupNotFound:137</v>
      </c>
      <c t="str" s="6" r="AB301">
        <f>INDEX(H$175:H$320,Y301)</f>
        <v>#N/A:lookupNotFound:137</v>
      </c>
    </row>
    <row customHeight="1" r="302" hidden="1">
      <c t="str" s="3" r="A302">
        <f>C375</f>
        <v>Team 22</v>
      </c>
      <c t="str" s="3" r="B302">
        <f>B377</f>
        <v/>
      </c>
      <c t="str" s="3" r="C302">
        <f>IF(ISNUMBER(C378),C378,"")</f>
        <v/>
      </c>
      <c t="str" s="3" r="D302">
        <f>IF(ISTEXT(D378),D378,"")</f>
        <v/>
      </c>
      <c t="str" s="3" r="E302">
        <f>IF(ISNUMBER(E378),E378,"")</f>
        <v/>
      </c>
      <c t="str" s="3" r="F302">
        <f>IF(ISNUMBER(F378),F378,"")</f>
        <v/>
      </c>
      <c t="str" s="3" r="I302">
        <f>IF(ISNUMBER(C302),(RANK(C302,($C$175:$C$320),1)),"")</f>
        <v/>
      </c>
      <c t="str" s="3" r="J302">
        <f>IF(ISNUMBER(F306),(RANK(F306,($F$175:$F$320),1)),"")</f>
        <v/>
      </c>
      <c t="str" s="3" r="K302">
        <f>IF(ISNUMBER(H306),(RANK(H306,($H$175:$H$320),1)),"")</f>
        <v/>
      </c>
      <c t="str" s="3" r="L302">
        <f>IF(ISNUMBER(I306),((I306+COUNTIF(I306:I$320,I306))-1),"")</f>
        <v/>
      </c>
      <c t="str" s="3" r="M302">
        <f>IF(ISNUMBER(J302),((J302+COUNTIF(J302:J$320,J302))-1),"")</f>
        <v/>
      </c>
      <c t="str" s="3" r="N302">
        <f>IF(ISNUMBER(K302),((K302+COUNTIF(K302:K$320,K302))-1),"")</f>
        <v/>
      </c>
      <c s="3" r="O302">
        <f>O301+1</f>
        <v>132</v>
      </c>
      <c t="str" s="3" r="P302">
        <f>MATCH(O302,L$171:L$320,0)</f>
        <v>#N/A:lookupNotFound:132</v>
      </c>
      <c t="str" s="3" r="Q302">
        <f>INDEX(B$175:B$317,P302)</f>
        <v>#N/A:lookupNotFound:132</v>
      </c>
      <c t="str" s="6" r="R302">
        <f>INDEX(C$175:C$320,P302)</f>
        <v>#N/A:lookupNotFound:132</v>
      </c>
      <c t="str" s="10" r="S302">
        <f>INDEX(A$175:A$326,P302)</f>
        <v>#N/A:lookupNotFound:132</v>
      </c>
      <c t="str" s="3" r="T302">
        <f>MATCH(92,M$171:M$320,0)</f>
        <v>#N/A:lookupNotFound:92</v>
      </c>
      <c t="str" s="3" r="U302">
        <f>INDEX(A$175:A$326,T302)</f>
        <v>#N/A:lookupNotFound:92</v>
      </c>
      <c t="str" s="10" r="W302">
        <f>INDEX(B$175:B$320,T302)</f>
        <v>#N/A:lookupNotFound:92</v>
      </c>
      <c t="str" s="6" r="X302">
        <f>INDEX(F$175:F$320,T302)</f>
        <v>#N/A:lookupNotFound:92</v>
      </c>
      <c t="str" s="3" r="Y302">
        <f>MATCH(O308,N$171:N$320,0)</f>
        <v>#N/A:lookupNotFound:138</v>
      </c>
      <c t="str" s="3" r="Z302">
        <f>INDEX(A$175:A$326,Y302)</f>
        <v>#N/A:lookupNotFound:138</v>
      </c>
      <c t="str" s="3" r="AA302">
        <f>INDEX(B$175:B$320,Y302)</f>
        <v>#N/A:lookupNotFound:138</v>
      </c>
      <c t="str" s="6" r="AB302">
        <f>INDEX(H$175:H$320,Y302)</f>
        <v>#N/A:lookupNotFound:138</v>
      </c>
    </row>
    <row customHeight="1" r="303" hidden="1">
      <c t="str" s="3" r="A303">
        <f>C375</f>
        <v>Team 22</v>
      </c>
      <c t="str" s="3" r="B303">
        <f>B377</f>
        <v/>
      </c>
      <c t="str" s="3" r="C303">
        <f>IF(ISNUMBER(C379),C379,"")</f>
        <v/>
      </c>
      <c t="str" s="3" r="D303">
        <f>IF(ISTEXT(D379),D379,"")</f>
        <v/>
      </c>
      <c t="str" s="3" r="E303">
        <f>IF(ISNUMBER(E379),E379,"")</f>
        <v/>
      </c>
      <c t="str" s="3" r="F303">
        <f>IF(ISNUMBER(F379),F379,"")</f>
        <v/>
      </c>
      <c t="str" s="3" r="I303">
        <f>IF(ISNUMBER(C303),(RANK(C303,($C$175:$C$320),1)),"")</f>
        <v/>
      </c>
      <c t="str" s="3" r="J303">
        <f>IF(ISNUMBER(F307),(RANK(F307,($F$175:$F$320),1)),"")</f>
        <v/>
      </c>
      <c t="str" s="3" r="K303">
        <f>IF(ISNUMBER(H307),(RANK(H307,($H$175:$H$320),1)),"")</f>
        <v/>
      </c>
      <c t="str" s="3" r="L303">
        <f>IF(ISNUMBER(I307),((I307+COUNTIF(I307:I$320,I307))-1),"")</f>
        <v/>
      </c>
      <c t="str" s="3" r="M303">
        <f>IF(ISNUMBER(J303),((J303+COUNTIF(J303:J$320,J303))-1),"")</f>
        <v/>
      </c>
      <c t="str" s="3" r="N303">
        <f>IF(ISNUMBER(K303),((K303+COUNTIF(K303:K$320,K303))-1),"")</f>
        <v/>
      </c>
      <c s="3" r="O303">
        <f>O302+1</f>
        <v>133</v>
      </c>
      <c t="str" s="3" r="P303">
        <f>MATCH(O303,L$171:L$320,0)</f>
        <v>#N/A:lookupNotFound:133</v>
      </c>
      <c t="str" s="3" r="Q303">
        <f>INDEX(B$175:B$317,P303)</f>
        <v>#N/A:lookupNotFound:133</v>
      </c>
      <c t="str" s="6" r="R303">
        <f>INDEX(C$175:C$320,P303)</f>
        <v>#N/A:lookupNotFound:133</v>
      </c>
      <c t="str" s="10" r="S303">
        <f>INDEX(A$175:A$326,P303)</f>
        <v>#N/A:lookupNotFound:133</v>
      </c>
      <c t="str" s="3" r="T303">
        <f>MATCH(93,M$171:M$320,0)</f>
        <v>#N/A:lookupNotFound:93</v>
      </c>
      <c t="str" s="3" r="U303">
        <f>INDEX(A$175:A$326,T303)</f>
        <v>#N/A:lookupNotFound:93</v>
      </c>
      <c t="str" s="10" r="W303">
        <f>INDEX(B$175:B$320,T303)</f>
        <v>#N/A:lookupNotFound:93</v>
      </c>
      <c t="str" s="6" r="X303">
        <f>INDEX(F$175:F$320,T303)</f>
        <v>#N/A:lookupNotFound:93</v>
      </c>
      <c t="str" s="3" r="Y303">
        <f>MATCH(O309,N$171:N$320,0)</f>
        <v>#N/A:lookupNotFound:139</v>
      </c>
      <c t="str" s="3" r="Z303">
        <f>INDEX(A$175:A$326,Y303)</f>
        <v>#N/A:lookupNotFound:139</v>
      </c>
      <c t="str" s="3" r="AA303">
        <f>INDEX(B$175:B$320,Y303)</f>
        <v>#N/A:lookupNotFound:139</v>
      </c>
      <c t="str" s="6" r="AB303">
        <f>INDEX(H$175:H$320,Y303)</f>
        <v>#N/A:lookupNotFound:139</v>
      </c>
    </row>
    <row customHeight="1" r="304" hidden="1">
      <c t="str" s="3" r="A304">
        <f>C375</f>
        <v>Team 22</v>
      </c>
      <c t="str" s="3" r="B304">
        <f>B377</f>
        <v/>
      </c>
      <c t="str" s="3" r="C304">
        <f>IF(ISNUMBER(C380),C380,"")</f>
        <v/>
      </c>
      <c t="str" s="3" r="D304">
        <f>IF(ISTEXT(D380),D380,"")</f>
        <v/>
      </c>
      <c t="str" s="3" r="E304">
        <f>IF(ISNUMBER(E380),E380,"")</f>
        <v/>
      </c>
      <c t="str" s="3" r="F304">
        <f>IF(ISNUMBER(F380),F380,"")</f>
        <v/>
      </c>
      <c t="str" s="3" r="I304">
        <f>IF(ISNUMBER(C304),(RANK(C304,($C$175:$C$320),1)),"")</f>
        <v/>
      </c>
      <c t="str" s="3" r="J304">
        <f>IF(ISNUMBER(F308),(RANK(F308,($F$175:$F$320),1)),"")</f>
        <v/>
      </c>
      <c t="str" s="3" r="K304">
        <f>IF(ISNUMBER(H308),(RANK(H308,($H$175:$H$320),1)),"")</f>
        <v/>
      </c>
      <c t="str" s="3" r="L304">
        <f>IF(ISNUMBER(I308),((I308+COUNTIF(I308:I$320,I308))-1),"")</f>
        <v/>
      </c>
      <c t="str" s="3" r="M304">
        <f>IF(ISNUMBER(J304),((J304+COUNTIF(J304:J$320,J304))-1),"")</f>
        <v/>
      </c>
      <c t="str" s="3" r="N304">
        <f>IF(ISNUMBER(K304),((K304+COUNTIF(K304:K$320,K304))-1),"")</f>
        <v/>
      </c>
      <c s="3" r="O304">
        <f>O303+1</f>
        <v>134</v>
      </c>
      <c t="str" s="3" r="P304">
        <f>MATCH(O304,L$171:L$320,0)</f>
        <v>#N/A:lookupNotFound:134</v>
      </c>
      <c t="str" s="3" r="Q304">
        <f>INDEX(B$175:B$317,P304)</f>
        <v>#N/A:lookupNotFound:134</v>
      </c>
      <c t="str" s="6" r="R304">
        <f>INDEX(C$175:C$320,P304)</f>
        <v>#N/A:lookupNotFound:134</v>
      </c>
      <c t="str" s="10" r="S304">
        <f>INDEX(A$175:A$326,P304)</f>
        <v>#N/A:lookupNotFound:134</v>
      </c>
      <c t="str" s="3" r="T304">
        <f>MATCH(94,M$171:M$320,0)</f>
        <v>#N/A:lookupNotFound:94</v>
      </c>
      <c t="str" s="3" r="U304">
        <f>INDEX(A$175:A$326,T304)</f>
        <v>#N/A:lookupNotFound:94</v>
      </c>
      <c t="str" s="10" r="W304">
        <f>INDEX(B$175:B$320,T304)</f>
        <v>#N/A:lookupNotFound:94</v>
      </c>
      <c t="str" s="6" r="X304">
        <f>INDEX(F$175:F$320,T304)</f>
        <v>#N/A:lookupNotFound:94</v>
      </c>
      <c t="str" s="3" r="Y304">
        <f>MATCH(O310,N$171:N$320,0)</f>
        <v>#N/A:lookupNotFound:140</v>
      </c>
      <c t="str" s="3" r="Z304">
        <f>INDEX(A$175:A$326,Y304)</f>
        <v>#N/A:lookupNotFound:140</v>
      </c>
      <c t="str" s="3" r="AA304">
        <f>INDEX(B$175:B$320,Y304)</f>
        <v>#N/A:lookupNotFound:140</v>
      </c>
      <c t="str" s="6" r="AB304">
        <f>INDEX(H$175:H$320,Y304)</f>
        <v>#N/A:lookupNotFound:140</v>
      </c>
    </row>
    <row customHeight="1" r="305" hidden="1">
      <c t="str" s="3" r="A305">
        <f>C375</f>
        <v>Team 22</v>
      </c>
      <c t="str" s="3" r="B305">
        <f>B377</f>
        <v/>
      </c>
      <c t="str" s="3" r="C305">
        <f>IF(ISNUMBER(C381),C381,"")</f>
        <v/>
      </c>
      <c t="str" s="3" r="D305">
        <f>IF(ISTEXT(D381),D381,"")</f>
        <v/>
      </c>
      <c t="str" s="3" r="E305">
        <f>IF(ISNUMBER(E381),E381,"")</f>
        <v/>
      </c>
      <c t="str" s="3" r="F305">
        <f>IF(ISNUMBER(F381),F381,"")</f>
        <v/>
      </c>
      <c t="str" s="3" r="I305">
        <f>IF(ISNUMBER(C305),(RANK(C305,($C$175:$C$320),1)),"")</f>
        <v/>
      </c>
      <c t="str" s="3" r="J305">
        <f>IF(ISNUMBER(F309),(RANK(F309,($F$175:$F$320),1)),"")</f>
        <v/>
      </c>
      <c t="str" s="3" r="K305">
        <f>IF(ISNUMBER(H309),(RANK(H309,($H$175:$H$320),1)),"")</f>
        <v/>
      </c>
      <c t="str" s="3" r="L305">
        <f>IF(ISNUMBER(I309),((I309+COUNTIF(I309:I$320,I309))-1),"")</f>
        <v/>
      </c>
      <c t="str" s="3" r="M305">
        <f>IF(ISNUMBER(J305),((J305+COUNTIF(J305:J$320,J305))-1),"")</f>
        <v/>
      </c>
      <c t="str" s="3" r="N305">
        <f>IF(ISNUMBER(K305),((K305+COUNTIF(K305:K$320,K305))-1),"")</f>
        <v/>
      </c>
      <c s="3" r="O305">
        <f>O304+1</f>
        <v>135</v>
      </c>
      <c t="str" s="3" r="P305">
        <f>MATCH(O305,L$171:L$320,0)</f>
        <v>#N/A:lookupNotFound:135</v>
      </c>
      <c t="str" s="3" r="Q305">
        <f>INDEX(B$175:B$317,P305)</f>
        <v>#N/A:lookupNotFound:135</v>
      </c>
      <c t="str" s="6" r="R305">
        <f>INDEX(C$175:C$320,P305)</f>
        <v>#N/A:lookupNotFound:135</v>
      </c>
      <c t="str" s="10" r="S305">
        <f>INDEX(A$175:A$326,P305)</f>
        <v>#N/A:lookupNotFound:135</v>
      </c>
      <c t="str" s="3" r="T305">
        <f>MATCH(95,M$171:M$320,0)</f>
        <v>#N/A:lookupNotFound:95</v>
      </c>
      <c t="str" s="3" r="U305">
        <f>INDEX(A$175:A$326,T305)</f>
        <v>#N/A:lookupNotFound:95</v>
      </c>
      <c t="str" s="10" r="W305">
        <f>INDEX(B$175:B$320,T305)</f>
        <v>#N/A:lookupNotFound:95</v>
      </c>
      <c t="str" s="6" r="X305">
        <f>INDEX(F$175:F$320,T305)</f>
        <v>#N/A:lookupNotFound:95</v>
      </c>
      <c t="str" s="3" r="Y305">
        <f>MATCH(O311,N$171:N$320,0)</f>
        <v>#N/A:lookupNotFound:141</v>
      </c>
      <c t="str" s="3" r="Z305">
        <f>INDEX(A$175:A$326,Y305)</f>
        <v>#N/A:lookupNotFound:141</v>
      </c>
      <c t="str" s="3" r="AA305">
        <f>INDEX(B$175:B$320,Y305)</f>
        <v>#N/A:lookupNotFound:141</v>
      </c>
      <c t="str" s="6" r="AB305">
        <f>INDEX(H$175:H$320,Y305)</f>
        <v>#N/A:lookupNotFound:141</v>
      </c>
    </row>
    <row customHeight="1" r="306" hidden="1">
      <c t="str" s="3" r="A306">
        <f>C375</f>
        <v>Team 22</v>
      </c>
      <c t="str" s="3" r="I306">
        <f>IF(ISNUMBER(C306),(RANK(C306,($C$175:$C$320),1)),"")</f>
        <v/>
      </c>
      <c t="str" s="3" r="J306">
        <f>IF(ISNUMBER(F310),(RANK(F310,($F$175:$F$320),1)),"")</f>
        <v/>
      </c>
      <c t="str" s="3" r="K306">
        <f>IF(ISNUMBER(H310),(RANK(H310,($H$175:$H$320),1)),"")</f>
        <v/>
      </c>
      <c t="str" s="3" r="L306">
        <f>IF(ISNUMBER(I310),((I310+COUNTIF(I310:I$320,I310))-1),"")</f>
        <v/>
      </c>
      <c t="str" s="3" r="M306">
        <f>IF(ISNUMBER(J306),((J306+COUNTIF(J306:J$320,J306))-1),"")</f>
        <v/>
      </c>
      <c t="str" s="3" r="N306">
        <f>IF(ISNUMBER(K306),((K306+COUNTIF(K306:K$320,K306))-1),"")</f>
        <v/>
      </c>
      <c s="3" r="O306">
        <f>O305+1</f>
        <v>136</v>
      </c>
      <c t="str" s="3" r="P306">
        <f>MATCH(O306,L$171:L$320,0)</f>
        <v>#N/A:lookupNotFound:136</v>
      </c>
      <c t="str" s="3" r="Q306">
        <f>INDEX(B$175:B$317,P306)</f>
        <v>#N/A:lookupNotFound:136</v>
      </c>
      <c t="str" s="6" r="R306">
        <f>INDEX(C$175:C$320,P306)</f>
        <v>#N/A:lookupNotFound:136</v>
      </c>
      <c t="str" s="10" r="S306">
        <f>INDEX(A$175:A$326,P306)</f>
        <v>#N/A:lookupNotFound:136</v>
      </c>
      <c t="str" s="3" r="T306">
        <f>MATCH(96,M$171:M$320,0)</f>
        <v>#N/A:lookupNotFound:96</v>
      </c>
      <c t="str" s="3" r="U306">
        <f>INDEX(A$175:A$326,T306)</f>
        <v>#N/A:lookupNotFound:96</v>
      </c>
      <c t="str" s="10" r="W306">
        <f>INDEX(B$175:B$320,T306)</f>
        <v>#N/A:lookupNotFound:96</v>
      </c>
      <c t="str" s="6" r="X306">
        <f>INDEX(F$175:F$320,T306)</f>
        <v>#N/A:lookupNotFound:96</v>
      </c>
      <c t="str" s="3" r="Y306">
        <f>MATCH(O312,N$171:N$320,0)</f>
        <v>#N/A:lookupNotFound:142</v>
      </c>
      <c t="str" s="3" r="Z306">
        <f>INDEX(A$175:A$326,Y306)</f>
        <v>#N/A:lookupNotFound:142</v>
      </c>
      <c t="str" s="3" r="AA306">
        <f>INDEX(B$175:B$320,Y306)</f>
        <v>#N/A:lookupNotFound:142</v>
      </c>
      <c t="str" s="6" r="AB306">
        <f>INDEX(H$175:H$320,Y306)</f>
        <v>#N/A:lookupNotFound:142</v>
      </c>
    </row>
    <row customHeight="1" r="307" hidden="1">
      <c t="str" s="3" r="A307">
        <f>C384</f>
        <v>Team 23</v>
      </c>
      <c t="str" s="3" r="B307">
        <f>B386</f>
        <v/>
      </c>
      <c t="str" s="3" r="C307">
        <f>IF(ISNUMBER(C386),C386,"")</f>
        <v/>
      </c>
      <c t="str" s="3" r="D307">
        <f>IF(ISTEXT(D386),D386,"")</f>
        <v/>
      </c>
      <c t="str" s="3" r="E307">
        <f>IF(ISNUMBER(E386),E386,"")</f>
        <v/>
      </c>
      <c t="str" s="3" r="F307">
        <f>IF(ISNUMBER(F386),F386,"")</f>
        <v/>
      </c>
      <c t="str" s="3" r="I307">
        <f>IF(ISNUMBER(C307),(RANK(C307,($C$175:$C$320),1)),"")</f>
        <v/>
      </c>
      <c t="str" s="3" r="J307">
        <f>IF(ISNUMBER(F311),(RANK(F311,($F$175:$F$320),1)),"")</f>
        <v/>
      </c>
      <c t="str" s="3" r="K307">
        <f>IF(ISNUMBER(H311),(RANK(H311,($H$175:$H$320),1)),"")</f>
        <v/>
      </c>
      <c t="str" s="3" r="L307">
        <f>IF(ISNUMBER(I311),((I311+COUNTIF(I311:I$320,I311))-1),"")</f>
        <v/>
      </c>
      <c t="str" s="3" r="M307">
        <f>IF(ISNUMBER(J307),((J307+COUNTIF(J307:J$320,J307))-1),"")</f>
        <v/>
      </c>
      <c t="str" s="3" r="N307">
        <f>IF(ISNUMBER(K307),((K307+COUNTIF(K307:K$320,K307))-1),"")</f>
        <v/>
      </c>
      <c s="3" r="O307">
        <f>O306+1</f>
        <v>137</v>
      </c>
      <c t="str" s="3" r="P307">
        <f>MATCH(O307,L$171:L$320,0)</f>
        <v>#N/A:lookupNotFound:137</v>
      </c>
      <c t="str" s="3" r="Q307">
        <f>INDEX(B$175:B$317,P307)</f>
        <v>#N/A:lookupNotFound:137</v>
      </c>
      <c t="str" s="6" r="R307">
        <f>INDEX(C$175:C$320,P307)</f>
        <v>#N/A:lookupNotFound:137</v>
      </c>
      <c t="str" s="10" r="S307">
        <f>INDEX(A$175:A$326,P307)</f>
        <v>#N/A:lookupNotFound:137</v>
      </c>
      <c t="str" s="3" r="T307">
        <f>MATCH(93,M$171:M$320,0)</f>
        <v>#N/A:lookupNotFound:93</v>
      </c>
      <c t="str" s="3" r="U307">
        <f>INDEX(A$175:A$326,T307)</f>
        <v>#N/A:lookupNotFound:93</v>
      </c>
      <c t="str" s="10" r="W307">
        <f>INDEX(B$175:B$320,T307)</f>
        <v>#N/A:lookupNotFound:93</v>
      </c>
      <c t="str" s="6" r="X307">
        <f>INDEX(F$175:F$320,T307)</f>
        <v>#N/A:lookupNotFound:93</v>
      </c>
      <c t="str" s="3" r="Y307">
        <f>MATCH(B321,N$171:N$320,0)</f>
        <v>#N/A:lookupNotFound:Team 1</v>
      </c>
      <c t="str" s="3" r="Z307">
        <f>INDEX(A$175:A$326,Y307)</f>
        <v>#N/A:lookupNotFound:Team 1</v>
      </c>
      <c t="str" s="3" r="AA307">
        <f>INDEX(B$175:B$320,Y307)</f>
        <v>#N/A:lookupNotFound:Team 1</v>
      </c>
      <c t="str" s="6" r="AB307">
        <f>INDEX(H$175:H$320,Y307)</f>
        <v>#N/A:lookupNotFound:Team 1</v>
      </c>
    </row>
    <row customHeight="1" r="308" hidden="1">
      <c t="str" s="3" r="A308">
        <f>C384</f>
        <v>Team 23</v>
      </c>
      <c t="str" s="3" r="B308">
        <f>B387</f>
        <v/>
      </c>
      <c t="str" s="3" r="C308">
        <f>IF(ISNUMBER(C387),C387,"")</f>
        <v/>
      </c>
      <c t="str" s="3" r="D308">
        <f>IF(ISTEXT(D387),D387,"")</f>
        <v/>
      </c>
      <c t="str" s="3" r="E308">
        <f>IF(ISNUMBER(E387),E387,"")</f>
        <v/>
      </c>
      <c t="str" s="3" r="F308">
        <f>IF(ISNUMBER(F387),F387,"")</f>
        <v/>
      </c>
      <c t="str" s="3" r="I308">
        <f>IF(ISNUMBER(C308),(RANK(C308,($C$175:$C$320),1)),"")</f>
        <v/>
      </c>
      <c t="str" s="3" r="J308">
        <f>IF(ISNUMBER(F312),(RANK(F312,($F$175:$F$320),1)),"")</f>
        <v/>
      </c>
      <c t="str" s="3" r="K308">
        <f>IF(ISNUMBER(H312),(RANK(H312,($H$175:$H$320),1)),"")</f>
        <v/>
      </c>
      <c t="str" s="3" r="L308">
        <f>IF(ISNUMBER(I312),((I312+COUNTIF(I312:I$320,I312))-1),"")</f>
        <v/>
      </c>
      <c t="str" s="3" r="M308">
        <f>IF(ISNUMBER(J308),((J308+COUNTIF(J308:J$320,J308))-1),"")</f>
        <v/>
      </c>
      <c t="str" s="3" r="N308">
        <f>IF(ISNUMBER(K308),((K308+COUNTIF(K308:K$320,K308))-1),"")</f>
        <v/>
      </c>
      <c s="3" r="O308">
        <f>O307+1</f>
        <v>138</v>
      </c>
      <c t="str" s="3" r="P308">
        <f>MATCH(O308,L$171:L$320,0)</f>
        <v>#N/A:lookupNotFound:138</v>
      </c>
      <c t="str" s="3" r="Q308">
        <f>INDEX(B$175:B$317,P308)</f>
        <v>#N/A:lookupNotFound:138</v>
      </c>
      <c t="str" s="6" r="R308">
        <f>INDEX(C$175:C$320,P308)</f>
        <v>#N/A:lookupNotFound:138</v>
      </c>
      <c t="str" s="10" r="S308">
        <f>INDEX(A$175:A$326,P308)</f>
        <v>#N/A:lookupNotFound:138</v>
      </c>
      <c t="str" s="3" r="T308">
        <f>MATCH(94,M$171:M$320,0)</f>
        <v>#N/A:lookupNotFound:94</v>
      </c>
      <c t="str" s="3" r="U308">
        <f>INDEX(A$175:A$326,T308)</f>
        <v>#N/A:lookupNotFound:94</v>
      </c>
      <c t="str" s="10" r="W308">
        <f>INDEX(B$175:B$320,T308)</f>
        <v>#N/A:lookupNotFound:94</v>
      </c>
      <c t="str" s="6" r="X308">
        <f>INDEX(F$175:F$320,T308)</f>
        <v>#N/A:lookupNotFound:94</v>
      </c>
      <c t="str" s="3" r="Y308">
        <f>MATCH(B322,N$171:N$320,0)</f>
        <v>#N/A:lookupNotFound:Team 2</v>
      </c>
      <c t="str" s="3" r="Z308">
        <f>INDEX(A$175:A$326,Y308)</f>
        <v>#N/A:lookupNotFound:Team 2</v>
      </c>
      <c t="str" s="3" r="AA308">
        <f>INDEX(B$175:B$320,Y308)</f>
        <v>#N/A:lookupNotFound:Team 2</v>
      </c>
      <c t="str" s="6" r="AB308">
        <f>INDEX(H$175:H$320,Y308)</f>
        <v>#N/A:lookupNotFound:Team 2</v>
      </c>
    </row>
    <row customHeight="1" r="309" hidden="1">
      <c t="str" s="3" r="A309">
        <f>C384</f>
        <v>Team 23</v>
      </c>
      <c t="str" s="3" r="B309">
        <f>B388</f>
        <v/>
      </c>
      <c t="str" s="3" r="C309">
        <f>IF(ISNUMBER(C388),C388,"")</f>
        <v/>
      </c>
      <c t="str" s="3" r="D309">
        <f>IF(ISTEXT(D388),D388,"")</f>
        <v/>
      </c>
      <c t="str" s="3" r="E309">
        <f>IF(ISNUMBER(E388),E388,"")</f>
        <v/>
      </c>
      <c t="str" s="3" r="F309">
        <f>IF(ISNUMBER(F388),F388,"")</f>
        <v/>
      </c>
      <c t="str" s="3" r="I309">
        <f>IF(ISNUMBER(C309),(RANK(C309,($C$175:$C$320),1)),"")</f>
        <v/>
      </c>
      <c t="str" s="3" r="J309">
        <f>IF(ISNUMBER(F313),(RANK(F313,($F$175:$F$320),1)),"")</f>
        <v/>
      </c>
      <c t="str" s="3" r="K309">
        <f>IF(ISNUMBER(H313),(RANK(H313,($H$175:$H$320),1)),"")</f>
        <v/>
      </c>
      <c t="str" s="3" r="L309">
        <f>IF(ISNUMBER(I313),((I313+COUNTIF(I313:I$320,I313))-1),"")</f>
        <v/>
      </c>
      <c t="str" s="3" r="M309">
        <f>IF(ISNUMBER(J309),((J309+COUNTIF(J309:J$320,J309))-1),"")</f>
        <v/>
      </c>
      <c t="str" s="3" r="N309">
        <f>IF(ISNUMBER(K309),((K309+COUNTIF(K309:K$320,K309))-1),"")</f>
        <v/>
      </c>
      <c s="3" r="O309">
        <f>O308+1</f>
        <v>139</v>
      </c>
      <c t="str" s="3" r="P309">
        <f>MATCH(O309,L$171:L$320,0)</f>
        <v>#N/A:lookupNotFound:139</v>
      </c>
      <c t="str" s="3" r="Q309">
        <f>INDEX(B$175:B$317,P309)</f>
        <v>#N/A:lookupNotFound:139</v>
      </c>
      <c t="str" s="6" r="R309">
        <f>INDEX(C$175:C$320,P309)</f>
        <v>#N/A:lookupNotFound:139</v>
      </c>
      <c t="str" s="10" r="S309">
        <f>INDEX(A$175:A$326,P309)</f>
        <v>#N/A:lookupNotFound:139</v>
      </c>
      <c t="str" s="3" r="T309">
        <f>MATCH(95,M$171:M$320,0)</f>
        <v>#N/A:lookupNotFound:95</v>
      </c>
      <c t="str" s="3" r="U309">
        <f>INDEX(A$175:A$326,T309)</f>
        <v>#N/A:lookupNotFound:95</v>
      </c>
      <c t="str" s="10" r="W309">
        <f>INDEX(B$175:B$320,T309)</f>
        <v>#N/A:lookupNotFound:95</v>
      </c>
      <c t="str" s="6" r="X309">
        <f>INDEX(F$175:F$320,T309)</f>
        <v>#N/A:lookupNotFound:95</v>
      </c>
      <c t="str" s="3" r="Y309">
        <f>MATCH(B323,N$171:N$320,0)</f>
        <v>#N/A:lookupNotFound:Team 3</v>
      </c>
      <c t="str" s="3" r="Z309">
        <f>INDEX(A$175:A$326,Y309)</f>
        <v>#N/A:lookupNotFound:Team 3</v>
      </c>
      <c t="str" s="3" r="AA309">
        <f>INDEX(B$175:B$320,Y309)</f>
        <v>#N/A:lookupNotFound:Team 3</v>
      </c>
      <c t="str" s="6" r="AB309">
        <f>INDEX(H$175:H$320,Y309)</f>
        <v>#N/A:lookupNotFound:Team 3</v>
      </c>
    </row>
    <row customHeight="1" r="310" hidden="1">
      <c t="str" s="3" r="A310">
        <f>C384</f>
        <v>Team 23</v>
      </c>
      <c t="str" s="3" r="B310">
        <f>B389</f>
        <v/>
      </c>
      <c t="str" s="3" r="C310">
        <f>IF(ISNUMBER(C389),C389,"")</f>
        <v/>
      </c>
      <c t="str" s="3" r="D310">
        <f>IF(ISTEXT(D389),D389,"")</f>
        <v/>
      </c>
      <c t="str" s="3" r="E310">
        <f>IF(ISNUMBER(E389),E389,"")</f>
        <v/>
      </c>
      <c t="str" s="3" r="F310">
        <f>IF(ISNUMBER(F389),F389,"")</f>
        <v/>
      </c>
      <c t="str" s="3" r="I310">
        <f>IF(ISNUMBER(C310),(RANK(C310,($C$175:$C$320),1)),"")</f>
        <v/>
      </c>
      <c t="str" s="3" r="J310">
        <f>IF(ISNUMBER(F314),(RANK(F314,($F$175:$F$320),1)),"")</f>
        <v/>
      </c>
      <c t="str" s="3" r="K310">
        <f>IF(ISNUMBER(H314),(RANK(H314,($H$175:$H$320),1)),"")</f>
        <v/>
      </c>
      <c t="str" s="3" r="L310">
        <f>IF(ISNUMBER(I314),((I314+COUNTIF(I314:I$320,I314))-1),"")</f>
        <v/>
      </c>
      <c t="str" s="3" r="M310">
        <f>IF(ISNUMBER(J310),((J310+COUNTIF(J310:J$320,J310))-1),"")</f>
        <v/>
      </c>
      <c t="str" s="3" r="N310">
        <f>IF(ISNUMBER(K310),((K310+COUNTIF(K310:K$320,K310))-1),"")</f>
        <v/>
      </c>
      <c s="3" r="O310">
        <f>O309+1</f>
        <v>140</v>
      </c>
      <c t="str" s="3" r="P310">
        <f>MATCH(O310,L$171:L$320,0)</f>
        <v>#N/A:lookupNotFound:140</v>
      </c>
      <c t="str" s="3" r="Q310">
        <f>INDEX(B$175:B$317,P310)</f>
        <v>#N/A:lookupNotFound:140</v>
      </c>
      <c t="str" s="6" r="R310">
        <f>INDEX(C$175:C$320,P310)</f>
        <v>#N/A:lookupNotFound:140</v>
      </c>
      <c t="str" s="10" r="S310">
        <f>INDEX(A$175:A$326,P310)</f>
        <v>#N/A:lookupNotFound:140</v>
      </c>
      <c t="str" s="3" r="T310">
        <f>MATCH(96,M$171:M$320,0)</f>
        <v>#N/A:lookupNotFound:96</v>
      </c>
      <c t="str" s="3" r="U310">
        <f>INDEX(A$175:A$326,T310)</f>
        <v>#N/A:lookupNotFound:96</v>
      </c>
      <c t="str" s="10" r="W310">
        <f>INDEX(B$175:B$320,T310)</f>
        <v>#N/A:lookupNotFound:96</v>
      </c>
      <c t="str" s="6" r="X310">
        <f>INDEX(F$175:F$320,T310)</f>
        <v>#N/A:lookupNotFound:96</v>
      </c>
      <c t="str" s="3" r="Y310">
        <f>MATCH(B324,N$171:N$320,0)</f>
        <v>#N/A:lookupNotFound:Team 4</v>
      </c>
      <c t="str" s="3" r="Z310">
        <f>INDEX(A$175:A$326,Y310)</f>
        <v>#N/A:lookupNotFound:Team 4</v>
      </c>
      <c t="str" s="3" r="AA310">
        <f>INDEX(B$175:B$320,Y310)</f>
        <v>#N/A:lookupNotFound:Team 4</v>
      </c>
      <c t="str" s="6" r="AB310">
        <f>INDEX(H$175:H$320,Y310)</f>
        <v>#N/A:lookupNotFound:Team 4</v>
      </c>
    </row>
    <row customHeight="1" r="311" hidden="1">
      <c t="str" s="3" r="A311">
        <f>C384</f>
        <v>Team 23</v>
      </c>
      <c t="str" s="3" r="B311">
        <f>B390</f>
        <v/>
      </c>
      <c t="str" s="3" r="C311">
        <f>IF(ISNUMBER(C390),C390,"")</f>
        <v/>
      </c>
      <c t="str" s="3" r="D311">
        <f>IF(ISTEXT(D390),D390,"")</f>
        <v/>
      </c>
      <c t="str" s="3" r="E311">
        <f>IF(ISNUMBER(E390),E390,"")</f>
        <v/>
      </c>
      <c t="str" s="3" r="F311">
        <f>IF(ISNUMBER(F390),F390,"")</f>
        <v/>
      </c>
      <c t="str" s="3" r="I311">
        <f>IF(ISNUMBER(C311),(RANK(C311,($C$175:$C$320),1)),"")</f>
        <v/>
      </c>
      <c t="str" s="3" r="J311">
        <f>IF(ISNUMBER(F315),(RANK(F315,($F$175:$F$320),1)),"")</f>
        <v/>
      </c>
      <c t="str" s="3" r="K311">
        <f>IF(ISNUMBER(H315),(RANK(H315,($H$175:$H$320),1)),"")</f>
        <v/>
      </c>
      <c t="str" s="3" r="L311">
        <f>IF(ISNUMBER(I315),((I315+COUNTIF(I315:I$320,I315))-1),"")</f>
        <v/>
      </c>
      <c t="str" s="3" r="M311">
        <f>IF(ISNUMBER(J311),((J311+COUNTIF(J311:J$320,J311))-1),"")</f>
        <v/>
      </c>
      <c t="str" s="3" r="N311">
        <f>IF(ISNUMBER(K311),((K311+COUNTIF(K311:K$320,K311))-1),"")</f>
        <v/>
      </c>
      <c s="3" r="O311">
        <f>O310+1</f>
        <v>141</v>
      </c>
      <c t="str" s="3" r="P311">
        <f>MATCH(O311,L$171:L$320,0)</f>
        <v>#N/A:lookupNotFound:141</v>
      </c>
      <c t="str" s="3" r="Q311">
        <f>INDEX(B$175:B$317,P311)</f>
        <v>#N/A:lookupNotFound:141</v>
      </c>
      <c t="str" s="6" r="R311">
        <f>INDEX(C$175:C$320,P311)</f>
        <v>#N/A:lookupNotFound:141</v>
      </c>
      <c t="str" s="10" r="S311">
        <f>INDEX(A$175:A$326,P311)</f>
        <v>#N/A:lookupNotFound:141</v>
      </c>
      <c t="str" s="3" r="T311">
        <f>MATCH(96,M$171:M$320,0)</f>
        <v>#N/A:lookupNotFound:96</v>
      </c>
      <c t="str" s="3" r="U311">
        <f>INDEX(A$175:A$326,T311)</f>
        <v>#N/A:lookupNotFound:96</v>
      </c>
      <c t="str" s="10" r="W311">
        <f>INDEX(B$175:B$320,T311)</f>
        <v>#N/A:lookupNotFound:96</v>
      </c>
      <c t="str" s="6" r="X311">
        <f>INDEX(F$175:F$320,T311)</f>
        <v>#N/A:lookupNotFound:96</v>
      </c>
      <c t="str" s="3" r="Y311">
        <f>MATCH(B325,N$171:N$320,0)</f>
        <v>#N/A:lookupNotFound:Team 5</v>
      </c>
      <c t="str" s="3" r="Z311">
        <f>INDEX(A$175:A$326,Y311)</f>
        <v>#N/A:lookupNotFound:Team 5</v>
      </c>
      <c t="str" s="3" r="AA311">
        <f>INDEX(B$175:B$320,Y311)</f>
        <v>#N/A:lookupNotFound:Team 5</v>
      </c>
      <c t="str" s="6" r="AB311">
        <f>INDEX(H$175:H$320,Y311)</f>
        <v>#N/A:lookupNotFound:Team 5</v>
      </c>
    </row>
    <row customHeight="1" r="312" hidden="1">
      <c t="str" s="3" r="A312">
        <f>C384</f>
        <v>Team 23</v>
      </c>
      <c t="str" s="3" r="I312">
        <f>IF(ISNUMBER(C312),(RANK(C312,($C$175:$C$320),1)),"")</f>
        <v/>
      </c>
      <c t="str" s="3" r="J312">
        <f>IF(ISNUMBER(F316),(RANK(F316,($F$175:$F$320),1)),"")</f>
        <v/>
      </c>
      <c t="str" s="3" r="K312">
        <f>IF(ISNUMBER(H316),(RANK(H316,($H$175:$H$320),1)),"")</f>
        <v/>
      </c>
      <c t="str" s="3" r="L312">
        <f>IF(ISNUMBER(I316),((I316+COUNTIF(I316:I$320,I316))-1),"")</f>
        <v/>
      </c>
      <c t="str" s="3" r="M312">
        <f>IF(ISNUMBER(J312),((J312+COUNTIF(J312:J$320,J312))-1),"")</f>
        <v/>
      </c>
      <c t="str" s="3" r="N312">
        <f>IF(ISNUMBER(K312),((K312+COUNTIF(K312:K$320,K312))-1),"")</f>
        <v/>
      </c>
      <c s="3" r="O312">
        <f>O311+1</f>
        <v>142</v>
      </c>
      <c t="str" s="3" r="P312">
        <f>MATCH(O312,L$171:L$320,0)</f>
        <v>#N/A:lookupNotFound:142</v>
      </c>
      <c t="str" s="3" r="Q312">
        <f>INDEX(B$175:B$317,P312)</f>
        <v>#N/A:lookupNotFound:142</v>
      </c>
      <c t="str" s="6" r="R312">
        <f>INDEX(C$175:C$320,P312)</f>
        <v>#N/A:lookupNotFound:142</v>
      </c>
      <c t="str" s="10" r="S312">
        <f>INDEX(A$175:A$326,P312)</f>
        <v>#N/A:lookupNotFound:142</v>
      </c>
      <c t="str" s="3" r="T312">
        <f>MATCH(96,M$171:M$320,0)</f>
        <v>#N/A:lookupNotFound:96</v>
      </c>
      <c t="str" s="3" r="U312">
        <f>INDEX(A$175:A$326,T312)</f>
        <v>#N/A:lookupNotFound:96</v>
      </c>
      <c t="str" s="10" r="W312">
        <f>INDEX(B$175:B$320,T312)</f>
        <v>#N/A:lookupNotFound:96</v>
      </c>
      <c t="str" s="6" r="X312">
        <f>INDEX(F$175:F$320,T312)</f>
        <v>#N/A:lookupNotFound:96</v>
      </c>
      <c t="str" s="3" r="Y312">
        <f>MATCH(B326,N$171:N$320,0)</f>
        <v>#N/A:lookupNotFound:Team 6</v>
      </c>
      <c t="str" s="3" r="Z312">
        <f>INDEX(A$175:A$326,Y312)</f>
        <v>#N/A:lookupNotFound:Team 6</v>
      </c>
      <c t="str" s="3" r="AA312">
        <f>INDEX(B$175:B$320,Y312)</f>
        <v>#N/A:lookupNotFound:Team 6</v>
      </c>
      <c t="str" s="6" r="AB312">
        <f>INDEX(H$175:H$320,Y312)</f>
        <v>#N/A:lookupNotFound:Team 6</v>
      </c>
    </row>
    <row customHeight="1" r="313" hidden="1">
      <c t="str" s="3" r="A313">
        <f>C393</f>
        <v>Team 24</v>
      </c>
      <c t="str" s="3" r="B313">
        <f>B395</f>
        <v/>
      </c>
      <c t="str" s="3" r="C313">
        <f>IF(ISNUMBER(C395),C395,"")</f>
        <v/>
      </c>
      <c t="str" s="3" r="D313">
        <f>IF(ISTEXT(D395),D395,"")</f>
        <v/>
      </c>
      <c s="3" r="E313">
        <f>IF(ISNUMBER(E395),E395,"")</f>
        <v>2</v>
      </c>
      <c t="str" s="3" r="F313">
        <f>IF(ISNUMBER(F395),F395,"")</f>
        <v/>
      </c>
      <c t="str" s="3" r="I313">
        <f>IF(ISNUMBER(C313),(RANK(C313,($C$175:$C$320),1)),"")</f>
        <v/>
      </c>
      <c t="str" s="3" r="J313">
        <f>IF(ISNUMBER(F317),(RANK(F317,($F$175:$F$320),1)),"")</f>
        <v/>
      </c>
      <c t="str" s="3" r="K313">
        <f>IF(ISNUMBER(H317),(RANK(H317,($H$175:$H$320),1)),"")</f>
        <v/>
      </c>
      <c t="str" s="3" r="L313">
        <f>IF(ISNUMBER(I317),((I317+COUNTIF(I317:I$320,I317))-1),"")</f>
        <v/>
      </c>
      <c t="str" s="3" r="M313">
        <f>IF(ISNUMBER(J313),((J313+COUNTIF(J313:J$320,J313))-1),"")</f>
        <v/>
      </c>
      <c t="str" s="3" r="N313">
        <f>IF(ISNUMBER(K313),((K313+COUNTIF(K313:K$320,K313))-1),"")</f>
        <v/>
      </c>
      <c s="3" r="O313">
        <f>O312+1</f>
        <v>143</v>
      </c>
      <c t="str" s="3" r="P313">
        <f>MATCH(O313,L$171:L$320,0)</f>
        <v>#N/A:lookupNotFound:143</v>
      </c>
      <c t="str" s="3" r="Q313">
        <f>INDEX(B$175:B$317,P313)</f>
        <v>#N/A:lookupNotFound:143</v>
      </c>
      <c t="str" s="6" r="R313">
        <f>INDEX(C$175:C$320,P313)</f>
        <v>#N/A:lookupNotFound:143</v>
      </c>
      <c t="str" s="10" r="S313">
        <f>INDEX(A$175:A$326,P313)</f>
        <v>#N/A:lookupNotFound:143</v>
      </c>
      <c t="str" s="3" r="T313">
        <f>MATCH(96,M$171:M$320,0)</f>
        <v>#N/A:lookupNotFound:96</v>
      </c>
      <c t="str" s="3" r="U313">
        <f>INDEX(A$175:A$326,T313)</f>
        <v>#N/A:lookupNotFound:96</v>
      </c>
      <c t="str" s="10" r="W313">
        <f>INDEX(B$175:B$320,T313)</f>
        <v>#N/A:lookupNotFound:96</v>
      </c>
      <c t="str" s="6" r="X313">
        <f>INDEX(F$175:F$320,T313)</f>
        <v>#N/A:lookupNotFound:96</v>
      </c>
      <c t="str" s="3" r="Y313">
        <f>MATCH(B327,N$171:N$320,0)</f>
        <v>#N/A:lookupNotFound:Team 7</v>
      </c>
      <c t="str" s="3" r="Z313">
        <f>INDEX(A$175:A$326,Y313)</f>
        <v>#N/A:lookupNotFound:Team 7</v>
      </c>
      <c t="str" s="3" r="AA313">
        <f>INDEX(B$175:B$320,Y313)</f>
        <v>#N/A:lookupNotFound:Team 7</v>
      </c>
      <c t="str" s="6" r="AB313">
        <f>INDEX(H$175:H$320,Y313)</f>
        <v>#N/A:lookupNotFound:Team 7</v>
      </c>
    </row>
    <row customHeight="1" r="314" hidden="1">
      <c t="str" s="3" r="A314">
        <f>C393</f>
        <v>Team 24</v>
      </c>
      <c t="str" s="3" r="B314">
        <f>B396</f>
        <v/>
      </c>
      <c t="str" s="3" r="C314">
        <f>IF(ISNUMBER(C396),C396,"")</f>
        <v/>
      </c>
      <c t="str" s="3" r="D314">
        <f>IF(ISTEXT(D396),D396,"")</f>
        <v/>
      </c>
      <c s="3" r="E314">
        <f>IF(ISNUMBER(E396),E396,"")</f>
        <v>2</v>
      </c>
      <c t="str" s="3" r="F314">
        <f>IF(ISNUMBER(F396),F396,"")</f>
        <v/>
      </c>
      <c t="str" s="3" r="I314">
        <f>IF(ISNUMBER(C314),(RANK(C314,($C$175:$C$320),1)),"")</f>
        <v/>
      </c>
      <c t="str" s="3" r="J314">
        <f>IF(ISNUMBER(F318),(RANK(F318,($F$175:$F$320),1)),"")</f>
        <v/>
      </c>
      <c t="str" s="3" r="K314">
        <f>IF(ISNUMBER(H318),(RANK(H318,($H$175:$H$320),1)),"")</f>
        <v/>
      </c>
      <c t="str" s="3" r="L314">
        <f>IF(ISNUMBER(I318),((I318+COUNTIF(I318:I$320,I318))-1),"")</f>
        <v/>
      </c>
      <c t="str" s="3" r="M314">
        <f>IF(ISNUMBER(J314),((J314+COUNTIF(J314:J$320,J314))-1),"")</f>
        <v/>
      </c>
      <c t="str" s="3" r="N314">
        <f>IF(ISNUMBER(K314),((K314+COUNTIF(K314:K$320,K314))-1),"")</f>
        <v/>
      </c>
      <c s="3" r="O314">
        <f>O313+1</f>
        <v>144</v>
      </c>
      <c t="str" s="3" r="P314">
        <f>MATCH(O314,L$171:L$320,0)</f>
        <v>#N/A:lookupNotFound:144</v>
      </c>
      <c t="str" s="3" r="Q314">
        <f>INDEX(B$175:B$317,P314)</f>
        <v>#N/A:lookupNotFound:144</v>
      </c>
      <c t="str" s="6" r="R314">
        <f>INDEX(C$175:C$320,P314)</f>
        <v>#N/A:lookupNotFound:144</v>
      </c>
      <c t="str" s="10" r="S314">
        <f>INDEX(A$175:A$326,P314)</f>
        <v>#N/A:lookupNotFound:144</v>
      </c>
      <c t="str" s="3" r="T314">
        <f>MATCH(96,M$171:M$320,0)</f>
        <v>#N/A:lookupNotFound:96</v>
      </c>
      <c t="str" s="3" r="U314">
        <f>INDEX(A$175:A$326,T314)</f>
        <v>#N/A:lookupNotFound:96</v>
      </c>
      <c t="str" s="10" r="W314">
        <f>INDEX(B$175:B$320,T314)</f>
        <v>#N/A:lookupNotFound:96</v>
      </c>
      <c t="str" s="6" r="X314">
        <f>INDEX(F$175:F$320,T314)</f>
        <v>#N/A:lookupNotFound:96</v>
      </c>
      <c t="str" s="3" r="Y314">
        <f>MATCH(B328,N$171:N$320,0)</f>
        <v>#N/A:lookupNotFound:Team 8</v>
      </c>
      <c t="str" s="3" r="Z314">
        <f>INDEX(A$175:A$326,Y314)</f>
        <v>#N/A:lookupNotFound:Team 8</v>
      </c>
      <c t="str" s="3" r="AA314">
        <f>INDEX(B$175:B$320,Y314)</f>
        <v>#N/A:lookupNotFound:Team 8</v>
      </c>
      <c t="str" s="6" r="AB314">
        <f>INDEX(H$175:H$320,Y314)</f>
        <v>#N/A:lookupNotFound:Team 8</v>
      </c>
    </row>
    <row customHeight="1" r="315" hidden="1">
      <c t="str" s="3" r="A315">
        <f>C393</f>
        <v>Team 24</v>
      </c>
      <c t="str" s="3" r="B315">
        <f>B397</f>
        <v/>
      </c>
      <c t="str" s="3" r="C315">
        <f>IF(ISNUMBER(C397),C397,"")</f>
        <v/>
      </c>
      <c t="str" s="3" r="D315">
        <f>IF(ISTEXT(D397),D397,"")</f>
        <v/>
      </c>
      <c s="3" r="E315">
        <f>IF(ISNUMBER(E397),E397,"")</f>
        <v>2</v>
      </c>
      <c t="str" s="3" r="F315">
        <f>IF(ISNUMBER(F397),F397,"")</f>
        <v/>
      </c>
      <c t="str" s="3" r="I315">
        <f>IF(ISNUMBER(C315),(RANK(C315,($C$175:$C$320),1)),"")</f>
        <v/>
      </c>
      <c t="str" s="3" r="J315">
        <f>IF(ISNUMBER(F319),(RANK(F319,($F$175:$F$320),1)),"")</f>
        <v/>
      </c>
      <c t="str" s="3" r="K315">
        <f>IF(ISNUMBER(H319),(RANK(H319,($H$175:$H$320),1)),"")</f>
        <v/>
      </c>
      <c t="str" s="3" r="L315">
        <f>IF(ISNUMBER(I319),((I319+COUNTIF(I319:I$320,I319))-1),"")</f>
        <v/>
      </c>
      <c s="3" r="O315">
        <v>145</v>
      </c>
      <c t="str" s="3" r="P315">
        <f>MATCH(O315,L$171:L$320,0)</f>
        <v>#N/A:lookupNotFound:145</v>
      </c>
      <c t="str" s="3" r="Q315">
        <f>INDEX(B$175:B$317,P315)</f>
        <v>#N/A:lookupNotFound:145</v>
      </c>
      <c t="str" s="6" r="R315">
        <f>INDEX(C$175:C$320,P315)</f>
        <v>#N/A:lookupNotFound:145</v>
      </c>
      <c t="str" s="10" r="S315">
        <f>INDEX(A$175:A$326,P315)</f>
        <v>#N/A:lookupNotFound:145</v>
      </c>
      <c t="str" s="3" r="T315">
        <f>MATCH(96,M$171:M$320,0)</f>
        <v>#N/A:lookupNotFound:96</v>
      </c>
      <c t="str" s="3" r="U315">
        <f>INDEX(A$175:A$326,T315)</f>
        <v>#N/A:lookupNotFound:96</v>
      </c>
      <c t="str" s="10" r="W315">
        <f>INDEX(B$175:B$320,T315)</f>
        <v>#N/A:lookupNotFound:96</v>
      </c>
      <c t="str" s="6" r="X315">
        <f>INDEX(F$175:F$320,T315)</f>
        <v>#N/A:lookupNotFound:96</v>
      </c>
      <c t="str" s="3" r="Y315">
        <f>MATCH(B329,N$171:N$320,0)</f>
        <v>#N/A:lookupNotFound:Team 9</v>
      </c>
      <c t="str" s="3" r="Z315">
        <f>INDEX(A$175:A$326,Y315)</f>
        <v>#N/A:lookupNotFound:Team 9</v>
      </c>
      <c t="str" s="3" r="AA315">
        <f>INDEX(B$175:B$320,Y315)</f>
        <v>#N/A:lookupNotFound:Team 9</v>
      </c>
      <c t="str" s="6" r="AB315">
        <f>INDEX(H$175:H$320,Y315)</f>
        <v>#N/A:lookupNotFound:Team 9</v>
      </c>
    </row>
    <row customHeight="1" r="316" hidden="1">
      <c t="str" s="3" r="A316">
        <f>C393</f>
        <v>Team 24</v>
      </c>
      <c t="str" s="3" r="B316">
        <f>B398</f>
        <v/>
      </c>
      <c t="str" s="3" r="C316">
        <f>IF(ISNUMBER(C398),C398,"")</f>
        <v/>
      </c>
      <c t="str" s="3" r="D316">
        <f>IF(ISTEXT(D398),D398,"")</f>
        <v/>
      </c>
      <c s="3" r="E316">
        <f>IF(ISNUMBER(E398),E398,"")</f>
        <v>2</v>
      </c>
      <c t="str" s="3" r="F316">
        <f>IF(ISNUMBER(F398),F398,"")</f>
        <v/>
      </c>
      <c t="str" s="3" r="I316">
        <f>IF(ISNUMBER(C316),(RANK(C316,($C$175:$C$320),1)),"")</f>
        <v/>
      </c>
      <c t="str" s="3" r="J316">
        <f>IF(ISNUMBER(F320),(RANK(F320,($F$175:$F$320),1)),"")</f>
        <v/>
      </c>
      <c t="str" s="3" r="K316">
        <f>IF(ISNUMBER(H320),(RANK(H320,($H$175:$H$320),1)),"")</f>
        <v/>
      </c>
      <c t="str" s="3" r="L316">
        <f>IF(ISNUMBER(I320),((I320+COUNTIF(I320:I$320,I320))-1),"")</f>
        <v/>
      </c>
      <c s="3" r="O316">
        <v>146</v>
      </c>
      <c t="str" s="3" r="P316">
        <f>MATCH(O316,L$171:L$320,0)</f>
        <v>#N/A:lookupNotFound:146</v>
      </c>
      <c t="str" s="3" r="Q316">
        <f>INDEX(B$175:B$317,P316)</f>
        <v>#N/A:lookupNotFound:146</v>
      </c>
      <c t="str" s="6" r="R316">
        <f>INDEX(C$175:C$320,P316)</f>
        <v>#N/A:lookupNotFound:146</v>
      </c>
      <c t="str" s="10" r="S316">
        <f>INDEX(A$175:A$326,P316)</f>
        <v>#N/A:lookupNotFound:146</v>
      </c>
      <c t="str" s="3" r="T316">
        <f>MATCH(96,M$171:M$320,0)</f>
        <v>#N/A:lookupNotFound:96</v>
      </c>
      <c t="str" s="3" r="U316">
        <f>INDEX(A$175:A$326,T316)</f>
        <v>#N/A:lookupNotFound:96</v>
      </c>
      <c t="str" s="10" r="W316">
        <f>INDEX(B$175:B$320,T316)</f>
        <v>#N/A:lookupNotFound:96</v>
      </c>
      <c t="str" s="6" r="X316">
        <f>INDEX(F$175:F$320,T316)</f>
        <v>#N/A:lookupNotFound:96</v>
      </c>
      <c t="str" s="3" r="Y316">
        <f>MATCH(B330,N$171:N$320,0)</f>
        <v>#N/A:lookupNotFound:Team 10</v>
      </c>
      <c t="str" s="3" r="Z316">
        <f>INDEX(A$175:A$326,Y316)</f>
        <v>#N/A:lookupNotFound:Team 10</v>
      </c>
      <c t="str" s="3" r="AA316">
        <f>INDEX(B$175:B$320,Y316)</f>
        <v>#N/A:lookupNotFound:Team 10</v>
      </c>
      <c t="str" s="6" r="AB316">
        <f>INDEX(H$175:H$320,Y316)</f>
        <v>#N/A:lookupNotFound:Team 10</v>
      </c>
    </row>
    <row customHeight="1" r="317" hidden="1">
      <c t="str" s="3" r="A317">
        <f>C393</f>
        <v>Team 24</v>
      </c>
      <c t="str" s="3" r="B317">
        <f>B399</f>
        <v/>
      </c>
      <c t="str" s="3" r="C317">
        <f>IF(ISNUMBER(C399),C399,"")</f>
        <v/>
      </c>
      <c t="str" s="3" r="D317">
        <f>IF(ISTEXT(D399),D399,"")</f>
        <v/>
      </c>
      <c s="3" r="E317">
        <f>IF(ISNUMBER(E399),E399,"")</f>
        <v>2</v>
      </c>
      <c t="str" s="3" r="F317">
        <f>IF(ISNUMBER(F399),F399,"")</f>
        <v/>
      </c>
      <c t="str" s="3" r="I317">
        <f>IF(ISNUMBER(C317),(RANK(C317,($C$175:$C$320),1)),"")</f>
        <v/>
      </c>
      <c t="str" s="3" r="J317">
        <f>IF(ISNUMBER(#REF!),(RANK(#REF!,($F$175:$F$320),1)),"")</f>
        <v/>
      </c>
      <c t="str" s="3" r="K317">
        <f>IF(ISNUMBER(#REF!),(RANK(#REF!,($H$175:$H$320),1)),"")</f>
        <v/>
      </c>
      <c s="3" r="O317">
        <v>147</v>
      </c>
      <c t="str" s="3" r="P317">
        <f>MATCH(O317,L$171:L$320,0)</f>
        <v>#N/A:lookupNotFound:147</v>
      </c>
      <c t="str" s="3" r="Q317">
        <f>INDEX(B$175:B$317,P317)</f>
        <v>#N/A:lookupNotFound:147</v>
      </c>
      <c t="str" s="6" r="R317">
        <f>INDEX(C$175:C$320,P317)</f>
        <v>#N/A:lookupNotFound:147</v>
      </c>
      <c t="str" s="10" r="S317">
        <f>INDEX(A$175:A$326,P317)</f>
        <v>#N/A:lookupNotFound:147</v>
      </c>
      <c t="str" s="3" r="T317">
        <f>MATCH(96,M$171:M$320,0)</f>
        <v>#N/A:lookupNotFound:96</v>
      </c>
      <c t="str" s="3" r="U317">
        <f>INDEX(A$175:A$326,T317)</f>
        <v>#N/A:lookupNotFound:96</v>
      </c>
      <c t="str" s="10" r="W317">
        <f>INDEX(B$175:B$320,T317)</f>
        <v>#N/A:lookupNotFound:96</v>
      </c>
      <c t="str" s="6" r="X317">
        <f>INDEX(F$175:F$320,T317)</f>
        <v>#N/A:lookupNotFound:96</v>
      </c>
      <c t="str" s="3" r="Y317">
        <f>MATCH(B331,N$171:N$320,0)</f>
        <v>#N/A:lookupNotFound:Team 11</v>
      </c>
      <c t="str" s="3" r="Z317">
        <f>INDEX(A$175:A$326,Y317)</f>
        <v>#N/A:lookupNotFound:Team 11</v>
      </c>
      <c t="str" s="3" r="AA317">
        <f>INDEX(B$175:B$320,Y317)</f>
        <v>#N/A:lookupNotFound:Team 11</v>
      </c>
      <c t="str" s="6" r="AB317">
        <f>INDEX(H$175:H$320,Y317)</f>
        <v>#N/A:lookupNotFound:Team 11</v>
      </c>
    </row>
    <row customHeight="1" r="318" hidden="1">
      <c t="str" s="3" r="A318">
        <f>C393</f>
        <v>Team 24</v>
      </c>
      <c t="str" s="3" r="I318">
        <f>IF(ISNUMBER(C318),(RANK(C318,($C$175:$C$320),1)),"")</f>
        <v/>
      </c>
    </row>
    <row customHeight="1" r="319" hidden="1"/>
    <row customHeight="1" r="320" hidden="1"/>
    <row customHeight="1" r="321" hidden="1">
      <c t="str" s="10" r="B321">
        <f>C6</f>
        <v>Team 1</v>
      </c>
      <c s="3" r="C321">
        <f>IF(ISNUMBER(C13),C13,"")</f>
        <v>328</v>
      </c>
      <c s="3" r="D321">
        <f>IF(ISNUMBER(F13),F13,"")</f>
        <v>648</v>
      </c>
      <c t="str" s="10" r="E321">
        <f>IF(ISNUMBER(H9),H9,"")</f>
        <v/>
      </c>
      <c s="6" r="F321">
        <f>RANK(C321,C$321:C$344,1)</f>
        <v>17</v>
      </c>
      <c s="3" r="G321">
        <f>IF(ISNUMBER(F321),((F321+COUNTIF(F321:F$344,F321))-1),"")</f>
        <v>17</v>
      </c>
      <c s="3" r="H321">
        <f>RANK(D321,D$321:D$344,1)</f>
        <v>15</v>
      </c>
      <c s="3" r="I321">
        <f>IF(ISNUMBER(H321),((H321+COUNTIF(H321:H$344,H321))-1),"")</f>
        <v>15</v>
      </c>
      <c t="str" s="3" r="J321">
        <f>RANK(E321,E$321:E$344,1)</f>
        <v>#NUM!:emptyArray</v>
      </c>
      <c t="str" s="3" r="K321">
        <f>IF(ISNUMBER(J321),((J321+COUNTIF(J321:J$344,J321))-1),"")</f>
        <v/>
      </c>
      <c s="6" r="M321">
        <f>MATCH(1,G$321:G$344,0)</f>
        <v>10</v>
      </c>
      <c s="6" r="N321">
        <f>MATCH(1,I$321:I$344,0)</f>
        <v>10</v>
      </c>
      <c t="str" s="6" r="O321">
        <f>MATCH(1,AC$272:AC$319,0)</f>
        <v>#N/A:lookupNotFound:1</v>
      </c>
    </row>
    <row customHeight="1" r="322" hidden="1">
      <c t="str" s="10" r="B322">
        <f>C15</f>
        <v>Team 2</v>
      </c>
      <c s="3" r="C322">
        <f>IF(ISNUMBER(C22),C22,"")</f>
        <v>312</v>
      </c>
      <c s="3" r="D322">
        <f>IF(ISNUMBER(F22),F22,"")</f>
        <v>612</v>
      </c>
      <c t="str" s="10" r="E322">
        <f>IF(ISNUMBER(H10),H10,"")</f>
        <v/>
      </c>
      <c s="6" r="F322">
        <f>RANK(C322,C$321:C$344,1)</f>
        <v>7</v>
      </c>
      <c s="3" r="G322">
        <f>IF(ISNUMBER(F322),((F322+COUNTIF(F322:F$344,F322))-1),"")</f>
        <v>9</v>
      </c>
      <c s="3" r="H322">
        <f>RANK(D322,D$321:D$344,1)</f>
        <v>2</v>
      </c>
      <c s="3" r="I322">
        <f>IF(ISNUMBER(H322),((H322+COUNTIF(H322:H$344,H322))-1),"")</f>
        <v>2</v>
      </c>
      <c t="str" s="3" r="J322">
        <f>RANK(E322,E$321:E$344,1)</f>
        <v>#NUM!:emptyArray</v>
      </c>
      <c t="str" s="3" r="K322">
        <f>IF(ISNUMBER(J322),((J322+COUNTIF(J322:J$344,J322))-1),"")</f>
        <v/>
      </c>
      <c s="6" r="M322">
        <f>MATCH(2,G$321:G$344,0)</f>
        <v>8</v>
      </c>
      <c s="6" r="N322">
        <f>MATCH(2,I$321:I$344,0)</f>
        <v>2</v>
      </c>
      <c t="str" s="6" r="O322">
        <f>MATCH(2,AC$272:AC$319,0)</f>
        <v>#N/A:lookupNotFound:2</v>
      </c>
    </row>
    <row customHeight="1" r="323" hidden="1">
      <c t="str" s="10" r="B323">
        <f>C24</f>
        <v>Team 3</v>
      </c>
      <c s="3" r="C323">
        <f>IF(ISNUMBER(C31),C31,"")</f>
        <v>307</v>
      </c>
      <c s="3" r="D323">
        <f>IF(ISNUMBER(F31),F31,"")</f>
        <v>623</v>
      </c>
      <c t="str" s="10" r="E323">
        <f>IF(ISNUMBER(H11),H11,"")</f>
        <v/>
      </c>
      <c s="6" r="F323">
        <f>RANK(C323,C$321:C$344,1)</f>
        <v>3</v>
      </c>
      <c s="3" r="G323">
        <f>IF(ISNUMBER(F323),((F323+COUNTIF(F323:F$344,F323))-1),"")</f>
        <v>3</v>
      </c>
      <c s="3" r="H323">
        <f>RANK(D323,D$321:D$344,1)</f>
        <v>6</v>
      </c>
      <c s="3" r="I323">
        <f>IF(ISNUMBER(H323),((H323+COUNTIF(H323:H$344,H323))-1),"")</f>
        <v>6</v>
      </c>
      <c t="str" s="3" r="J323">
        <f>RANK(E323,E$321:E$344,1)</f>
        <v>#NUM!:emptyArray</v>
      </c>
      <c t="str" s="3" r="K323">
        <f>IF(ISNUMBER(J323),((J323+COUNTIF(J323:J$344,J323))-1),"")</f>
        <v/>
      </c>
      <c s="6" r="M323">
        <f>MATCH(3,G$321:G$344,0)</f>
        <v>3</v>
      </c>
      <c s="6" r="N323">
        <f>MATCH(3,I$321:I$344,0)</f>
        <v>8</v>
      </c>
      <c t="str" s="6" r="O323">
        <f>MATCH(3,AC$272:AC$319,0)</f>
        <v>#N/A:lookupNotFound:3</v>
      </c>
    </row>
    <row customHeight="1" r="324" hidden="1">
      <c t="str" s="10" r="B324">
        <f>C34</f>
        <v>Team 4</v>
      </c>
      <c s="3" r="C324">
        <f>IF(ISNUMBER(C41),C41,"")</f>
        <v>321</v>
      </c>
      <c s="3" r="D324">
        <f>IF(ISNUMBER(F41),F41,"")</f>
        <v>652</v>
      </c>
      <c t="str" s="10" r="E324">
        <f>IF(ISNUMBER(H12),H12,"")</f>
        <v/>
      </c>
      <c s="6" r="F324">
        <f>RANK(C324,C$321:C$344,1)</f>
        <v>14</v>
      </c>
      <c s="3" r="G324">
        <f>IF(ISNUMBER(F324),((F324+COUNTIF(F324:F$344,F324))-1),"")</f>
        <v>15</v>
      </c>
      <c s="3" r="H324">
        <f>RANK(D324,D$321:D$344,1)</f>
        <v>16</v>
      </c>
      <c s="3" r="I324">
        <f>IF(ISNUMBER(H324),((H324+COUNTIF(H324:H$344,H324))-1),"")</f>
        <v>16</v>
      </c>
      <c t="str" s="3" r="J324">
        <f>RANK(E324,E$321:E$344,1)</f>
        <v>#NUM!:emptyArray</v>
      </c>
      <c t="str" s="3" r="K324">
        <f>IF(ISNUMBER(J324),((J324+COUNTIF(J324:J$344,J324))-1),"")</f>
        <v/>
      </c>
      <c s="6" r="M324">
        <f>MATCH(4,G$321:G$344,0)</f>
        <v>12</v>
      </c>
      <c s="6" r="N324">
        <f>MATCH(4,I$321:I$344,0)</f>
        <v>12</v>
      </c>
      <c t="str" s="6" r="O324">
        <f>MATCH(4,AC$272:AC$319,0)</f>
        <v>#N/A:lookupNotFound:4</v>
      </c>
    </row>
    <row customHeight="1" r="325" hidden="1">
      <c t="str" s="10" r="B325">
        <f>C45</f>
        <v>Team 5</v>
      </c>
      <c s="3" r="C325">
        <f>IF(ISNUMBER(C52),C52,"")</f>
        <v>343</v>
      </c>
      <c s="3" r="D325">
        <f>IF(ISNUMBER(F52),F52,"")</f>
        <v>672</v>
      </c>
      <c t="str" s="10" r="E325">
        <f>IF(ISNUMBER(H13),H13,"")</f>
        <v/>
      </c>
      <c s="6" r="F325">
        <f>RANK(C325,C$321:C$344,1)</f>
        <v>18</v>
      </c>
      <c s="3" r="G325">
        <f>IF(ISNUMBER(F325),((F325+COUNTIF(F325:F$344,F325))-1),"")</f>
        <v>18</v>
      </c>
      <c s="3" r="H325">
        <f>RANK(D325,D$321:D$344,1)</f>
        <v>18</v>
      </c>
      <c s="3" r="I325">
        <f>IF(ISNUMBER(H325),((H325+COUNTIF(H325:H$344,H325))-1),"")</f>
        <v>18</v>
      </c>
      <c t="str" s="3" r="J325">
        <f>RANK(E325,E$321:E$344,1)</f>
        <v>#NUM!:emptyArray</v>
      </c>
      <c t="str" s="3" r="K325">
        <f>IF(ISNUMBER(J325),((J325+COUNTIF(J325:J$344,J325))-1),"")</f>
        <v/>
      </c>
      <c s="6" r="M325">
        <f>MATCH(5,G$321:G$344,0)</f>
        <v>13</v>
      </c>
      <c s="6" r="N325">
        <f>MATCH(5,I$321:I$344,0)</f>
        <v>7</v>
      </c>
      <c t="str" s="6" r="O325">
        <f>MATCH(5,AC$272:AC$319,0)</f>
        <v>#N/A:lookupNotFound:5</v>
      </c>
    </row>
    <row customHeight="1" r="326" hidden="1">
      <c t="str" s="10" r="B326">
        <f>C54</f>
        <v>Team 6</v>
      </c>
      <c s="3" r="C326">
        <f>IF(ISNUMBER(C61),C61,"")</f>
        <v>312</v>
      </c>
      <c s="3" r="D326">
        <f>IF(ISNUMBER(F61),F61,"")</f>
        <v>624</v>
      </c>
      <c t="str" s="10" r="E326">
        <f>IF(ISNUMBER(H14),H14,"")</f>
        <v/>
      </c>
      <c s="6" r="F326">
        <f>RANK(C326,C$321:C$344,1)</f>
        <v>7</v>
      </c>
      <c s="3" r="G326">
        <f>IF(ISNUMBER(F326),((F326+COUNTIF(F326:F$344,F326))-1),"")</f>
        <v>8</v>
      </c>
      <c s="3" r="H326">
        <f>RANK(D326,D$321:D$344,1)</f>
        <v>7</v>
      </c>
      <c s="3" r="I326">
        <f>IF(ISNUMBER(H326),((H326+COUNTIF(H326:H$344,H326))-1),"")</f>
        <v>7</v>
      </c>
      <c t="str" s="3" r="J326">
        <f>RANK(E326,E$321:E$344,1)</f>
        <v>#NUM!:emptyArray</v>
      </c>
      <c t="str" s="3" r="K326">
        <f>IF(ISNUMBER(J326),((J326+COUNTIF(J326:J$344,J326))-1),"")</f>
        <v/>
      </c>
      <c s="6" r="M326">
        <f>MATCH(6,G$321:G$344,0)</f>
        <v>17</v>
      </c>
      <c s="6" r="N326">
        <f>MATCH(6,I$321:I$344,0)</f>
        <v>3</v>
      </c>
      <c t="str" s="6" r="O326">
        <f>MATCH(6,AC$272:AC$319,0)</f>
        <v>#N/A:lookupNotFound:6</v>
      </c>
    </row>
    <row customHeight="1" r="327" hidden="1">
      <c t="str" s="10" r="B327">
        <f>C63</f>
        <v>Team 7</v>
      </c>
      <c s="3" r="C327">
        <f>IF(ISNUMBER(C70),C70,"")</f>
        <v>312</v>
      </c>
      <c s="3" r="D327">
        <f>IF(ISNUMBER(F70),F70,"")</f>
        <v>621</v>
      </c>
      <c t="str" s="10" r="E327">
        <f>IF(ISNUMBER(H15),H15,"")</f>
        <v/>
      </c>
      <c s="6" r="F327">
        <f>RANK(C327,C$321:C$344,1)</f>
        <v>7</v>
      </c>
      <c s="3" r="G327">
        <f>IF(ISNUMBER(F327),((F327+COUNTIF(F327:F$344,F327))-1),"")</f>
        <v>7</v>
      </c>
      <c s="3" r="H327">
        <f>RANK(D327,D$321:D$344,1)</f>
        <v>5</v>
      </c>
      <c s="3" r="I327">
        <f>IF(ISNUMBER(H327),((H327+COUNTIF(H327:H$344,H327))-1),"")</f>
        <v>5</v>
      </c>
      <c t="str" s="3" r="J327">
        <f>RANK(E327,E$321:E$344,1)</f>
        <v>#NUM!:emptyArray</v>
      </c>
      <c t="str" s="3" r="K327">
        <f>IF(ISNUMBER(J327),((J327+COUNTIF(J327:J$344,J327))-1),"")</f>
        <v/>
      </c>
      <c s="6" r="M327">
        <f>MATCH(7,G$321:G$344,0)</f>
        <v>7</v>
      </c>
      <c s="6" r="N327">
        <f>MATCH(7,I$321:I$344,0)</f>
        <v>6</v>
      </c>
      <c t="str" s="6" r="O327">
        <f>MATCH(7,AC$272:AC$319,0)</f>
        <v>#N/A:lookupNotFound:7</v>
      </c>
    </row>
    <row customHeight="1" r="328" hidden="1">
      <c t="str" s="10" r="B328">
        <f>C72</f>
        <v>Team 8</v>
      </c>
      <c s="3" r="C328">
        <f>IF(ISNUMBER(C79),C79,"")</f>
        <v>298</v>
      </c>
      <c s="3" r="D328">
        <f>IF(ISNUMBER(F79),F79,"")</f>
        <v>614</v>
      </c>
      <c t="str" s="10" r="E328">
        <f>IF(ISNUMBER(H16),H16,"")</f>
        <v/>
      </c>
      <c s="6" r="F328">
        <f>RANK(C328,C$321:C$344,1)</f>
        <v>2</v>
      </c>
      <c s="3" r="G328">
        <f>IF(ISNUMBER(F328),((F328+COUNTIF(F328:F$344,F328))-1),"")</f>
        <v>2</v>
      </c>
      <c s="3" r="H328">
        <f>RANK(D328,D$321:D$344,1)</f>
        <v>3</v>
      </c>
      <c s="3" r="I328">
        <f>IF(ISNUMBER(H328),((H328+COUNTIF(H328:H$344,H328))-1),"")</f>
        <v>3</v>
      </c>
      <c t="str" s="3" r="J328">
        <f>RANK(E328,E$321:E$344,1)</f>
        <v>#NUM!:emptyArray</v>
      </c>
      <c t="str" s="3" r="K328">
        <f>IF(ISNUMBER(J328),((J328+COUNTIF(J328:J$344,J328))-1),"")</f>
        <v/>
      </c>
      <c s="6" r="M328">
        <f>MATCH(8,G$321:G$344,0)</f>
        <v>6</v>
      </c>
      <c s="6" r="N328">
        <f>MATCH(8,I$321:I$344,0)</f>
        <v>11</v>
      </c>
      <c t="str" s="6" r="O328">
        <f>MATCH(8,AC$272:AC$319,0)</f>
        <v>#N/A:lookupNotFound:8</v>
      </c>
    </row>
    <row customHeight="1" r="329" hidden="1">
      <c t="str" s="10" r="B329">
        <f>C81</f>
        <v>Team 9</v>
      </c>
      <c s="3" r="C329">
        <f>IF(ISNUMBER(C88),C88,"")</f>
        <v>322</v>
      </c>
      <c s="3" r="D329">
        <f>IF(ISNUMBER(F88),F88,"")</f>
        <v>647</v>
      </c>
      <c t="str" s="10" r="E329">
        <f>IF(ISNUMBER(H17),H17,"")</f>
        <v/>
      </c>
      <c s="6" r="F329">
        <f>RANK(C329,C$321:C$344,1)</f>
        <v>16</v>
      </c>
      <c s="3" r="G329">
        <f>IF(ISNUMBER(F329),((F329+COUNTIF(F329:F$344,F329))-1),"")</f>
        <v>16</v>
      </c>
      <c s="3" r="H329">
        <f>RANK(D329,D$321:D$344,1)</f>
        <v>14</v>
      </c>
      <c s="3" r="I329">
        <f>IF(ISNUMBER(H329),((H329+COUNTIF(H329:H$344,H329))-1),"")</f>
        <v>14</v>
      </c>
      <c t="str" s="3" r="J329">
        <f>RANK(E329,E$321:E$344,1)</f>
        <v>#NUM!:emptyArray</v>
      </c>
      <c t="str" s="3" r="K329">
        <f>IF(ISNUMBER(J329),((J329+COUNTIF(J329:J$344,J329))-1),"")</f>
        <v/>
      </c>
      <c s="6" r="M329">
        <f>MATCH(9,G$321:G$344,0)</f>
        <v>2</v>
      </c>
      <c s="6" r="N329">
        <f>MATCH(9,I$321:I$344,0)</f>
        <v>18</v>
      </c>
      <c t="str" s="6" r="O329">
        <f>MATCH(9,AC$272:AC$319,0)</f>
        <v>#N/A:lookupNotFound:9</v>
      </c>
    </row>
    <row customHeight="1" r="330" hidden="1">
      <c t="str" s="10" r="B330">
        <f>C90</f>
        <v>Team 10</v>
      </c>
      <c s="3" r="C330">
        <f>IF(ISNUMBER(C97),C97,"")</f>
        <v>292</v>
      </c>
      <c s="3" r="D330">
        <f>IF(ISNUMBER(F97),F97,"")</f>
        <v>596</v>
      </c>
      <c t="str" s="10" r="E330">
        <f>IF(ISNUMBER(H18),H18,"")</f>
        <v/>
      </c>
      <c s="6" r="F330">
        <f>RANK(C330,C$321:C$344,1)</f>
        <v>1</v>
      </c>
      <c s="3" r="G330">
        <f>IF(ISNUMBER(F330),((F330+COUNTIF(F330:F$344,F330))-1),"")</f>
        <v>1</v>
      </c>
      <c s="3" r="H330">
        <f>RANK(D330,D$321:D$344,1)</f>
        <v>1</v>
      </c>
      <c s="3" r="I330">
        <f>IF(ISNUMBER(H330),((H330+COUNTIF(H330:H$344,H330))-1),"")</f>
        <v>1</v>
      </c>
      <c t="str" s="3" r="J330">
        <f>RANK(E330,E$321:E$344,1)</f>
        <v>#NUM!:emptyArray</v>
      </c>
      <c t="str" s="3" r="K330">
        <f>IF(ISNUMBER(J330),((J330+COUNTIF(J330:J$344,J330))-1),"")</f>
        <v/>
      </c>
      <c s="6" r="M330">
        <f>MATCH(10,G$321:G$344,0)</f>
        <v>16</v>
      </c>
      <c s="6" r="N330">
        <f>MATCH(10,I$321:I$344,0)</f>
        <v>14</v>
      </c>
      <c t="str" s="6" r="O330">
        <f>MATCH(10,AC$272:AC$319,0)</f>
        <v>#N/A:lookupNotFound:10</v>
      </c>
    </row>
    <row customHeight="1" r="331" hidden="1">
      <c t="str" s="10" r="B331">
        <f>C99</f>
        <v>Team 11</v>
      </c>
      <c s="3" r="C331">
        <f>IF(ISNUMBER(C106),C106,"")</f>
        <v>320</v>
      </c>
      <c s="3" r="D331">
        <f>IF(ISNUMBER(F106),F106,"")</f>
        <v>628</v>
      </c>
      <c t="str" s="10" r="E331">
        <f>IF(ISNUMBER(H19),H19,"")</f>
        <v/>
      </c>
      <c s="6" r="F331">
        <f>RANK(C331,C$321:C$344,1)</f>
        <v>12</v>
      </c>
      <c s="3" r="G331">
        <f>IF(ISNUMBER(F331),((F331+COUNTIF(F331:F$344,F331))-1),"")</f>
        <v>13</v>
      </c>
      <c s="3" r="H331">
        <f>RANK(D331,D$321:D$344,1)</f>
        <v>8</v>
      </c>
      <c s="3" r="I331">
        <f>IF(ISNUMBER(H331),((H331+COUNTIF(H331:H$344,H331))-1),"")</f>
        <v>8</v>
      </c>
      <c t="str" s="3" r="J331">
        <f>RANK(E331,E$321:E$344,1)</f>
        <v>#NUM!:emptyArray</v>
      </c>
      <c t="str" s="3" r="K331">
        <f>IF(ISNUMBER(J331),((J331+COUNTIF(J331:J$344,J331))-1),"")</f>
        <v/>
      </c>
      <c s="6" r="M331">
        <f>MATCH(11,G$321:G$344,0)</f>
        <v>18</v>
      </c>
      <c s="6" r="N331">
        <f>MATCH(11,I$321:I$344,0)</f>
        <v>15</v>
      </c>
      <c t="str" s="6" r="O331">
        <f>MATCH(11,AC$272:AC$319,0)</f>
        <v>#N/A:lookupNotFound:11</v>
      </c>
    </row>
    <row customHeight="1" r="332" hidden="1">
      <c t="str" s="10" r="B332">
        <f>C108</f>
        <v>Team 12</v>
      </c>
      <c s="3" r="C332">
        <f>IF(ISNUMBER(C115),C115,"")</f>
        <v>309</v>
      </c>
      <c s="3" r="D332">
        <f>IF(ISNUMBER(F115),F115,"")</f>
        <v>620</v>
      </c>
      <c t="str" s="10" r="E332">
        <f>IF(ISNUMBER(H20),H20,"")</f>
        <v/>
      </c>
      <c s="6" r="F332">
        <f>RANK(C332,C$321:C$344,1)</f>
        <v>4</v>
      </c>
      <c s="3" r="G332">
        <f>IF(ISNUMBER(F332),((F332+COUNTIF(F332:F$344,F332))-1),"")</f>
        <v>4</v>
      </c>
      <c s="3" r="H332">
        <f>RANK(D332,D$321:D$344,1)</f>
        <v>4</v>
      </c>
      <c s="3" r="I332">
        <f>IF(ISNUMBER(H332),((H332+COUNTIF(H332:H$344,H332))-1),"")</f>
        <v>4</v>
      </c>
      <c t="str" s="3" r="J332">
        <f>RANK(E332,E$321:E$344,1)</f>
        <v>#NUM!:emptyArray</v>
      </c>
      <c t="str" s="3" r="K332">
        <f>IF(ISNUMBER(J332),((J332+COUNTIF(J332:J$344,J332))-1),"")</f>
        <v/>
      </c>
      <c s="6" r="M332">
        <f>MATCH(12,G$321:G$344,0)</f>
        <v>15</v>
      </c>
      <c s="6" r="N332">
        <f>MATCH(12,I$321:I$344,0)</f>
        <v>17</v>
      </c>
      <c t="str" s="6" r="O332">
        <f>MATCH(12,AC$272:AC$319,0)</f>
        <v>#N/A:lookupNotFound:12</v>
      </c>
    </row>
    <row customHeight="1" r="333" hidden="1">
      <c t="str" s="10" r="B333">
        <f>C117</f>
        <v>Team 13</v>
      </c>
      <c s="3" r="C333">
        <f>IF(ISNUMBER(C124),C124,"")</f>
        <v>310</v>
      </c>
      <c s="3" r="D333">
        <f>IF(ISNUMBER(F124),F124,"")</f>
        <v>640</v>
      </c>
      <c t="str" s="10" r="E333">
        <f>IF(ISNUMBER(H21),H21,"")</f>
        <v/>
      </c>
      <c s="6" r="F333">
        <f>RANK(C333,C$321:C$344,1)</f>
        <v>5</v>
      </c>
      <c s="3" r="G333">
        <f>IF(ISNUMBER(F333),((F333+COUNTIF(F333:F$344,F333))-1),"")</f>
        <v>5</v>
      </c>
      <c s="3" r="H333">
        <f>RANK(D333,D$321:D$344,1)</f>
        <v>12</v>
      </c>
      <c s="3" r="I333">
        <f>IF(ISNUMBER(H333),((H333+COUNTIF(H333:H$344,H333))-1),"")</f>
        <v>13</v>
      </c>
      <c t="str" s="3" r="J333">
        <f>RANK(E333,E$321:E$344,1)</f>
        <v>#NUM!:emptyArray</v>
      </c>
      <c t="str" s="3" r="K333">
        <f>IF(ISNUMBER(J333),((J333+COUNTIF(J333:J$344,J333))-1),"")</f>
        <v/>
      </c>
      <c s="6" r="M333">
        <f>MATCH(13,G$321:G$344,0)</f>
        <v>11</v>
      </c>
      <c s="6" r="N333">
        <f>MATCH(13,I$321:I$344,0)</f>
        <v>13</v>
      </c>
      <c t="str" s="6" r="O333">
        <f>MATCH(13,AC$272:AC$319,0)</f>
        <v>#N/A:lookupNotFound:13</v>
      </c>
    </row>
    <row customHeight="1" r="334" hidden="1">
      <c t="str" s="10" r="B334">
        <f>C126</f>
        <v>Team 14</v>
      </c>
      <c s="3" r="C334">
        <f>IF(ISNUMBER(C133),C133,"")</f>
        <v>321</v>
      </c>
      <c s="3" r="D334">
        <f>IF(ISNUMBER(F133),F133,"")</f>
        <v>631</v>
      </c>
      <c t="str" s="10" r="E334">
        <f>IF(ISNUMBER(H22),H22,"")</f>
        <v/>
      </c>
      <c s="6" r="F334">
        <f>RANK(C334,C$321:C$344,1)</f>
        <v>14</v>
      </c>
      <c s="3" r="G334">
        <f>IF(ISNUMBER(F334),((F334+COUNTIF(F334:F$344,F334))-1),"")</f>
        <v>14</v>
      </c>
      <c s="3" r="H334">
        <f>RANK(D334,D$321:D$344,1)</f>
        <v>10</v>
      </c>
      <c s="3" r="I334">
        <f>IF(ISNUMBER(H334),((H334+COUNTIF(H334:H$344,H334))-1),"")</f>
        <v>10</v>
      </c>
      <c t="str" s="3" r="J334">
        <f>RANK(E334,E$321:E$344,1)</f>
        <v>#NUM!:emptyArray</v>
      </c>
      <c t="str" s="3" r="K334">
        <f>IF(ISNUMBER(J334),((J334+COUNTIF(J334:J$344,J334))-1),"")</f>
        <v/>
      </c>
      <c s="6" r="M334">
        <f>MATCH(14,G$321:G$344,0)</f>
        <v>14</v>
      </c>
      <c s="6" r="N334">
        <f>MATCH(14,I$321:I$344,0)</f>
        <v>9</v>
      </c>
      <c t="str" s="6" r="O334">
        <f>MATCH(14,K$268:K$319,0)</f>
        <v>#N/A:lookupNotFound:14</v>
      </c>
    </row>
    <row customHeight="1" r="335" hidden="1">
      <c t="str" s="10" r="B335">
        <f>C135</f>
        <v>Team 15</v>
      </c>
      <c s="3" r="C335">
        <f>IF(ISNUMBER(C142),C142,"")</f>
        <v>320</v>
      </c>
      <c s="3" r="D335">
        <f>IF(ISNUMBER(F142),F142,"")</f>
        <v>634</v>
      </c>
      <c t="str" s="10" r="E335">
        <f>IF(ISNUMBER(H23),H23,"")</f>
        <v/>
      </c>
      <c s="6" r="F335">
        <f>RANK(C335,C$321:C$344,1)</f>
        <v>12</v>
      </c>
      <c s="3" r="G335">
        <f>IF(ISNUMBER(F335),((F335+COUNTIF(F335:F$344,F335))-1),"")</f>
        <v>12</v>
      </c>
      <c s="3" r="H335">
        <f>RANK(D335,D$321:D$344,1)</f>
        <v>11</v>
      </c>
      <c s="3" r="I335">
        <f>IF(ISNUMBER(H335),((H335+COUNTIF(H335:H$344,H335))-1),"")</f>
        <v>11</v>
      </c>
      <c t="str" s="3" r="J335">
        <f>RANK(E335,E$321:E$344,1)</f>
        <v>#NUM!:emptyArray</v>
      </c>
      <c t="str" s="3" r="K335">
        <f>IF(ISNUMBER(J335),((J335+COUNTIF(J335:J$344,J335))-1),"")</f>
        <v/>
      </c>
      <c s="6" r="M335">
        <f>MATCH(15,G$321:G$344,0)</f>
        <v>4</v>
      </c>
      <c s="6" r="N335">
        <f>MATCH(15,I$321:I$344,0)</f>
        <v>1</v>
      </c>
      <c t="str" s="6" r="O335">
        <f>MATCH(15,AC$272:AC$319,0)</f>
        <v>#N/A:lookupNotFound:15</v>
      </c>
    </row>
    <row customHeight="1" r="336" hidden="1">
      <c t="str" s="10" r="B336">
        <f>C144</f>
        <v>Team 16</v>
      </c>
      <c s="3" r="C336">
        <f>IF(ISNUMBER(C151),C151,"")</f>
        <v>313</v>
      </c>
      <c s="3" r="D336">
        <f>IF(ISNUMBER(F151),F151,"")</f>
        <v>661</v>
      </c>
      <c t="str" s="10" r="E336">
        <f>IF(ISNUMBER(H24),H24,"")</f>
        <v/>
      </c>
      <c s="6" r="F336">
        <f>RANK(C336,C$321:C$344,1)</f>
        <v>10</v>
      </c>
      <c s="3" r="G336">
        <f>IF(ISNUMBER(F336),((F336+COUNTIF(F336:F$336,F336))-1),"")</f>
        <v>10</v>
      </c>
      <c s="3" r="H336">
        <f>RANK(D336,D$321:D$344,1)</f>
        <v>17</v>
      </c>
      <c s="3" r="I336">
        <f>IF(ISNUMBER(H336),((H336+COUNTIF(H336:H$344,H336))-1),"")</f>
        <v>17</v>
      </c>
      <c t="str" s="3" r="J336">
        <f>RANK(E336,E$321:E$344,1)</f>
        <v>#NUM!:emptyArray</v>
      </c>
      <c t="str" s="3" r="K336">
        <f>IF(ISNUMBER(J336),((J336+COUNTIF(J336:J$344,J336))-1),"")</f>
        <v/>
      </c>
      <c s="6" r="M336">
        <f>MATCH(16,G$321:G$344,0)</f>
        <v>9</v>
      </c>
      <c s="6" r="N336">
        <f>MATCH(16,I$321:I$344,0)</f>
        <v>4</v>
      </c>
      <c t="str" s="6" r="O336">
        <f>MATCH(16,AC$272:AC$319,0)</f>
        <v>#N/A:lookupNotFound:16</v>
      </c>
    </row>
    <row customHeight="1" r="337" hidden="1">
      <c t="str" s="10" r="B337">
        <f>C153</f>
        <v>Team 17</v>
      </c>
      <c s="3" r="C337">
        <f>IF(ISNUMBER(C160),C160,"")</f>
        <v>311</v>
      </c>
      <c s="3" r="D337">
        <f>IF(ISNUMBER(F160),F160,"")</f>
        <v>640</v>
      </c>
      <c t="str" s="10" r="E337">
        <f>IF(ISNUMBER(H25),H25,"")</f>
        <v/>
      </c>
      <c s="6" r="F337">
        <f>RANK(C337,C$321:C$344,1)</f>
        <v>6</v>
      </c>
      <c s="3" r="G337">
        <f>IF(ISNUMBER(F337),((F337+COUNTIF(F$337:F344,F337))-1),"")</f>
        <v>6</v>
      </c>
      <c s="3" r="H337">
        <f>RANK(D337,D$321:D$344,1)</f>
        <v>12</v>
      </c>
      <c s="3" r="I337">
        <f>IF(ISNUMBER(H337),((H337+COUNTIF(H337:H$344,H337))-1),"")</f>
        <v>12</v>
      </c>
      <c t="str" s="3" r="J337">
        <f>RANK(E337,E$321:E$344,1)</f>
        <v>#NUM!:emptyArray</v>
      </c>
      <c t="str" s="3" r="K337">
        <f>IF(ISNUMBER(J337),((J337+COUNTIF(J337:J$344,J337))-1),"")</f>
        <v/>
      </c>
      <c s="6" r="M337">
        <f>MATCH(17,G$321:G$344,0)</f>
        <v>1</v>
      </c>
      <c s="6" r="N337">
        <f>MATCH(17,I$321:I$344,0)</f>
        <v>16</v>
      </c>
      <c t="str" s="6" r="O337">
        <f>MATCH(13,AC$272:AC$319,0)</f>
        <v>#N/A:lookupNotFound:13</v>
      </c>
    </row>
    <row customHeight="1" r="338" hidden="1">
      <c t="str" s="10" r="B338">
        <f>C162</f>
        <v>Team 18</v>
      </c>
      <c s="3" r="C338">
        <f>IF(ISNUMBER(C169),C169,"")</f>
        <v>318</v>
      </c>
      <c s="3" r="D338">
        <f>IF(ISNUMBER(F169),F169,"")</f>
        <v>630</v>
      </c>
      <c t="str" s="10" r="E338">
        <f>IF(ISNUMBER(H26),H26,"")</f>
        <v/>
      </c>
      <c s="6" r="F338">
        <f>RANK(C338,C$321:C$344,1)</f>
        <v>11</v>
      </c>
      <c s="3" r="G338">
        <f>IF(ISNUMBER(F338),((F338+COUNTIF(F$338:F344,F338))-1),"")</f>
        <v>11</v>
      </c>
      <c s="3" r="H338">
        <f>RANK(D338,D$321:D$344,1)</f>
        <v>9</v>
      </c>
      <c s="3" r="I338">
        <f>IF(ISNUMBER(H338),((H338+COUNTIF(H338:H$344,H338))-1),"")</f>
        <v>9</v>
      </c>
      <c t="str" s="3" r="J338">
        <f>RANK(E338,E$321:E$344,1)</f>
        <v>#NUM!:emptyArray</v>
      </c>
      <c t="str" s="3" r="K338">
        <f>IF(ISNUMBER(J338),((J338+COUNTIF(J338:J$344,J338))-1),"")</f>
        <v/>
      </c>
      <c s="6" r="M338">
        <f>MATCH(18,G$321:G$344,0)</f>
        <v>5</v>
      </c>
      <c s="6" r="N338">
        <f>MATCH(18,I$321:I$344,0)</f>
        <v>5</v>
      </c>
      <c t="str" s="6" r="O338">
        <f>MATCH(14,AC$272:AC$319,0)</f>
        <v>#N/A:lookupNotFound:14</v>
      </c>
    </row>
    <row customHeight="1" r="339" hidden="1">
      <c t="str" s="10" r="B339">
        <f>C348</f>
        <v>Team 19</v>
      </c>
      <c t="str" s="3" r="C339">
        <f>IF(ISNUMBER(C355),C355,"")</f>
        <v/>
      </c>
      <c t="str" s="3" r="D339">
        <f>IF(ISNUMBER(F355),F355,"")</f>
        <v/>
      </c>
      <c t="str" s="10" r="E339">
        <f>IF(ISNUMBER(H27),H27,"")</f>
        <v/>
      </c>
      <c t="str" s="6" r="F339">
        <f>RANK(C339,C$321:C$344,1)</f>
        <v>#N/A:lookupNotFound:</v>
      </c>
      <c t="str" s="3" r="G339">
        <f>IF(ISNUMBER(F339),((F339+COUNTIF(F$339:F344,F339))-1),"")</f>
        <v/>
      </c>
      <c t="str" s="3" r="H339">
        <f>RANK(D339,D$321:D$344,1)</f>
        <v>#N/A:lookupNotFound:</v>
      </c>
      <c t="str" s="3" r="I339">
        <f>IF(ISNUMBER(H339),((H339+COUNTIF(H339:H$344,H339))-1),"")</f>
        <v/>
      </c>
      <c t="str" s="3" r="J339">
        <f>RANK(E339,E$321:E$344,1)</f>
        <v>#NUM!:emptyArray</v>
      </c>
      <c t="str" s="3" r="K339">
        <f>IF(ISNUMBER(J339),((J339+COUNTIF(J339:J$344,J339))-1),"")</f>
        <v/>
      </c>
      <c t="str" s="6" r="M339">
        <f>MATCH(19,G$321:G$344,0)</f>
        <v>#N/A:lookupNotFound:19</v>
      </c>
      <c t="str" s="6" r="N339">
        <f>MATCH(19,I$321:I$344,0)</f>
        <v>#N/A:lookupNotFound:19</v>
      </c>
      <c t="str" s="6" r="O339">
        <f>MATCH(15,AC$272:AC$319,0)</f>
        <v>#N/A:lookupNotFound:15</v>
      </c>
    </row>
    <row customHeight="1" r="340" hidden="1">
      <c t="str" s="10" r="B340">
        <f>C357</f>
        <v>Team 20</v>
      </c>
      <c t="str" s="3" r="C340">
        <f>IF(ISNUMBER(C364),C364,"")</f>
        <v/>
      </c>
      <c t="str" s="3" r="D340">
        <f>IF(ISNUMBER(F364),F364,"")</f>
        <v/>
      </c>
      <c t="str" s="10" r="E340">
        <f>IF(ISNUMBER(H28),H28,"")</f>
        <v/>
      </c>
      <c t="str" s="6" r="F340">
        <f>RANK(C340,C$321:C$344,1)</f>
        <v>#N/A:lookupNotFound:</v>
      </c>
      <c t="str" s="3" r="G340">
        <f>IF(ISNUMBER(F340),((F340+COUNTIF(F$340:F344,F340))-1),"")</f>
        <v/>
      </c>
      <c t="str" s="3" r="H340">
        <f>RANK(D340,D$321:D$344,1)</f>
        <v>#N/A:lookupNotFound:</v>
      </c>
      <c t="str" s="3" r="I340">
        <f>IF(ISNUMBER(H340),((H340+COUNTIF(H$340:H344,H340))-1),"")</f>
        <v/>
      </c>
      <c t="str" s="3" r="J340">
        <f>RANK(E340,E$321:E$344,1)</f>
        <v>#NUM!:emptyArray</v>
      </c>
      <c t="str" s="3" r="K340">
        <f>IF(ISNUMBER(J340),((J340+COUNTIF(J$340:J344,J340))-1),"")</f>
        <v/>
      </c>
      <c t="str" s="6" r="M340">
        <f>MATCH(20,G$321:G$344,0)</f>
        <v>#N/A:lookupNotFound:20</v>
      </c>
      <c t="str" s="6" r="N340">
        <f>MATCH(20,I$321:I$344,0)</f>
        <v>#N/A:lookupNotFound:20</v>
      </c>
      <c t="str" s="6" r="O340">
        <f>MATCH(16,AC$272:AC$319,0)</f>
        <v>#N/A:lookupNotFound:16</v>
      </c>
    </row>
    <row customHeight="1" r="341" hidden="1">
      <c t="str" s="10" r="B341">
        <f>C366</f>
        <v>Team 21</v>
      </c>
      <c t="str" s="3" r="C341">
        <f>IF(ISNUMBER(C373),C373,"")</f>
        <v/>
      </c>
      <c t="str" s="3" r="D341">
        <f>IF(ISNUMBER(F373),F373,"")</f>
        <v/>
      </c>
      <c t="str" s="10" r="E341">
        <f>IF(ISNUMBER(H29),H29,"")</f>
        <v/>
      </c>
      <c t="str" s="6" r="F341">
        <f>RANK(C341,C$321:C$344,1)</f>
        <v>#N/A:lookupNotFound:</v>
      </c>
      <c t="str" s="3" r="G341">
        <f>IF(ISNUMBER(F341),((F341+COUNTIF(F$341:F344,F341))-1),"")</f>
        <v/>
      </c>
      <c t="str" s="3" r="H341">
        <f>RANK(D341,D$321:D$344,1)</f>
        <v>#N/A:lookupNotFound:</v>
      </c>
      <c t="str" s="3" r="I341">
        <f>IF(ISNUMBER(H341),((H341+COUNTIF(H$341:H344,H341))-1),"")</f>
        <v/>
      </c>
      <c t="str" s="3" r="J341">
        <f>RANK(E341,E$321:E$344,1)</f>
        <v>#NUM!:emptyArray</v>
      </c>
      <c t="str" s="3" r="K341">
        <f>IF(ISNUMBER(J341),((J341+COUNTIF(J$341:J344,J341))-1),"")</f>
        <v/>
      </c>
      <c t="str" s="6" r="M341">
        <f>MATCH(21,G$321:G$344,0)</f>
        <v>#N/A:lookupNotFound:21</v>
      </c>
      <c t="str" s="6" r="N341">
        <f>MATCH(21,I$321:I$344,0)</f>
        <v>#N/A:lookupNotFound:21</v>
      </c>
      <c t="str" s="6" r="O341">
        <f>MATCH(13,AC$272:AC$319,0)</f>
        <v>#N/A:lookupNotFound:13</v>
      </c>
    </row>
    <row customHeight="1" r="342" hidden="1">
      <c t="str" s="10" r="B342">
        <f>C375</f>
        <v>Team 22</v>
      </c>
      <c t="str" s="3" r="C342">
        <f>IF(ISNUMBER(C382),C382,"")</f>
        <v/>
      </c>
      <c t="str" s="3" r="D342">
        <f>IF(ISNUMBER(F382),F382,"")</f>
        <v/>
      </c>
      <c t="str" s="10" r="E342">
        <f>IF(ISNUMBER(H30),H30,"")</f>
        <v/>
      </c>
      <c t="str" s="6" r="F342">
        <f>RANK(C342,C$321:C$344,1)</f>
        <v>#N/A:lookupNotFound:</v>
      </c>
      <c t="str" s="3" r="G342">
        <f>IF(ISNUMBER(F342),((F342+COUNTIF(F$342:F344,F342))-1),"")</f>
        <v/>
      </c>
      <c t="str" s="3" r="H342">
        <f>RANK(D342,D$321:D$344,1)</f>
        <v>#N/A:lookupNotFound:</v>
      </c>
      <c t="str" s="3" r="I342">
        <f>IF(ISNUMBER(H342),((H342+COUNTIF(H$342:H344,H342))-1),"")</f>
        <v/>
      </c>
      <c t="str" s="3" r="J342">
        <f>RANK(E342,E$321:E$344,1)</f>
        <v>#NUM!:emptyArray</v>
      </c>
      <c t="str" s="3" r="K342">
        <f>IF(ISNUMBER(J342),((J342+COUNTIF(J$342:J344,J342))-1),"")</f>
        <v/>
      </c>
      <c t="str" s="6" r="M342">
        <f>MATCH(22,G$321:G$344,0)</f>
        <v>#N/A:lookupNotFound:22</v>
      </c>
      <c t="str" s="6" r="N342">
        <f>MATCH(22,I$321:I$344,0)</f>
        <v>#N/A:lookupNotFound:22</v>
      </c>
      <c t="str" s="6" r="O342">
        <f>MATCH(14,AC$272:AC$319,0)</f>
        <v>#N/A:lookupNotFound:14</v>
      </c>
    </row>
    <row customHeight="1" r="343" hidden="1">
      <c t="str" s="10" r="B343">
        <f>C384</f>
        <v>Team 23</v>
      </c>
      <c t="str" s="3" r="C343">
        <f>IF(ISNUMBER(C391),C391,"")</f>
        <v/>
      </c>
      <c t="str" s="3" r="D343">
        <f>IF(ISNUMBER(F391),F391,"")</f>
        <v/>
      </c>
      <c t="str" s="10" r="E343">
        <f>IF(ISNUMBER(H31),H31,"")</f>
        <v/>
      </c>
      <c t="str" s="6" r="F343">
        <f>RANK(C343,C$321:C$344,1)</f>
        <v>#N/A:lookupNotFound:</v>
      </c>
      <c t="str" s="3" r="G343">
        <f>IF(ISNUMBER(F343),((F343+COUNTIF(F$343:F344,F343))-1),"")</f>
        <v/>
      </c>
      <c t="str" s="3" r="H343">
        <f>RANK(D343,D$321:D$344,1)</f>
        <v>#N/A:lookupNotFound:</v>
      </c>
      <c t="str" s="3" r="I343">
        <f>IF(ISNUMBER(H343),((H343+COUNTIF(H$343:H344,H343))-1),"")</f>
        <v/>
      </c>
      <c t="str" s="3" r="J343">
        <f>RANK(E343,E$321:E$344,1)</f>
        <v>#NUM!:emptyArray</v>
      </c>
      <c t="str" s="3" r="K343">
        <f>IF(ISNUMBER(J343),((J343+COUNTIF(J$343:J344,J343))-1),"")</f>
        <v/>
      </c>
      <c t="str" s="6" r="M343">
        <f>MATCH(23,G$321:G$344,0)</f>
        <v>#N/A:lookupNotFound:23</v>
      </c>
      <c t="str" s="6" r="N343">
        <f>MATCH(23,I$321:I$344,0)</f>
        <v>#N/A:lookupNotFound:23</v>
      </c>
      <c t="str" s="6" r="O343">
        <f>MATCH(15,AC$272:AC$319,0)</f>
        <v>#N/A:lookupNotFound:15</v>
      </c>
    </row>
    <row customHeight="1" r="344" hidden="1">
      <c t="str" s="10" r="B344">
        <f>C393</f>
        <v>Team 24</v>
      </c>
      <c t="str" s="3" r="C344">
        <f>IF(ISNUMBER(C400),C400,"")</f>
        <v/>
      </c>
      <c t="str" s="3" r="D344">
        <f>IF(ISNUMBER(F400),F400,"")</f>
        <v/>
      </c>
      <c t="str" s="10" r="E344">
        <f>IF(ISNUMBER(H32),H32,"")</f>
        <v/>
      </c>
      <c t="str" s="6" r="F344">
        <f>RANK(C344,C$321:C$344,1)</f>
        <v>#N/A:lookupNotFound:</v>
      </c>
      <c t="str" s="3" r="G344">
        <f>IF(ISNUMBER(F344),((F344+COUNTIF(F$344:F344,F344))-1),"")</f>
        <v/>
      </c>
      <c t="str" s="3" r="H344">
        <f>RANK(D344,D$321:D$344,1)</f>
        <v>#N/A:lookupNotFound:</v>
      </c>
      <c t="str" s="3" r="I344">
        <f>IF(ISNUMBER(H344),((H344+COUNTIF(H$344:H344,H344))-1),"")</f>
        <v/>
      </c>
      <c t="str" s="3" r="J344">
        <f>RANK(E344,E$321:E$344,1)</f>
        <v>#NUM!:emptyArray</v>
      </c>
      <c t="str" s="3" r="K344">
        <f>IF(ISNUMBER(J344),((J344+COUNTIF(J$344:J344,J344))-1),"")</f>
        <v/>
      </c>
      <c t="str" s="6" r="M344">
        <f>MATCH(24,G$321:G$344,0)</f>
        <v>#N/A:lookupNotFound:24</v>
      </c>
      <c t="str" s="6" r="N344">
        <f>MATCH(24,I$321:I$344,0)</f>
        <v>#N/A:lookupNotFound:24</v>
      </c>
      <c t="str" s="6" r="O344">
        <f>MATCH(16,AC$272:AC$319,0)</f>
        <v>#N/A:lookupNotFound:16</v>
      </c>
    </row>
    <row customHeight="1" r="345" hidden="1"/>
    <row customHeight="1" r="346" hidden="1"/>
    <row r="348">
      <c t="s" s="6" r="C348">
        <v>217</v>
      </c>
      <c t="s" s="6" r="G348">
        <v>9</v>
      </c>
    </row>
    <row r="349">
      <c t="s" s="6" r="B349">
        <v>6</v>
      </c>
      <c t="s" s="6" r="C349">
        <v>10</v>
      </c>
      <c t="s" s="6" r="D349">
        <v>6</v>
      </c>
      <c t="s" s="6" r="E349">
        <v>11</v>
      </c>
      <c t="s" s="6" r="F349">
        <v>15</v>
      </c>
      <c t="s" s="6" r="G349">
        <v>9</v>
      </c>
    </row>
    <row r="350">
      <c s="3" r="A350">
        <v>1</v>
      </c>
      <c t="s" s="16" r="B350">
        <v>218</v>
      </c>
      <c s="6" r="C350">
        <v>72</v>
      </c>
      <c t="s" s="16" r="D350">
        <v>218</v>
      </c>
      <c s="6" r="E350">
        <v>72</v>
      </c>
      <c s="6" r="F350">
        <f>IF(AND(ISNUMBER(C350),ISNUMBER(E350)),(VLOOKUP(D350,$B$350:$C$354,2,FALSE)+E350),"")</f>
        <v>144</v>
      </c>
      <c t="s" s="6" r="G350">
        <v>9</v>
      </c>
    </row>
    <row r="351">
      <c s="3" r="A351">
        <v>2</v>
      </c>
      <c t="str" s="6" r="F351">
        <f>IF(AND(ISNUMBER(C351),ISNUMBER(E351)),(VLOOKUP(D351,$B$350:$C$354,2,FALSE)+E351),"")</f>
        <v/>
      </c>
      <c t="s" s="6" r="G351">
        <v>9</v>
      </c>
    </row>
    <row r="352">
      <c s="3" r="A352">
        <v>3</v>
      </c>
      <c t="str" s="6" r="F352">
        <f>IF(AND(ISNUMBER(C352),ISNUMBER(E352)),(VLOOKUP(D352,$B$350:$C$354,2,FALSE)+E352),"")</f>
        <v/>
      </c>
      <c t="s" s="6" r="G352">
        <v>9</v>
      </c>
    </row>
    <row r="353">
      <c s="3" r="A353">
        <v>4</v>
      </c>
      <c t="str" s="6" r="F353">
        <f>IF(AND(ISNUMBER(C353),ISNUMBER(E353)),(VLOOKUP(D353,$B$350:$C$354,2,FALSE)+E353),"")</f>
        <v/>
      </c>
      <c t="s" s="6" r="G353">
        <v>9</v>
      </c>
    </row>
    <row r="354">
      <c s="3" r="A354">
        <v>5</v>
      </c>
      <c t="str" s="6" r="F354">
        <f>IF(AND(ISNUMBER(C354),ISNUMBER(E354)),(VLOOKUP(D354,$B$350:$C$354,2,FALSE)+E354),"")</f>
        <v/>
      </c>
      <c t="s" s="6" r="G354">
        <v>9</v>
      </c>
    </row>
    <row r="355">
      <c t="s" s="10" r="A355">
        <v>27</v>
      </c>
      <c t="str" s="6" r="C355">
        <f>IF((COUNT(C350:C354)&lt;4),"",IF((COUNT(C350:C354)&lt;5),SUM(C350:C354),(SUM(C350:C354)-MAX(C350:C354))))</f>
        <v/>
      </c>
      <c t="str" s="6" r="D355">
        <f>IF((COUNT(D350:D354)&lt;4),"",IF((COUNT(D350:D354)&lt;5),SUM(D350:D354),(SUM(D350:D354)-MAX(D350:D354))))</f>
        <v/>
      </c>
      <c t="str" s="6" r="E355">
        <f>IF((COUNT(E350:E354)&lt;4),"",IF((COUNT(E350:E354)&lt;5),SUM(E350:E354),(SUM(E350:E354)-MAX(E350:E354))))</f>
        <v/>
      </c>
      <c t="str" s="6" r="F355">
        <f>IF(AND(ISNUMBER(C355),ISNUMBER(E355)),(C355+E355),"")</f>
        <v/>
      </c>
      <c t="s" s="6" r="G355">
        <v>9</v>
      </c>
    </row>
    <row r="357">
      <c t="s" s="6" r="C357">
        <v>219</v>
      </c>
      <c t="s" s="6" r="G357">
        <v>9</v>
      </c>
    </row>
    <row r="358">
      <c t="s" s="6" r="B358">
        <v>6</v>
      </c>
      <c t="s" s="6" r="C358">
        <v>10</v>
      </c>
      <c t="s" s="6" r="D358">
        <v>6</v>
      </c>
      <c t="s" s="6" r="E358">
        <v>11</v>
      </c>
      <c t="s" s="6" r="F358">
        <v>15</v>
      </c>
      <c t="s" s="6" r="G358">
        <v>9</v>
      </c>
    </row>
    <row r="359">
      <c s="3" r="A359">
        <v>1</v>
      </c>
      <c t="s" s="16" r="B359">
        <v>220</v>
      </c>
      <c t="str" s="6" r="F359">
        <f>IF(AND(ISNUMBER(C359),ISNUMBER(E359)),(VLOOKUP(D359,$B$359:$C$363,2,FALSE)+E359),"")</f>
        <v/>
      </c>
      <c t="s" s="6" r="G359">
        <v>9</v>
      </c>
    </row>
    <row r="360">
      <c s="3" r="A360">
        <v>2</v>
      </c>
      <c t="str" s="6" r="F360">
        <f>IF(AND(ISNUMBER(C360),ISNUMBER(E360)),(VLOOKUP(D360,$B$359:$C$363,2,FALSE)+E360),"")</f>
        <v/>
      </c>
      <c t="s" s="6" r="G360">
        <v>9</v>
      </c>
    </row>
    <row r="361">
      <c s="3" r="A361">
        <v>3</v>
      </c>
      <c t="str" s="6" r="F361">
        <f>IF(AND(ISNUMBER(C361),ISNUMBER(E361)),(VLOOKUP(D361,$B$359:$C$363,2,FALSE)+E361),"")</f>
        <v/>
      </c>
      <c t="s" s="6" r="G361">
        <v>9</v>
      </c>
    </row>
    <row r="362">
      <c s="3" r="A362">
        <v>4</v>
      </c>
      <c t="str" s="6" r="F362">
        <f>IF(AND(ISNUMBER(C362),ISNUMBER(E362)),(VLOOKUP(D362,$B$359:$C$363,2,FALSE)+E362),"")</f>
        <v/>
      </c>
      <c t="s" s="6" r="G362">
        <v>9</v>
      </c>
    </row>
    <row r="363">
      <c s="3" r="A363">
        <v>5</v>
      </c>
      <c t="str" s="6" r="F363">
        <f>IF(AND(ISNUMBER(C363),ISNUMBER(E363)),(VLOOKUP(D363,$B$359:$C$363,2,FALSE)+E363),"")</f>
        <v/>
      </c>
      <c t="s" s="6" r="G363">
        <v>9</v>
      </c>
    </row>
    <row r="364">
      <c t="s" s="10" r="A364">
        <v>27</v>
      </c>
      <c t="str" s="6" r="C364">
        <f>IF((COUNT(C359:C363)&lt;4),"",IF((COUNT(C359:C363)&lt;5),SUM(C359:C363),(SUM(C359:C363)-MAX(C359:C363))))</f>
        <v/>
      </c>
      <c t="str" s="6" r="D364">
        <f>IF((COUNT(D359:D363)&lt;4),"",IF((COUNT(D359:D363)&lt;5),SUM(D359:D363),(SUM(D359:D363)-MAX(D359:D363))))</f>
        <v/>
      </c>
      <c t="str" s="6" r="E364">
        <f>IF((COUNT(E359:E363)&lt;4),"",IF((COUNT(E359:E363)&lt;5),SUM(E359:E363),(SUM(E359:E363)-MAX(E359:E363))))</f>
        <v/>
      </c>
      <c t="str" s="6" r="F364">
        <f>IF(AND(ISNUMBER(C364),ISNUMBER(E364)),(C364+E364),"")</f>
        <v/>
      </c>
      <c t="s" s="6" r="G364">
        <v>9</v>
      </c>
    </row>
    <row r="366">
      <c t="s" s="6" r="C366">
        <v>221</v>
      </c>
      <c t="s" s="6" r="G366">
        <v>9</v>
      </c>
    </row>
    <row r="367">
      <c t="s" s="6" r="B367">
        <v>6</v>
      </c>
      <c t="s" s="6" r="C367">
        <v>10</v>
      </c>
      <c t="s" s="6" r="D367">
        <v>6</v>
      </c>
      <c t="s" s="6" r="E367">
        <v>11</v>
      </c>
      <c t="s" s="6" r="F367">
        <v>15</v>
      </c>
      <c t="s" s="6" r="G367">
        <v>9</v>
      </c>
    </row>
    <row r="368">
      <c s="3" r="A368">
        <v>1</v>
      </c>
      <c t="str" s="6" r="F368">
        <f>IF(AND(ISNUMBER(C368),ISNUMBER(E368)),(VLOOKUP(D368,$B$368:$C$372,2,FALSE)+E368),"")</f>
        <v/>
      </c>
      <c t="s" s="6" r="G368">
        <v>9</v>
      </c>
    </row>
    <row r="369">
      <c s="3" r="A369">
        <v>2</v>
      </c>
      <c t="str" s="6" r="F369">
        <f>IF(AND(ISNUMBER(C369),ISNUMBER(E369)),(VLOOKUP(D369,$B$368:$C$372,2,FALSE)+E369),"")</f>
        <v/>
      </c>
      <c t="s" s="6" r="G369">
        <v>9</v>
      </c>
    </row>
    <row r="370">
      <c s="3" r="A370">
        <v>3</v>
      </c>
      <c t="str" s="6" r="F370">
        <f>IF(AND(ISNUMBER(C370),ISNUMBER(E370)),(VLOOKUP(D370,$B$368:$C$372,2,FALSE)+E370),"")</f>
        <v/>
      </c>
      <c t="s" s="6" r="G370">
        <v>9</v>
      </c>
    </row>
    <row r="371">
      <c s="3" r="A371">
        <v>4</v>
      </c>
      <c t="str" s="6" r="F371">
        <f>IF(AND(ISNUMBER(C371),ISNUMBER(E371)),(VLOOKUP(D371,$B$368:$C$372,2,FALSE)+E371),"")</f>
        <v/>
      </c>
      <c t="s" s="6" r="G371">
        <v>9</v>
      </c>
    </row>
    <row r="372">
      <c s="3" r="A372">
        <v>5</v>
      </c>
      <c t="str" s="6" r="F372">
        <f>IF(AND(ISNUMBER(C372),ISNUMBER(E372)),(VLOOKUP(D372,$B$368:$C$372,2,FALSE)+E372),"")</f>
        <v/>
      </c>
      <c t="s" s="6" r="G372">
        <v>9</v>
      </c>
    </row>
    <row r="373">
      <c t="s" s="10" r="A373">
        <v>27</v>
      </c>
      <c t="str" s="6" r="C373">
        <f>IF((COUNT(C368:C372)&lt;4),"",IF((COUNT(C368:C372)&lt;5),SUM(C368:C372),(SUM(C368:C372)-MAX(C368:C372))))</f>
        <v/>
      </c>
      <c t="str" s="6" r="D373">
        <f>IF((COUNT(D368:D372)&lt;4),"",IF((COUNT(D368:D372)&lt;5),SUM(D368:D372),(SUM(D368:D372)-MAX(D368:D372))))</f>
        <v/>
      </c>
      <c t="str" s="6" r="E373">
        <f>IF((COUNT(E368:E372)&lt;4),"",IF((COUNT(E368:E372)&lt;5),SUM(E368:E372),(SUM(E368:E372)-MAX(E368:E372))))</f>
        <v/>
      </c>
      <c t="str" s="6" r="F373">
        <f>IF(AND(ISNUMBER(C373),ISNUMBER(E373)),(C373+E373),"")</f>
        <v/>
      </c>
      <c t="s" s="6" r="G373">
        <v>9</v>
      </c>
    </row>
    <row r="375">
      <c t="s" s="6" r="C375">
        <v>222</v>
      </c>
      <c t="s" s="6" r="G375">
        <v>9</v>
      </c>
    </row>
    <row r="376">
      <c t="s" s="6" r="B376">
        <v>6</v>
      </c>
      <c t="s" s="6" r="C376">
        <v>10</v>
      </c>
      <c t="s" s="6" r="D376">
        <v>6</v>
      </c>
      <c t="s" s="6" r="E376">
        <v>11</v>
      </c>
      <c t="s" s="6" r="F376">
        <v>15</v>
      </c>
      <c t="s" s="6" r="G376">
        <v>9</v>
      </c>
    </row>
    <row r="377">
      <c s="3" r="A377">
        <v>1</v>
      </c>
      <c t="str" s="6" r="F377">
        <f>IF(AND(ISNUMBER(C377),ISNUMBER(E377)),(VLOOKUP(D377,$B$377:$C$381,2,FALSE)+E377),"")</f>
        <v/>
      </c>
      <c t="s" s="6" r="G377">
        <v>9</v>
      </c>
    </row>
    <row r="378">
      <c s="3" r="A378">
        <v>2</v>
      </c>
      <c t="str" s="6" r="F378">
        <f>IF(AND(ISNUMBER(C378),ISNUMBER(E378)),(VLOOKUP(D378,$B$377:$C$381,2,FALSE)+E378),"")</f>
        <v/>
      </c>
      <c t="s" s="6" r="G378">
        <v>9</v>
      </c>
    </row>
    <row r="379">
      <c s="3" r="A379">
        <v>3</v>
      </c>
      <c t="str" s="6" r="F379">
        <f>IF(AND(ISNUMBER(C379),ISNUMBER(E379)),(VLOOKUP(D379,$B$377:$C$381,2,FALSE)+E379),"")</f>
        <v/>
      </c>
      <c t="s" s="6" r="G379">
        <v>9</v>
      </c>
    </row>
    <row customHeight="1" r="380" ht="25.5">
      <c s="3" r="A380">
        <v>4</v>
      </c>
      <c t="str" s="6" r="F380">
        <f>IF(AND(ISNUMBER(C380),ISNUMBER(E380)),(VLOOKUP(D380,$B$377:$C$381,2,FALSE)+E380),"")</f>
        <v/>
      </c>
      <c t="s" s="6" r="G380">
        <v>9</v>
      </c>
    </row>
    <row r="381">
      <c s="3" r="A381">
        <v>5</v>
      </c>
      <c t="str" s="6" r="F381">
        <f>IF(AND(ISNUMBER(C381),ISNUMBER(E381)),(VLOOKUP(D381,$B$377:$C$381,2,FALSE)+E381),"")</f>
        <v/>
      </c>
      <c t="s" s="6" r="G381">
        <v>9</v>
      </c>
    </row>
    <row r="382">
      <c t="s" s="10" r="A382">
        <v>27</v>
      </c>
      <c t="str" s="6" r="C382">
        <f>IF((COUNT(C377:C381)&lt;4),"",IF((COUNT(C377:C381)&lt;5),SUM(C377:C381),(SUM(C377:C381)-MAX(C377:C381))))</f>
        <v/>
      </c>
      <c t="str" s="6" r="D382">
        <f>IF((COUNT(D377:D381)&lt;4),"",IF((COUNT(D377:D381)&lt;5),SUM(D377:D381),(SUM(D377:D381)-MAX(D377:D381))))</f>
        <v/>
      </c>
      <c t="str" s="6" r="E382">
        <f>IF((COUNT(E377:E381)&lt;4),"",IF((COUNT(E377:E381)&lt;5),SUM(E377:E381),(SUM(E377:E381)-MAX(E377:E381))))</f>
        <v/>
      </c>
      <c t="str" s="6" r="F382">
        <f>IF(AND(ISNUMBER(C382),ISNUMBER(E382)),(C382+E382),"")</f>
        <v/>
      </c>
      <c t="s" s="6" r="G382">
        <v>9</v>
      </c>
    </row>
    <row r="384">
      <c t="s" s="6" r="C384">
        <v>223</v>
      </c>
      <c t="s" s="6" r="G384">
        <v>9</v>
      </c>
    </row>
    <row r="385">
      <c t="s" s="6" r="B385">
        <v>6</v>
      </c>
      <c t="s" s="6" r="C385">
        <v>10</v>
      </c>
      <c t="s" s="6" r="D385">
        <v>6</v>
      </c>
      <c t="s" s="6" r="E385">
        <v>11</v>
      </c>
      <c t="s" s="6" r="F385">
        <v>15</v>
      </c>
      <c t="s" s="6" r="G385">
        <v>9</v>
      </c>
    </row>
    <row r="386">
      <c s="3" r="A386">
        <v>1</v>
      </c>
      <c t="str" s="6" r="F386">
        <f>IF(AND(ISNUMBER(C386),ISNUMBER(E386)),(VLOOKUP(D386,$B$386:$C$390,2,FALSE)+E386),"")</f>
        <v/>
      </c>
      <c t="s" s="6" r="G386">
        <v>9</v>
      </c>
    </row>
    <row r="387">
      <c s="3" r="A387">
        <v>2</v>
      </c>
      <c t="str" s="6" r="F387">
        <f>IF(AND(ISNUMBER(C387),ISNUMBER(E387)),(VLOOKUP(D387,$B$386:$C$390,2,FALSE)+E387),"")</f>
        <v/>
      </c>
      <c t="s" s="6" r="G387">
        <v>9</v>
      </c>
    </row>
    <row r="388">
      <c s="3" r="A388">
        <v>3</v>
      </c>
      <c t="str" s="6" r="F388">
        <f>IF(AND(ISNUMBER(C388),ISNUMBER(E388)),(VLOOKUP(D388,$B$386:$C$390,2,FALSE)+E388),"")</f>
        <v/>
      </c>
      <c t="s" s="6" r="G388">
        <v>9</v>
      </c>
    </row>
    <row r="389">
      <c s="3" r="A389">
        <v>4</v>
      </c>
      <c t="str" s="6" r="F389">
        <f>IF(AND(ISNUMBER(C389),ISNUMBER(E389)),(VLOOKUP(D389,$B$386:$C$390,2,FALSE)+E389),"")</f>
        <v/>
      </c>
      <c t="s" s="6" r="G389">
        <v>9</v>
      </c>
    </row>
    <row r="390">
      <c s="3" r="A390">
        <v>5</v>
      </c>
      <c t="str" s="6" r="F390">
        <f>IF(AND(ISNUMBER(C390),ISNUMBER(E390)),(VLOOKUP(D390,$B$386:$C$390,2,FALSE)+E390),"")</f>
        <v/>
      </c>
      <c t="s" s="6" r="G390">
        <v>9</v>
      </c>
    </row>
    <row r="391">
      <c t="s" s="10" r="A391">
        <v>27</v>
      </c>
      <c t="str" s="6" r="C391">
        <f>IF((COUNT(C386:C390)&lt;4),"",IF((COUNT(C386:C390)&lt;5),SUM(C386:C390),(SUM(C386:C390)-MAX(C386:C390))))</f>
        <v/>
      </c>
      <c t="str" s="6" r="D391">
        <f>IF((COUNT(D386:D390)&lt;4),"",IF((COUNT(D386:D390)&lt;5),SUM(D386:D390),(SUM(D386:D390)-MAX(D386:D390))))</f>
        <v/>
      </c>
      <c t="str" s="6" r="E391">
        <f>IF((COUNT(E386:E390)&lt;4),"",IF((COUNT(E386:E390)&lt;5),SUM(E386:E390),(SUM(E386:E390)-MAX(E386:E390))))</f>
        <v/>
      </c>
      <c t="str" s="6" r="F391">
        <f>IF(AND(ISNUMBER(C391),ISNUMBER(E391)),(C391+E391),"")</f>
        <v/>
      </c>
      <c t="s" s="6" r="G391">
        <v>9</v>
      </c>
    </row>
    <row r="393">
      <c t="s" s="6" r="C393">
        <v>224</v>
      </c>
      <c t="s" s="6" r="G393">
        <v>9</v>
      </c>
    </row>
    <row r="394">
      <c t="s" s="6" r="B394">
        <v>6</v>
      </c>
      <c t="s" s="6" r="C394">
        <v>10</v>
      </c>
      <c t="s" s="6" r="D394">
        <v>6</v>
      </c>
      <c t="s" s="6" r="E394">
        <v>11</v>
      </c>
      <c t="s" s="6" r="F394">
        <v>15</v>
      </c>
      <c t="s" s="6" r="G394">
        <v>9</v>
      </c>
    </row>
    <row r="395">
      <c s="3" r="A395">
        <v>1</v>
      </c>
      <c s="6" r="E395">
        <v>2</v>
      </c>
      <c t="str" s="6" r="F395">
        <f>IF(AND(ISNUMBER(C395),ISNUMBER(E395)),(VLOOKUP(D395,$B$395:$C$399,2,FALSE)+E395),"")</f>
        <v/>
      </c>
      <c t="s" s="6" r="G395">
        <v>9</v>
      </c>
    </row>
    <row r="396">
      <c s="3" r="A396">
        <v>2</v>
      </c>
      <c s="6" r="E396">
        <v>2</v>
      </c>
      <c t="str" s="6" r="F396">
        <f>IF(AND(ISNUMBER(C396),ISNUMBER(E396)),(VLOOKUP(D396,$B$395:$C$399,2,FALSE)+E396),"")</f>
        <v/>
      </c>
      <c t="s" s="6" r="G396">
        <v>9</v>
      </c>
    </row>
    <row r="397">
      <c s="3" r="A397">
        <v>3</v>
      </c>
      <c s="6" r="E397">
        <v>2</v>
      </c>
      <c t="str" s="6" r="F397">
        <f>IF(AND(ISNUMBER(C397),ISNUMBER(E397)),(VLOOKUP(D397,$B$395:$C$399,2,FALSE)+E397),"")</f>
        <v/>
      </c>
      <c t="s" s="6" r="G397">
        <v>9</v>
      </c>
    </row>
    <row r="398">
      <c s="3" r="A398">
        <v>4</v>
      </c>
      <c s="6" r="E398">
        <v>2</v>
      </c>
      <c t="str" s="6" r="F398">
        <f>IF(AND(ISNUMBER(C398),ISNUMBER(E398)),(VLOOKUP(D398,$B$395:$C$399,2,FALSE)+E398),"")</f>
        <v/>
      </c>
      <c t="s" s="6" r="G398">
        <v>9</v>
      </c>
    </row>
    <row r="399">
      <c s="3" r="A399">
        <v>5</v>
      </c>
      <c s="6" r="E399">
        <v>2</v>
      </c>
      <c t="str" s="6" r="F399">
        <f>IF(AND(ISNUMBER(C399),ISNUMBER(E399)),(VLOOKUP(D399,$B$395:$C$399,2,FALSE)+E399),"")</f>
        <v/>
      </c>
      <c t="s" s="6" r="G399">
        <v>9</v>
      </c>
    </row>
    <row r="400">
      <c t="s" s="10" r="A400">
        <v>27</v>
      </c>
      <c t="str" s="6" r="C400">
        <f>IF((COUNT(C395:C399)&lt;4),"",IF((COUNT(C395:C399)&lt;5),SUM(C395:C399),(SUM(C395:C399)-MAX(C395:C399))))</f>
        <v/>
      </c>
      <c t="str" s="6" r="D400">
        <f>IF((COUNT(D395:D399)&lt;4),"",IF((COUNT(D395:D399)&lt;5),SUM(D395:D399),(SUM(D395:D399)-MAX(D395:D399))))</f>
        <v/>
      </c>
      <c s="6" r="E400">
        <f>IF((COUNT(E395:E399)&lt;4),"",IF((COUNT(E395:E399)&lt;5),SUM(E395:E399),(SUM(E395:E399)-MAX(E395:E399))))</f>
        <v>8</v>
      </c>
      <c t="str" s="6" r="F400">
        <f>IF(AND(ISNUMBER(C400),ISNUMBER(E400)),(C400+E400),"")</f>
        <v/>
      </c>
      <c t="s" s="6" r="G400">
        <v>9</v>
      </c>
    </row>
    <row r="1312">
      <c s="6" r="X1312">
        <f>INDEX(F$175:F$320,T1316)</f>
        <v>159</v>
      </c>
    </row>
    <row r="1313">
      <c s="6" r="X1313">
        <f>INDEX(F$175:F$320,T1317)</f>
        <v>159</v>
      </c>
    </row>
    <row r="1314">
      <c s="6" r="X1314">
        <f>INDEX(F$175:F$320,T1318)</f>
        <v>159</v>
      </c>
    </row>
    <row r="1315">
      <c s="6" r="X1315">
        <f>INDEX(F$175:F$320,T1319)</f>
        <v>159</v>
      </c>
    </row>
    <row r="1316">
      <c s="6" r="X1316">
        <f>INDEX(F$175:F$320,T1320)</f>
        <v>159</v>
      </c>
    </row>
    <row r="1317">
      <c s="6" r="X1317">
        <f>INDEX(F$175:F$320,T1321)</f>
        <v>159</v>
      </c>
    </row>
    <row r="1318">
      <c s="6" r="X1318">
        <f>INDEX(F$175:F$320,T1322)</f>
        <v>159</v>
      </c>
    </row>
    <row r="1319">
      <c s="6" r="X1319">
        <f>INDEX(F$175:F$320,T1323)</f>
        <v>159</v>
      </c>
    </row>
    <row r="1320">
      <c s="6" r="X1320">
        <f>INDEX(F$175:F$320,T1324)</f>
        <v>159</v>
      </c>
    </row>
    <row r="1321">
      <c s="6" r="X1321">
        <f>INDEX(F$175:F$320,T1325)</f>
        <v>159</v>
      </c>
    </row>
    <row r="1322">
      <c s="6" r="X1322">
        <f>INDEX(F$175:F$320,T1326)</f>
        <v>159</v>
      </c>
    </row>
    <row r="1323">
      <c s="6" r="X1323">
        <f>INDEX(F$175:F$320,T1327)</f>
        <v>159</v>
      </c>
    </row>
    <row r="1324">
      <c s="6" r="X1324">
        <f>INDEX(F$175:F$320,T1328)</f>
        <v>159</v>
      </c>
    </row>
    <row r="1325">
      <c s="6" r="X1325">
        <f>INDEX(F$175:F$320,T1329)</f>
        <v>159</v>
      </c>
    </row>
    <row r="1326">
      <c s="6" r="X1326">
        <f>INDEX(F$175:F$320,T1330)</f>
        <v>159</v>
      </c>
    </row>
    <row r="1327">
      <c s="6" r="X1327">
        <f>INDEX(F$175:F$320,T1331)</f>
        <v>159</v>
      </c>
    </row>
    <row r="1328">
      <c s="6" r="X1328">
        <f>INDEX(F$175:F$320,T1332)</f>
        <v>159</v>
      </c>
    </row>
    <row r="1329">
      <c s="6" r="X1329">
        <f>INDEX(F$175:F$320,T1333)</f>
        <v>159</v>
      </c>
    </row>
    <row r="1330">
      <c s="6" r="X1330">
        <f>INDEX(F$175:F$320,T1334)</f>
        <v>159</v>
      </c>
    </row>
    <row r="1331">
      <c s="6" r="X1331">
        <f>INDEX(F$175:F$320,T1335)</f>
        <v>159</v>
      </c>
    </row>
    <row r="1332">
      <c s="6" r="X1332">
        <f>INDEX(F$175:F$320,T1336)</f>
        <v>159</v>
      </c>
    </row>
    <row r="1333">
      <c s="6" r="X1333">
        <f>INDEX(F$175:F$320,T1337)</f>
        <v>159</v>
      </c>
    </row>
    <row r="1334">
      <c s="6" r="X1334">
        <f>INDEX(F$175:F$320,T1338)</f>
        <v>159</v>
      </c>
    </row>
    <row r="1335">
      <c s="6" r="X1335">
        <f>INDEX(F$175:F$320,T1339)</f>
        <v>159</v>
      </c>
    </row>
    <row r="1336">
      <c s="6" r="X1336">
        <f>INDEX(F$175:F$320,T1340)</f>
        <v>159</v>
      </c>
    </row>
    <row r="1337">
      <c s="6" r="X1337">
        <f>INDEX(F$175:F$320,T1341)</f>
        <v>159</v>
      </c>
    </row>
    <row r="1338">
      <c s="6" r="X1338">
        <f>INDEX(F$175:F$320,T1342)</f>
        <v>159</v>
      </c>
    </row>
    <row r="1339">
      <c s="6" r="X1339">
        <f>INDEX(F$175:F$320,T1343)</f>
        <v>159</v>
      </c>
    </row>
    <row r="1340">
      <c s="6" r="X1340">
        <f>INDEX(F$175:F$320,T1344)</f>
        <v>159</v>
      </c>
    </row>
    <row r="1341">
      <c s="6" r="X1341">
        <f>INDEX(F$175:F$320,T1345)</f>
        <v>159</v>
      </c>
    </row>
    <row r="1342">
      <c s="6" r="X1342">
        <f>INDEX(F$175:F$320,T1346)</f>
        <v>159</v>
      </c>
    </row>
    <row r="1343">
      <c s="6" r="X1343">
        <f>INDEX(F$175:F$320,T1347)</f>
        <v>159</v>
      </c>
    </row>
    <row r="1344">
      <c s="6" r="X1344">
        <f>INDEX(F$175:F$320,T1348)</f>
        <v>159</v>
      </c>
    </row>
    <row r="1345">
      <c s="6" r="X1345">
        <f>INDEX(F$175:F$320,T1349)</f>
        <v>159</v>
      </c>
    </row>
    <row r="1346">
      <c s="6" r="X1346">
        <f>INDEX(F$175:F$320,T1350)</f>
        <v>159</v>
      </c>
    </row>
    <row r="1347">
      <c s="6" r="X1347">
        <f>INDEX(F$175:F$320,T1351)</f>
        <v>159</v>
      </c>
    </row>
    <row r="1348">
      <c s="6" r="X1348">
        <f>INDEX(F$175:F$320,T1352)</f>
        <v>159</v>
      </c>
    </row>
    <row r="1349">
      <c s="6" r="X1349">
        <f>INDEX(F$175:F$320,T1353)</f>
        <v>159</v>
      </c>
    </row>
    <row r="1350">
      <c s="6" r="X1350">
        <f>INDEX(F$175:F$320,T1354)</f>
        <v>159</v>
      </c>
    </row>
    <row r="1351">
      <c s="6" r="X1351">
        <f>INDEX(F$175:F$320,T1355)</f>
        <v>159</v>
      </c>
    </row>
    <row r="1352">
      <c s="6" r="X1352">
        <f>INDEX(F$175:F$320,T1356)</f>
        <v>159</v>
      </c>
    </row>
    <row r="1353">
      <c s="6" r="X1353">
        <f>INDEX(F$175:F$320,T1357)</f>
        <v>159</v>
      </c>
    </row>
    <row r="1354">
      <c s="6" r="X1354">
        <f>INDEX(F$175:F$320,T1358)</f>
        <v>159</v>
      </c>
    </row>
    <row r="1355">
      <c s="6" r="X1355">
        <f>INDEX(F$175:F$320,T1359)</f>
        <v>159</v>
      </c>
    </row>
    <row r="1356">
      <c s="6" r="X1356">
        <f>INDEX(F$175:F$320,T1360)</f>
        <v>159</v>
      </c>
    </row>
    <row r="1357">
      <c s="6" r="X1357">
        <f>INDEX(F$175:F$320,T1361)</f>
        <v>159</v>
      </c>
    </row>
    <row r="1358">
      <c s="6" r="X1358">
        <f>INDEX(F$175:F$320,T1362)</f>
        <v>159</v>
      </c>
    </row>
    <row r="1359">
      <c s="6" r="X1359">
        <f>INDEX(F$175:F$320,T1363)</f>
        <v>159</v>
      </c>
    </row>
    <row r="1360">
      <c s="6" r="X1360">
        <f>INDEX(F$175:F$320,T1364)</f>
        <v>159</v>
      </c>
    </row>
    <row r="1361">
      <c s="6" r="X1361">
        <f>INDEX(F$175:F$320,T1365)</f>
        <v>159</v>
      </c>
    </row>
    <row r="1362">
      <c s="6" r="X1362">
        <f>INDEX(F$175:F$320,T1366)</f>
        <v>159</v>
      </c>
    </row>
    <row r="1363">
      <c s="6" r="X1363">
        <f>INDEX(F$175:F$320,T1367)</f>
        <v>159</v>
      </c>
    </row>
    <row r="1364">
      <c s="6" r="X1364">
        <f>INDEX(F$175:F$320,T1368)</f>
        <v>159</v>
      </c>
    </row>
    <row r="1365">
      <c s="6" r="X1365">
        <f>INDEX(F$175:F$320,T1369)</f>
        <v>159</v>
      </c>
    </row>
    <row r="1366">
      <c s="6" r="X1366">
        <f>INDEX(F$175:F$320,T1370)</f>
        <v>159</v>
      </c>
    </row>
    <row r="1367">
      <c s="6" r="X1367">
        <f>INDEX(F$175:F$320,T1371)</f>
        <v>159</v>
      </c>
    </row>
    <row r="1368">
      <c s="6" r="X1368">
        <f>INDEX(F$175:F$320,T1372)</f>
        <v>159</v>
      </c>
    </row>
    <row r="1369">
      <c s="6" r="X1369">
        <f>INDEX(F$175:F$320,T1373)</f>
        <v>159</v>
      </c>
    </row>
    <row r="1370">
      <c s="6" r="X1370">
        <f>INDEX(F$175:F$320,T1374)</f>
        <v>159</v>
      </c>
    </row>
    <row r="1371">
      <c s="6" r="X1371">
        <f>INDEX(F$175:F$320,T1375)</f>
        <v>159</v>
      </c>
    </row>
    <row r="1372">
      <c t="s" s="6" r="X1372">
        <v>9</v>
      </c>
    </row>
    <row r="1373">
      <c t="s" s="6" r="X1373">
        <v>9</v>
      </c>
    </row>
    <row r="1374">
      <c t="s" s="6" r="X1374">
        <v>9</v>
      </c>
    </row>
    <row r="1375">
      <c t="s" s="6" r="X1375">
        <v>9</v>
      </c>
    </row>
    <row r="1376">
      <c t="s" s="6" r="X1376">
        <v>9</v>
      </c>
    </row>
    <row r="1377">
      <c t="s" s="6" r="X1377">
        <v>9</v>
      </c>
    </row>
    <row r="1378">
      <c t="s" s="6" r="X1378">
        <v>9</v>
      </c>
    </row>
    <row r="1379">
      <c t="s" s="6" r="X1379">
        <v>9</v>
      </c>
    </row>
    <row r="1380">
      <c t="s" s="6" r="X1380">
        <v>9</v>
      </c>
    </row>
    <row r="1381">
      <c t="s" s="6" r="X1381">
        <v>9</v>
      </c>
    </row>
    <row r="1382">
      <c t="s" s="6" r="X1382">
        <v>9</v>
      </c>
    </row>
    <row r="1383">
      <c t="s" s="6" r="X1383">
        <v>9</v>
      </c>
    </row>
    <row r="1384">
      <c t="s" s="6" r="X1384">
        <v>9</v>
      </c>
    </row>
    <row r="1385">
      <c t="s" s="6" r="X1385">
        <v>9</v>
      </c>
    </row>
    <row r="1386">
      <c t="s" s="6" r="X1386">
        <v>9</v>
      </c>
    </row>
    <row r="1387">
      <c t="s" s="6" r="X1387">
        <v>9</v>
      </c>
    </row>
    <row r="1388">
      <c t="s" s="6" r="X1388">
        <v>9</v>
      </c>
    </row>
    <row r="1389">
      <c t="s" s="6" r="X1389">
        <v>9</v>
      </c>
    </row>
    <row r="1390">
      <c t="s" s="6" r="X1390">
        <v>9</v>
      </c>
    </row>
    <row r="1391">
      <c t="s" s="6" r="X1391">
        <v>9</v>
      </c>
    </row>
    <row r="1392">
      <c t="s" s="6" r="X1392">
        <v>9</v>
      </c>
    </row>
    <row r="1393">
      <c t="s" s="6" r="X1393">
        <v>225</v>
      </c>
    </row>
    <row r="1394">
      <c t="s" s="6" r="X1394">
        <v>9</v>
      </c>
    </row>
    <row r="1395">
      <c t="s" s="6" r="X1395">
        <v>9</v>
      </c>
    </row>
    <row r="1396">
      <c t="s" s="6" r="X1396">
        <v>9</v>
      </c>
    </row>
    <row r="1397">
      <c t="s" s="6" r="X1397">
        <v>9</v>
      </c>
    </row>
    <row r="1398">
      <c t="s" s="6" r="X1398">
        <v>9</v>
      </c>
    </row>
    <row r="1399">
      <c t="s" s="6" r="X1399">
        <v>9</v>
      </c>
    </row>
    <row r="1400">
      <c t="s" s="6" r="X1400">
        <v>9</v>
      </c>
    </row>
    <row r="1401">
      <c t="s" s="6" r="X1401">
        <v>9</v>
      </c>
    </row>
    <row r="1402">
      <c t="s" s="6" r="X1402">
        <v>9</v>
      </c>
    </row>
    <row r="1403">
      <c t="s" s="6" r="X1403">
        <v>9</v>
      </c>
    </row>
    <row r="1404">
      <c t="s" s="6" r="X1404">
        <v>9</v>
      </c>
    </row>
    <row r="1405">
      <c t="s" s="6" r="X1405">
        <v>9</v>
      </c>
    </row>
    <row r="1406">
      <c t="s" s="6" r="X1406">
        <v>9</v>
      </c>
    </row>
  </sheetData>
  <mergeCells count="7">
    <mergeCell ref="A1:F1"/>
    <mergeCell ref="J1:L1"/>
    <mergeCell ref="P1:S1"/>
    <mergeCell ref="T1:W1"/>
    <mergeCell ref="R2:S2"/>
    <mergeCell ref="V2:W2"/>
    <mergeCell ref="A3:F3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sheetData>
    <row customHeight="1" r="1" ht="54.75">
      <c t="s" s="11" r="A1">
        <v>226</v>
      </c>
      <c t="s" s="1" r="K1">
        <v>227</v>
      </c>
      <c t="s" s="23" r="U1">
        <v>228</v>
      </c>
      <c s="9" r="AE1">
        <v>10</v>
      </c>
    </row>
    <row r="2">
      <c t="s" s="8" r="A2">
        <v>229</v>
      </c>
      <c t="s" s="7" r="K2">
        <v>230</v>
      </c>
      <c t="s" s="14" r="U2">
        <v>231</v>
      </c>
      <c t="s" s="21" r="AE2">
        <v>232</v>
      </c>
    </row>
    <row r="4">
      <c t="s" s="15" r="A4">
        <v>233</v>
      </c>
      <c t="s" s="15" r="C4">
        <v>5</v>
      </c>
      <c t="s" s="15" r="I4">
        <v>7</v>
      </c>
      <c t="s" s="15" r="K4">
        <v>233</v>
      </c>
      <c t="s" s="15" r="M4">
        <v>6</v>
      </c>
      <c t="s" s="15" r="S4">
        <v>7</v>
      </c>
      <c t="s" s="15" r="U4">
        <v>233</v>
      </c>
      <c t="s" s="15" r="W4">
        <v>5</v>
      </c>
      <c t="s" s="15" r="AC4">
        <v>7</v>
      </c>
      <c t="s" s="15" r="AE4">
        <v>233</v>
      </c>
      <c t="s" s="15" r="AG4">
        <v>6</v>
      </c>
      <c t="s" s="15" r="AM4">
        <v>7</v>
      </c>
    </row>
    <row customHeight="1" r="5" ht="21.75"/>
    <row r="6">
      <c s="18" r="A6"/>
      <c s="18" r="B6"/>
      <c s="18" r="C6"/>
      <c s="18" r="D6"/>
      <c s="18" r="E6"/>
      <c s="18" r="F6"/>
      <c s="18" r="G6"/>
      <c s="18" r="H6"/>
      <c s="18" r="I6"/>
      <c s="18" r="J6"/>
      <c s="12" r="K6"/>
      <c s="12" r="L6"/>
      <c s="12" r="M6"/>
      <c s="12" r="N6"/>
      <c s="12" r="O6"/>
      <c s="12" r="P6"/>
      <c s="12" r="Q6"/>
      <c s="12" r="R6"/>
      <c s="12" r="S6"/>
      <c s="12" r="T6"/>
      <c s="13" r="U6"/>
      <c s="20" r="AE6"/>
      <c s="20" r="AF6"/>
      <c s="20" r="AG6"/>
      <c s="20" r="AH6"/>
      <c s="20" r="AI6"/>
      <c s="20" r="AJ6"/>
      <c s="20" r="AK6"/>
      <c s="20" r="AL6"/>
      <c s="20" r="AM6"/>
      <c s="20" r="AN6"/>
    </row>
    <row r="7">
      <c t="str" s="24" r="A7">
        <f>'Mass Data'!J3</f>
        <v>1st</v>
      </c>
      <c t="str" s="17" r="C7">
        <f>'Mass Data'!K3</f>
        <v>Team 10</v>
      </c>
      <c s="24" r="I7">
        <f>'Mass Data'!L3</f>
        <v>292</v>
      </c>
      <c t="str" s="24" r="K7">
        <f>'Mass Data'!S3</f>
        <v>1st</v>
      </c>
      <c t="str" s="17" r="M7">
        <f>'Mass Data'!Q3</f>
        <v>Peter Frampton</v>
      </c>
      <c s="24" r="S7">
        <f>'Mass Data'!R3</f>
        <v>72</v>
      </c>
      <c t="str" s="24" r="U7">
        <f>'Mass Data'!J30</f>
        <v>1st</v>
      </c>
      <c t="str" s="17" r="W7">
        <f>'Mass Data'!K30</f>
        <v>Team 10</v>
      </c>
      <c s="24" r="AC7">
        <f>'Mass Data'!L30</f>
        <v>596</v>
      </c>
      <c t="str" s="24" r="AE7">
        <f>'Mass Data'!W3</f>
        <v>1st</v>
      </c>
      <c t="str" s="17" r="AG7">
        <f>'Mass Data'!U3</f>
        <v>Pete Sampras</v>
      </c>
      <c s="24" r="AM7">
        <f>'Mass Data'!V3</f>
        <v>156</v>
      </c>
    </row>
    <row customHeight="1" r="9" ht="39.75"/>
    <row r="10">
      <c t="str" s="24" r="A10">
        <f>'Mass Data'!J4</f>
        <v>2nd</v>
      </c>
      <c t="str" s="17" r="C10">
        <f>'Mass Data'!K4</f>
        <v>Team 8</v>
      </c>
      <c s="24" r="I10">
        <f>'Mass Data'!L4</f>
        <v>298</v>
      </c>
      <c t="str" s="24" r="K10">
        <f>'Mass Data'!S4</f>
        <v>2nd</v>
      </c>
      <c t="str" s="17" r="M10">
        <f>'Mass Data'!Q4</f>
        <v>Glen Day</v>
      </c>
      <c s="24" r="S10">
        <f>'Mass Data'!R4</f>
        <v>80</v>
      </c>
      <c t="str" s="24" r="U10">
        <f>'Mass Data'!J31</f>
        <v>2nd</v>
      </c>
      <c t="str" s="17" r="W10">
        <f>'Mass Data'!K31</f>
        <v>Team 2</v>
      </c>
      <c s="24" r="AC10">
        <f>'Mass Data'!L31</f>
        <v>612</v>
      </c>
      <c t="str" s="24" r="AE10">
        <f>'Mass Data'!W4</f>
        <v>2nd</v>
      </c>
      <c t="str" s="17" r="AG10">
        <f>'Mass Data'!U4</f>
        <v>Al Capone</v>
      </c>
      <c s="24" r="AM10">
        <f>'Mass Data'!V4</f>
        <v>160</v>
      </c>
    </row>
    <row customHeight="1" r="12" ht="41.25"/>
    <row r="13">
      <c t="str" s="24" r="A13">
        <f>'Mass Data'!J5</f>
        <v>3rd</v>
      </c>
      <c t="str" s="17" r="C13">
        <f>'Mass Data'!K5</f>
        <v>Team 3</v>
      </c>
      <c s="24" r="I13">
        <f>'Mass Data'!L5</f>
        <v>307</v>
      </c>
      <c t="str" s="24" r="K13">
        <f>'Mass Data'!S5</f>
        <v>3rd</v>
      </c>
      <c t="str" s="17" r="M13">
        <f>'Mass Data'!Q5</f>
        <v>Damron Robert</v>
      </c>
      <c s="24" r="S13">
        <f>'Mass Data'!R5</f>
        <v>81</v>
      </c>
      <c t="str" s="24" r="U13">
        <f>'Mass Data'!J32</f>
        <v>3rd</v>
      </c>
      <c t="str" s="17" r="W13">
        <f>'Mass Data'!K32</f>
        <v>Team 8</v>
      </c>
      <c s="24" r="AC13">
        <f>'Mass Data'!L32</f>
        <v>614</v>
      </c>
      <c t="str" s="24" r="AE13">
        <f>'Mass Data'!W5</f>
        <v>3rd</v>
      </c>
      <c t="str" s="17" r="AG13">
        <f>'Mass Data'!U5</f>
        <v/>
      </c>
      <c t="str" s="24" r="AM13">
        <f>'Mass Data'!V5</f>
        <v/>
      </c>
    </row>
    <row customHeight="1" r="15" ht="41.25"/>
    <row r="16">
      <c t="str" s="24" r="A16">
        <f>'Mass Data'!J6</f>
        <v>4th</v>
      </c>
      <c t="str" s="17" r="C16">
        <f>'Mass Data'!K6</f>
        <v>Team 12</v>
      </c>
      <c s="24" r="I16">
        <f>'Mass Data'!L6</f>
        <v>309</v>
      </c>
      <c t="str" s="24" r="K16">
        <f>'Mass Data'!S6</f>
        <v>4th</v>
      </c>
      <c t="str" s="17" r="M16">
        <f>'Mass Data'!Q6</f>
        <v>robert damron</v>
      </c>
      <c s="24" r="S16">
        <f>'Mass Data'!R6</f>
        <v>82</v>
      </c>
      <c t="str" s="24" r="U16">
        <f>'Mass Data'!J33</f>
        <v>4th</v>
      </c>
      <c t="str" s="17" r="W16">
        <f>'Mass Data'!K33</f>
        <v>Team 12</v>
      </c>
      <c s="24" r="AC16">
        <f>'Mass Data'!L33</f>
        <v>620</v>
      </c>
      <c t="str" s="24" r="AE16">
        <f>'Mass Data'!W6</f>
        <v>3rd</v>
      </c>
      <c t="str" s="17" r="AG16">
        <f>'Mass Data'!U6</f>
        <v/>
      </c>
      <c t="str" s="24" r="AM16">
        <f>'Mass Data'!V6</f>
        <v/>
      </c>
    </row>
    <row customHeight="1" r="18" ht="41.25"/>
    <row r="19">
      <c t="str" s="24" r="A19">
        <f>'Mass Data'!J7</f>
        <v>5th</v>
      </c>
      <c t="str" s="17" r="C19">
        <f>'Mass Data'!K7</f>
        <v>Team 13</v>
      </c>
      <c s="24" r="I19">
        <f>'Mass Data'!L7</f>
        <v>310</v>
      </c>
      <c t="str" s="24" r="K19">
        <f>'Mass Data'!S7</f>
        <v>5th</v>
      </c>
      <c t="str" s="17" r="M19">
        <f>'Mass Data'!Q7</f>
        <v>john daly</v>
      </c>
      <c s="24" r="S19">
        <f>'Mass Data'!R7</f>
        <v>77</v>
      </c>
      <c t="str" s="24" r="U19">
        <f>'Mass Data'!J34</f>
        <v>5th</v>
      </c>
      <c t="str" s="17" r="W19">
        <f>'Mass Data'!K34</f>
        <v>Team 7</v>
      </c>
      <c s="24" r="AC19">
        <f>'Mass Data'!L34</f>
        <v>621</v>
      </c>
      <c t="str" s="24" r="AE19">
        <f>'Mass Data'!W7</f>
        <v>3rd</v>
      </c>
      <c t="str" s="17" r="AG19">
        <f>'Mass Data'!U7</f>
        <v/>
      </c>
      <c t="str" s="24" r="AM19">
        <f>'Mass Data'!V7</f>
        <v/>
      </c>
    </row>
    <row customHeight="1" r="21" ht="41.25"/>
    <row r="22">
      <c t="str" s="24" r="A22">
        <f>'Mass Data'!J8</f>
        <v>6th</v>
      </c>
      <c t="str" s="17" r="C22">
        <f>'Mass Data'!K8</f>
        <v>Team 17</v>
      </c>
      <c s="24" r="I22">
        <f>'Mass Data'!L8</f>
        <v>311</v>
      </c>
      <c t="str" s="24" r="K22">
        <f>'Mass Data'!S8</f>
        <v>5th</v>
      </c>
      <c t="str" s="17" r="M22">
        <f>'Mass Data'!Q8</f>
        <v>Byrd Johathan </v>
      </c>
      <c s="24" r="S22">
        <f>'Mass Data'!R8</f>
        <v>77</v>
      </c>
      <c t="str" s="24" r="U22">
        <f>'Mass Data'!J35</f>
        <v>6th</v>
      </c>
      <c t="str" s="17" r="W22">
        <f>'Mass Data'!K35</f>
        <v>Team 3</v>
      </c>
      <c s="24" r="AC22">
        <f>'Mass Data'!L35</f>
        <v>623</v>
      </c>
      <c t="str" s="24" r="AE22">
        <f>'Mass Data'!W8</f>
        <v>3rd</v>
      </c>
      <c t="str" s="17" r="AG22">
        <f>'Mass Data'!U8</f>
        <v/>
      </c>
      <c t="str" s="24" r="AM22">
        <f>'Mass Data'!V8</f>
        <v/>
      </c>
    </row>
    <row customHeight="1" r="24" ht="41.25"/>
    <row r="25">
      <c t="str" s="24" r="A25">
        <f>'Mass Data'!J9</f>
        <v>7th</v>
      </c>
      <c t="str" s="17" r="C25">
        <f>'Mass Data'!K9</f>
        <v>Team 7</v>
      </c>
      <c s="24" r="I25">
        <f>'Mass Data'!L9</f>
        <v>312</v>
      </c>
      <c t="str" s="24" r="K25">
        <f>'Mass Data'!S9</f>
        <v>7th</v>
      </c>
      <c t="str" s="17" r="M25">
        <f>'Mass Data'!Q9</f>
        <v>michael bradley</v>
      </c>
      <c s="24" r="S25">
        <f>'Mass Data'!R9</f>
        <v>78</v>
      </c>
      <c t="str" s="24" r="U25">
        <f>'Mass Data'!J36</f>
        <v>7th</v>
      </c>
      <c t="str" s="17" r="W25">
        <f>'Mass Data'!K36</f>
        <v>Team 6</v>
      </c>
      <c s="24" r="AC25">
        <f>'Mass Data'!L36</f>
        <v>624</v>
      </c>
      <c t="str" s="24" r="AE25">
        <f>'Mass Data'!W9</f>
        <v>3rd</v>
      </c>
      <c t="str" s="17" r="AG25">
        <f>'Mass Data'!U9</f>
        <v/>
      </c>
      <c t="str" s="24" r="AM25">
        <f>'Mass Data'!V9</f>
        <v/>
      </c>
    </row>
    <row customHeight="1" r="27" ht="41.25"/>
    <row r="28">
      <c t="str" s="24" r="A28">
        <f>'Mass Data'!J10</f>
        <v>7th</v>
      </c>
      <c t="str" s="17" r="C28">
        <f>'Mass Data'!K10</f>
        <v>Team 6</v>
      </c>
      <c s="24" r="I28">
        <f>'Mass Data'!L10</f>
        <v>312</v>
      </c>
      <c t="str" s="24" r="K28">
        <f>'Mass Data'!S10</f>
        <v>8th</v>
      </c>
      <c t="str" s="17" r="M28">
        <f>'Mass Data'!Q10</f>
        <v>Bowditch craig</v>
      </c>
      <c s="24" r="S28">
        <f>'Mass Data'!R10</f>
        <v>79</v>
      </c>
      <c t="str" s="24" r="U28">
        <f>'Mass Data'!J37</f>
        <v>8th</v>
      </c>
      <c t="str" s="17" r="W28">
        <f>'Mass Data'!K37</f>
        <v>Team 11</v>
      </c>
      <c s="24" r="AC28">
        <f>'Mass Data'!L37</f>
        <v>628</v>
      </c>
      <c t="str" s="24" r="AE28">
        <f>'Mass Data'!W10</f>
        <v>3rd</v>
      </c>
      <c t="str" s="17" r="AG28">
        <f>'Mass Data'!U10</f>
        <v/>
      </c>
      <c t="str" s="24" r="AM28">
        <f>'Mass Data'!V10</f>
        <v/>
      </c>
    </row>
    <row customHeight="1" r="29" ht="55.5"/>
    <row customHeight="1" r="30" hidden="1"/>
    <row r="31">
      <c t="str" s="24" r="A31">
        <f>'Mass Data'!J11</f>
        <v>7th</v>
      </c>
      <c t="str" s="17" r="C31">
        <f>'Mass Data'!K11</f>
        <v>Team 2</v>
      </c>
      <c s="24" r="I31">
        <f>'Mass Data'!L11</f>
        <v>312</v>
      </c>
      <c t="str" s="24" r="K31">
        <f>'Mass Data'!S11</f>
        <v>9th</v>
      </c>
      <c t="str" s="17" r="M31">
        <f>'Mass Data'!Q11</f>
        <v>rocket socks</v>
      </c>
      <c s="24" r="S31">
        <f>'Mass Data'!R11</f>
        <v>80</v>
      </c>
      <c t="str" s="24" r="U31">
        <f>'Mass Data'!J38</f>
        <v>9th</v>
      </c>
      <c t="str" s="17" r="W31">
        <f>'Mass Data'!K38</f>
        <v>Team 18</v>
      </c>
      <c s="24" r="AC31">
        <f>'Mass Data'!L38</f>
        <v>630</v>
      </c>
      <c t="str" s="24" r="AE31">
        <f>'Mass Data'!W11</f>
        <v>3rd</v>
      </c>
      <c t="str" s="17" r="AG31">
        <f>'Mass Data'!U11</f>
        <v/>
      </c>
      <c t="str" s="24" r="AM31">
        <f>'Mass Data'!V11</f>
        <v/>
      </c>
    </row>
    <row customHeight="1" r="33" ht="41.25"/>
    <row r="34">
      <c t="str" s="24" r="A34">
        <f>'Mass Data'!J12</f>
        <v>10th</v>
      </c>
      <c t="str" s="17" r="C34">
        <f>'Mass Data'!K12</f>
        <v>Team 16</v>
      </c>
      <c s="24" r="I34">
        <f>'Mass Data'!L12</f>
        <v>313</v>
      </c>
      <c t="str" s="24" r="K34">
        <f>'Mass Data'!S12</f>
        <v>10th</v>
      </c>
      <c t="str" s="17" r="M34">
        <f>'Mass Data'!Q12</f>
        <v>d.j. smith</v>
      </c>
      <c s="24" r="S34">
        <f>'Mass Data'!R12</f>
        <v>75</v>
      </c>
      <c t="str" s="24" r="U34">
        <f>'Mass Data'!J39</f>
        <v>10th</v>
      </c>
      <c t="str" s="17" r="W34">
        <f>'Mass Data'!K39</f>
        <v>Team 14</v>
      </c>
      <c s="24" r="AC34">
        <f>'Mass Data'!L39</f>
        <v>631</v>
      </c>
      <c t="str" s="24" r="AE34">
        <f>'Mass Data'!W12</f>
        <v>3rd</v>
      </c>
      <c t="str" s="17" r="AG34">
        <f>'Mass Data'!U12</f>
        <v/>
      </c>
      <c t="str" s="24" r="AM34">
        <f>'Mass Data'!V12</f>
        <v/>
      </c>
    </row>
    <row customHeight="1" r="36" ht="41.25"/>
  </sheetData>
  <mergeCells count="141">
    <mergeCell ref="A1:J1"/>
    <mergeCell ref="K1:T1"/>
    <mergeCell ref="U1:AD1"/>
    <mergeCell ref="AE1:AN1"/>
    <mergeCell ref="A2:J3"/>
    <mergeCell ref="K2:T3"/>
    <mergeCell ref="U2:AD3"/>
    <mergeCell ref="AE2:AN3"/>
    <mergeCell ref="A4:B5"/>
    <mergeCell ref="C4:H5"/>
    <mergeCell ref="I4:J5"/>
    <mergeCell ref="K4:L5"/>
    <mergeCell ref="M4:R5"/>
    <mergeCell ref="S4:T5"/>
    <mergeCell ref="U4:V5"/>
    <mergeCell ref="W4:AB5"/>
    <mergeCell ref="AC4:AD5"/>
    <mergeCell ref="AE4:AF5"/>
    <mergeCell ref="AG4:AL5"/>
    <mergeCell ref="AM4:AN5"/>
    <mergeCell ref="U6:AD6"/>
    <mergeCell ref="A7:B9"/>
    <mergeCell ref="C7:H9"/>
    <mergeCell ref="I7:J9"/>
    <mergeCell ref="K7:L9"/>
    <mergeCell ref="M7:R9"/>
    <mergeCell ref="S7:T9"/>
    <mergeCell ref="U7:V9"/>
    <mergeCell ref="W7:AB9"/>
    <mergeCell ref="AC7:AD9"/>
    <mergeCell ref="AE7:AF9"/>
    <mergeCell ref="AG7:AL9"/>
    <mergeCell ref="AM7:AN9"/>
    <mergeCell ref="A10:B12"/>
    <mergeCell ref="C10:H12"/>
    <mergeCell ref="I10:J12"/>
    <mergeCell ref="K10:L12"/>
    <mergeCell ref="M10:R12"/>
    <mergeCell ref="S10:T12"/>
    <mergeCell ref="U10:V12"/>
    <mergeCell ref="W10:AB12"/>
    <mergeCell ref="AC10:AD12"/>
    <mergeCell ref="AE10:AF12"/>
    <mergeCell ref="AG10:AL12"/>
    <mergeCell ref="AM10:AN12"/>
    <mergeCell ref="A13:B15"/>
    <mergeCell ref="C13:H15"/>
    <mergeCell ref="I13:J15"/>
    <mergeCell ref="K13:L15"/>
    <mergeCell ref="M13:R15"/>
    <mergeCell ref="S13:T15"/>
    <mergeCell ref="U13:V15"/>
    <mergeCell ref="W13:AB15"/>
    <mergeCell ref="AC13:AD15"/>
    <mergeCell ref="AE13:AF15"/>
    <mergeCell ref="AG13:AL15"/>
    <mergeCell ref="AM13:AN15"/>
    <mergeCell ref="A16:B18"/>
    <mergeCell ref="C16:H18"/>
    <mergeCell ref="I16:J18"/>
    <mergeCell ref="K16:L18"/>
    <mergeCell ref="M16:R18"/>
    <mergeCell ref="S16:T18"/>
    <mergeCell ref="U16:V18"/>
    <mergeCell ref="W16:AB18"/>
    <mergeCell ref="AC16:AD18"/>
    <mergeCell ref="AE16:AF18"/>
    <mergeCell ref="AG16:AL18"/>
    <mergeCell ref="AM16:AN18"/>
    <mergeCell ref="A19:B21"/>
    <mergeCell ref="C19:H21"/>
    <mergeCell ref="I19:J21"/>
    <mergeCell ref="K19:L21"/>
    <mergeCell ref="M19:R21"/>
    <mergeCell ref="S19:T21"/>
    <mergeCell ref="U19:V21"/>
    <mergeCell ref="W19:AB21"/>
    <mergeCell ref="AC19:AD21"/>
    <mergeCell ref="AE19:AF21"/>
    <mergeCell ref="AG19:AL21"/>
    <mergeCell ref="AM19:AN21"/>
    <mergeCell ref="A22:B24"/>
    <mergeCell ref="C22:H24"/>
    <mergeCell ref="I22:J24"/>
    <mergeCell ref="K22:L24"/>
    <mergeCell ref="M22:R24"/>
    <mergeCell ref="S22:T24"/>
    <mergeCell ref="U22:V24"/>
    <mergeCell ref="W22:AB24"/>
    <mergeCell ref="AC22:AD24"/>
    <mergeCell ref="AE22:AF24"/>
    <mergeCell ref="AG22:AL24"/>
    <mergeCell ref="AM22:AN24"/>
    <mergeCell ref="A25:B27"/>
    <mergeCell ref="C25:H27"/>
    <mergeCell ref="I25:J27"/>
    <mergeCell ref="K25:L27"/>
    <mergeCell ref="M25:R27"/>
    <mergeCell ref="S25:T27"/>
    <mergeCell ref="U25:V27"/>
    <mergeCell ref="W25:AB27"/>
    <mergeCell ref="AC25:AD27"/>
    <mergeCell ref="AE25:AF27"/>
    <mergeCell ref="AG25:AL27"/>
    <mergeCell ref="AM25:AN27"/>
    <mergeCell ref="A28:B30"/>
    <mergeCell ref="C28:H30"/>
    <mergeCell ref="I28:J30"/>
    <mergeCell ref="K28:L30"/>
    <mergeCell ref="M28:R30"/>
    <mergeCell ref="S28:T30"/>
    <mergeCell ref="U28:V30"/>
    <mergeCell ref="W28:AB30"/>
    <mergeCell ref="AC28:AD30"/>
    <mergeCell ref="AE28:AF30"/>
    <mergeCell ref="AG28:AL30"/>
    <mergeCell ref="AM28:AN30"/>
    <mergeCell ref="A31:B33"/>
    <mergeCell ref="C31:H33"/>
    <mergeCell ref="I31:J33"/>
    <mergeCell ref="K31:L33"/>
    <mergeCell ref="M31:R33"/>
    <mergeCell ref="S31:T33"/>
    <mergeCell ref="U31:V33"/>
    <mergeCell ref="W31:AB33"/>
    <mergeCell ref="AC31:AD33"/>
    <mergeCell ref="AE31:AF33"/>
    <mergeCell ref="AG31:AL33"/>
    <mergeCell ref="AM31:AN33"/>
    <mergeCell ref="A34:B36"/>
    <mergeCell ref="C34:H36"/>
    <mergeCell ref="I34:J36"/>
    <mergeCell ref="K34:L36"/>
    <mergeCell ref="M34:R36"/>
    <mergeCell ref="S34:T36"/>
    <mergeCell ref="U34:V36"/>
    <mergeCell ref="W34:AB36"/>
    <mergeCell ref="AC34:AD36"/>
    <mergeCell ref="AE34:AF36"/>
    <mergeCell ref="AG34:AL36"/>
    <mergeCell ref="AM34:AN36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sheetData>
    <row r="1">
      <c s="2" r="A1"/>
    </row>
  </sheetData>
  <mergeCells count="1">
    <mergeCell ref="A1:T52"/>
  </mergeCells>
</worksheet>
</file>