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PESCS\PROYECTOS\"/>
    </mc:Choice>
  </mc:AlternateContent>
  <bookViews>
    <workbookView xWindow="-240" yWindow="195" windowWidth="20730" windowHeight="9930" tabRatio="864" firstSheet="1" activeTab="1"/>
  </bookViews>
  <sheets>
    <sheet name="OBRAS POR EPI 2014" sheetId="3" state="hidden" r:id="rId1"/>
    <sheet name="PIM 2015" sheetId="32" r:id="rId2"/>
  </sheets>
  <externalReferences>
    <externalReference r:id="rId3"/>
    <externalReference r:id="rId4"/>
  </externalReferences>
  <definedNames>
    <definedName name="__OBJ3" localSheetId="0">[1]Matriz!#REF!</definedName>
    <definedName name="__OBJ3" localSheetId="1">[1]Matriz!#REF!</definedName>
    <definedName name="__OBJ3">[1]Matriz!#REF!</definedName>
    <definedName name="__OBJ4" localSheetId="0">[1]Matriz!#REF!</definedName>
    <definedName name="__OBJ4" localSheetId="1">[1]Matriz!#REF!</definedName>
    <definedName name="__OBJ4">[1]Matriz!#REF!</definedName>
    <definedName name="_OBJ1">[1]Matriz!$E$5</definedName>
    <definedName name="_OBJ2" localSheetId="0">#REF!</definedName>
    <definedName name="_OBJ2" localSheetId="1">#REF!</definedName>
    <definedName name="_OBJ2">#REF!</definedName>
    <definedName name="_xlnm.Print_Area" localSheetId="0">'OBRAS POR EPI 2014'!$B$2:$BA$28</definedName>
    <definedName name="_xlnm.Print_Area" localSheetId="1">'PIM 2015'!$A$4:$Z$45</definedName>
    <definedName name="_xlnm.Database" localSheetId="0">#REF!</definedName>
    <definedName name="_xlnm.Database" localSheetId="1">#REF!</definedName>
    <definedName name="_xlnm.Database">#REF!</definedName>
    <definedName name="CONTRATA" localSheetId="0">[1]Matriz!#REF!</definedName>
    <definedName name="CONTRATA" localSheetId="1">[1]Matriz!#REF!</definedName>
    <definedName name="CONTRATA">[1]Matriz!#REF!</definedName>
    <definedName name="EPI" localSheetId="0">#REF!</definedName>
    <definedName name="EPI" localSheetId="1">#REF!</definedName>
    <definedName name="EPI">#REF!</definedName>
    <definedName name="FINANCIAMIENTO_2014_PNSR">#REF!</definedName>
    <definedName name="SALDO">'[2]ANEXO 2'!#REF!</definedName>
    <definedName name="_xlnm.Print_Titles" localSheetId="1">'PIM 2015'!$7:$15</definedName>
  </definedNames>
  <calcPr calcId="152511"/>
</workbook>
</file>

<file path=xl/calcChain.xml><?xml version="1.0" encoding="utf-8"?>
<calcChain xmlns="http://schemas.openxmlformats.org/spreadsheetml/2006/main">
  <c r="Y44" i="32" l="1"/>
  <c r="H44" i="32"/>
  <c r="Y33" i="32" l="1"/>
  <c r="Y34" i="32"/>
  <c r="Y35" i="32"/>
  <c r="Y36" i="32"/>
  <c r="Y37" i="32"/>
  <c r="Y39" i="32"/>
  <c r="Y40" i="32"/>
  <c r="Y41" i="32"/>
  <c r="Y42" i="32"/>
  <c r="Y43" i="32"/>
  <c r="Y38" i="32"/>
  <c r="Y28" i="32"/>
  <c r="Y26" i="32"/>
  <c r="Y30" i="32"/>
  <c r="Y24" i="32"/>
  <c r="Y22" i="32"/>
  <c r="Y16" i="32"/>
  <c r="P42" i="32" l="1"/>
  <c r="H42" i="32"/>
  <c r="H41" i="32"/>
  <c r="H39" i="32"/>
  <c r="P38" i="32"/>
  <c r="H38" i="32"/>
  <c r="P34" i="32"/>
  <c r="H34" i="32"/>
  <c r="P33" i="32"/>
  <c r="U20" i="3" l="1"/>
  <c r="AZ20" i="3" l="1"/>
  <c r="AY20" i="3"/>
  <c r="AX20" i="3"/>
  <c r="AZ22" i="3" l="1"/>
  <c r="AY22" i="3"/>
  <c r="K22" i="3"/>
  <c r="AX22" i="3" s="1"/>
  <c r="AC16" i="3"/>
  <c r="AU22" i="3" l="1"/>
  <c r="AV26" i="3"/>
  <c r="AS26" i="3"/>
  <c r="AZ18" i="3"/>
  <c r="AY18" i="3"/>
  <c r="AX18" i="3"/>
  <c r="BA18" i="3" s="1"/>
  <c r="AX8" i="3" l="1"/>
  <c r="AI12" i="3"/>
  <c r="AX12" i="3"/>
  <c r="AX16" i="3" l="1"/>
  <c r="AY16" i="3"/>
  <c r="AZ16" i="3"/>
  <c r="AZ14" i="3" l="1"/>
  <c r="AY14" i="3"/>
  <c r="AX14" i="3"/>
  <c r="AR22" i="3"/>
  <c r="AB26" i="3"/>
  <c r="AA26" i="3"/>
  <c r="Z26" i="3"/>
  <c r="AC10" i="3" l="1"/>
  <c r="AO22" i="3" l="1"/>
  <c r="AL22" i="3"/>
  <c r="AI22" i="3"/>
  <c r="AR20" i="3"/>
  <c r="AO20" i="3"/>
  <c r="AI20" i="3"/>
  <c r="AL20" i="3"/>
  <c r="AR16" i="3"/>
  <c r="AO16" i="3"/>
  <c r="AL16" i="3"/>
  <c r="AO14" i="3"/>
  <c r="AL14" i="3"/>
  <c r="AI14" i="3"/>
  <c r="AL12" i="3"/>
  <c r="BA12" i="3" s="1"/>
  <c r="BA22" i="3" l="1"/>
  <c r="BA20" i="3"/>
  <c r="BA16" i="3"/>
  <c r="BA14" i="3"/>
  <c r="AI8" i="3" l="1"/>
  <c r="BA8" i="3" s="1"/>
  <c r="AE24" i="3" l="1"/>
  <c r="AZ24" i="3" s="1"/>
  <c r="AD24" i="3"/>
  <c r="BA10" i="3" l="1"/>
  <c r="AE8" i="3"/>
  <c r="AZ8" i="3" s="1"/>
  <c r="U22" i="3" l="1"/>
  <c r="AC22" i="3" s="1"/>
  <c r="J19" i="3" l="1"/>
  <c r="U14" i="3" l="1"/>
  <c r="AC14" i="3" s="1"/>
  <c r="V26" i="3" l="1"/>
  <c r="AP26" i="3"/>
  <c r="AM26" i="3"/>
  <c r="AJ26" i="3"/>
  <c r="AG26" i="3"/>
  <c r="Y26" i="3"/>
  <c r="X26" i="3"/>
  <c r="T26" i="3"/>
  <c r="Q26" i="3"/>
  <c r="P26" i="3"/>
  <c r="H26" i="3"/>
  <c r="F26" i="3"/>
  <c r="U25" i="3"/>
  <c r="AC25" i="3" s="1"/>
  <c r="J25" i="3"/>
  <c r="AY24" i="3"/>
  <c r="U24" i="3"/>
  <c r="AC24" i="3" s="1"/>
  <c r="K24" i="3"/>
  <c r="J24" i="3" s="1"/>
  <c r="U23" i="3"/>
  <c r="AC23" i="3" s="1"/>
  <c r="J23" i="3"/>
  <c r="J22" i="3"/>
  <c r="W21" i="3"/>
  <c r="U21" i="3"/>
  <c r="J21" i="3"/>
  <c r="W20" i="3"/>
  <c r="AC20" i="3" s="1"/>
  <c r="J20" i="3"/>
  <c r="U19" i="3"/>
  <c r="AC19" i="3" s="1"/>
  <c r="U18" i="3"/>
  <c r="AC18" i="3" s="1"/>
  <c r="J18" i="3"/>
  <c r="U17" i="3"/>
  <c r="AC17" i="3" s="1"/>
  <c r="J17" i="3"/>
  <c r="J16" i="3"/>
  <c r="U15" i="3"/>
  <c r="AC15" i="3" s="1"/>
  <c r="J15" i="3"/>
  <c r="J14" i="3"/>
  <c r="W13" i="3"/>
  <c r="U13" i="3"/>
  <c r="J13" i="3"/>
  <c r="AE12" i="3"/>
  <c r="AZ12" i="3" s="1"/>
  <c r="AD12" i="3"/>
  <c r="AY12" i="3" s="1"/>
  <c r="U12" i="3"/>
  <c r="AC12" i="3" s="1"/>
  <c r="J12" i="3"/>
  <c r="U11" i="3"/>
  <c r="AC11" i="3" s="1"/>
  <c r="AZ10" i="3"/>
  <c r="AY10" i="3"/>
  <c r="B10" i="3"/>
  <c r="B12" i="3" s="1"/>
  <c r="B14" i="3" s="1"/>
  <c r="B16" i="3" s="1"/>
  <c r="B18" i="3" s="1"/>
  <c r="B20" i="3" s="1"/>
  <c r="B22" i="3" s="1"/>
  <c r="B24" i="3" s="1"/>
  <c r="S9" i="3"/>
  <c r="R9" i="3"/>
  <c r="J9" i="3"/>
  <c r="AD8" i="3"/>
  <c r="AY8" i="3" s="1"/>
  <c r="S8" i="3"/>
  <c r="R8" i="3"/>
  <c r="J8" i="3"/>
  <c r="U8" i="3" l="1"/>
  <c r="AC8" i="3" s="1"/>
  <c r="U9" i="3"/>
  <c r="AC9" i="3" s="1"/>
  <c r="AC21" i="3"/>
  <c r="S26" i="3"/>
  <c r="AY26" i="3"/>
  <c r="R26" i="3"/>
  <c r="AC13" i="3"/>
  <c r="AI24" i="3"/>
  <c r="BA24" i="3" s="1"/>
  <c r="K26" i="3"/>
  <c r="W26" i="3"/>
  <c r="AD26" i="3"/>
  <c r="AC26" i="3" l="1"/>
  <c r="U26" i="3"/>
</calcChain>
</file>

<file path=xl/comments1.xml><?xml version="1.0" encoding="utf-8"?>
<comments xmlns="http://schemas.openxmlformats.org/spreadsheetml/2006/main">
  <authors>
    <author>ALTRON</author>
  </authors>
  <commentList>
    <comment ref="Z24" authorId="0" shapeId="0">
      <text>
        <r>
          <rPr>
            <b/>
            <sz val="9"/>
            <color indexed="81"/>
            <rFont val="Tahoma"/>
            <family val="2"/>
          </rPr>
          <t>R.D N°0092-2015 DE FECHA 23/02/2015 COMISION RECEPCION</t>
        </r>
      </text>
    </comment>
    <comment ref="Z26" authorId="0" shapeId="0">
      <text>
        <r>
          <rPr>
            <b/>
            <sz val="9"/>
            <color indexed="81"/>
            <rFont val="Tahoma"/>
            <family val="2"/>
          </rPr>
          <t>SUSTENTO EN INFORME N°087-2015-MINAGRI</t>
        </r>
        <r>
          <rPr>
            <sz val="9"/>
            <color indexed="81"/>
            <rFont val="Tahoma"/>
            <family val="2"/>
          </rPr>
          <t xml:space="preserve">
</t>
        </r>
      </text>
    </comment>
  </commentList>
</comments>
</file>

<file path=xl/sharedStrings.xml><?xml version="1.0" encoding="utf-8"?>
<sst xmlns="http://schemas.openxmlformats.org/spreadsheetml/2006/main" count="358" uniqueCount="228">
  <si>
    <t>UBICACIÓN</t>
  </si>
  <si>
    <t>META FISICA</t>
  </si>
  <si>
    <t>%</t>
  </si>
  <si>
    <t>0042 APROVECHAMIENTO DE LOS RECURSOS HIDRICOS PARA USO AGRARIO</t>
  </si>
  <si>
    <t>FTE FTO: 18 CANON Y SOBRECANON</t>
  </si>
  <si>
    <t>0007</t>
  </si>
  <si>
    <t>0008</t>
  </si>
  <si>
    <t>0009</t>
  </si>
  <si>
    <t>0010</t>
  </si>
  <si>
    <t>0011</t>
  </si>
  <si>
    <t>0014</t>
  </si>
  <si>
    <t>0015</t>
  </si>
  <si>
    <t>0013</t>
  </si>
  <si>
    <t>0012</t>
  </si>
  <si>
    <t>VALORIZACION FISICA</t>
  </si>
  <si>
    <t xml:space="preserve"> </t>
  </si>
  <si>
    <t>META</t>
  </si>
  <si>
    <t>DETALLE</t>
  </si>
  <si>
    <t>EXP. TECNICO</t>
  </si>
  <si>
    <t>VALOR REFERENCIAL</t>
  </si>
  <si>
    <t>PLAZO</t>
  </si>
  <si>
    <t>MONTO</t>
  </si>
  <si>
    <t>CONTRATISTA</t>
  </si>
  <si>
    <t>ADELANTO</t>
  </si>
  <si>
    <t>VALORIZAC.</t>
  </si>
  <si>
    <t>TOTAL</t>
  </si>
  <si>
    <t>Nº</t>
  </si>
  <si>
    <t>MI RIEGO</t>
  </si>
  <si>
    <t>CONTRATO</t>
  </si>
  <si>
    <t>ADJ.</t>
  </si>
  <si>
    <t>ADJUDICADO</t>
  </si>
  <si>
    <t>DIRECTO</t>
  </si>
  <si>
    <t>MATERIALES</t>
  </si>
  <si>
    <t>Nº 01</t>
  </si>
  <si>
    <t>Nº 02</t>
  </si>
  <si>
    <t>Nº 03</t>
  </si>
  <si>
    <t>OBRA</t>
  </si>
  <si>
    <t>CONST. PEQUEÑO SISTEMA DE RIEGO IMPAO DISTRITO DE HUANTA PROVINCIA HUANTA - AYACUCHO</t>
  </si>
  <si>
    <t>6 MESES</t>
  </si>
  <si>
    <t>C/CONTRATO</t>
  </si>
  <si>
    <t>CONSORCIO SAGITTA</t>
  </si>
  <si>
    <t>SUPERVISION</t>
  </si>
  <si>
    <t>CONSORCIO CAMED INGENIEROS</t>
  </si>
  <si>
    <t>MEJORAMIENTO Y AMPLIACION DE CANALES DE IRRIGACION DEL VALLE INTERANDINO CHINCHO DISTRITO CHINCHO ANGARAES - HUANCAVELICA</t>
  </si>
  <si>
    <t>-</t>
  </si>
  <si>
    <t>REHABILITACION Y  MEJORAMIENTO DEL SISTEMA DE RIEGO MARGEN DERECHA E IZQUIERDA DE VISCHONGO DISTRITO DE VISCHONGO VILCASHUAMAN - AYACUCHO</t>
  </si>
  <si>
    <t>8 MESES</t>
  </si>
  <si>
    <t>CONSORCIO VISCHONGO</t>
  </si>
  <si>
    <t>CONST. CANAL DE RIEGO SALCABAMBA CAYMO PATAY AYACCOCHA MOLLEPATA DISTRITO DE SALCABAMBA - TAYACAJA - HUANCAVELICA</t>
  </si>
  <si>
    <t>C/BUENA PRO</t>
  </si>
  <si>
    <t>CONST. E INV. GENERALES VyJ S.R.L.</t>
  </si>
  <si>
    <t>CONSOSRCIO W y Y INEGENIEROS</t>
  </si>
  <si>
    <t>5 MESES</t>
  </si>
  <si>
    <t>CONSORCIO MAQ.</t>
  </si>
  <si>
    <t>INTALACION DEL SERV. DE AGUA DEL SIST. DE RIEGO EN LOS SEC. SUCCSOCCASA MINASMOCCO YAURISQUE HUANCARQUI HUAYLLAPATA Y MARKACCUAY RANRACCASA DEL DIST. DE YAURISQUE PROV. PARURO DEPARTAMENTO CUSCO</t>
  </si>
  <si>
    <t>7 MESES</t>
  </si>
  <si>
    <t>MEJORAMIENTO DEL SIST. DE RIEGO ROSASPAMPA, PAILAHUANTUNA, VIRACO BAJO Y LIMON PAMPA DE LA COMISION DE REGANTES DEL VALLE DE PAMPAS EN LA COMUN. DE AHUAYRO DISTRIT. HUACCANA PROV. CHINCHEROS - APURIMAC</t>
  </si>
  <si>
    <t>TALENT ING. INST. Y SERVICIOS SL.  SUC. PERU</t>
  </si>
  <si>
    <t>CIRILO SABINO TORBISCO LIZARME</t>
  </si>
  <si>
    <t>MEJORAMIENTO Y AMPLIACION DEL SISTEMA DE RIEGO ALUMBRE CCARAYOCC AMAPOLA ROSASPAMPA DEL DISTRIT. DANIEL HERNANDEZ PROV. TAYACAJA - HUANCAVELICA</t>
  </si>
  <si>
    <t>CONSORCIO ACUARIO</t>
  </si>
  <si>
    <t>GONZALEZ HINOSTROZA OMAR QUINTIN</t>
  </si>
  <si>
    <t>REHABILITACION DE CANAL DE IRRIGACION CCACCAMARCA CHUMBES DISTRITO DE OCROS HUAMANGA - AYACUCHO.</t>
  </si>
  <si>
    <t>CONSORCIO CCACCAMARCA</t>
  </si>
  <si>
    <t>CONSORCIO SAN MARTIN</t>
  </si>
  <si>
    <t>TOTAL   S/.</t>
  </si>
  <si>
    <t>AVANCE FISICO FINANCIERO DE LAS OBRAS POR EPI MI RIEGO 2014</t>
  </si>
  <si>
    <t>FIRMA DEL CONTRATO</t>
  </si>
  <si>
    <t>VALORIZ. Nº 04</t>
  </si>
  <si>
    <t xml:space="preserve">VALORIZ. Nº 05 </t>
  </si>
  <si>
    <t>VALORIZ. Nº 06</t>
  </si>
  <si>
    <t>ADELANTOS</t>
  </si>
  <si>
    <t>VALORIZ. Nº 07</t>
  </si>
  <si>
    <t>VALORIZACION FISICA 2014</t>
  </si>
  <si>
    <t>VALORIZACION FISICA AL 31 DIC. 2013</t>
  </si>
  <si>
    <t>VALORIZACION FISICA AL 31 DIC 2013</t>
  </si>
  <si>
    <t>VALORIZACION ACUMULADA TOTAL</t>
  </si>
  <si>
    <t xml:space="preserve">VALORIZACION ACUMULADA  </t>
  </si>
  <si>
    <t>ENERO</t>
  </si>
  <si>
    <t xml:space="preserve">VALORIZ.  </t>
  </si>
  <si>
    <t>EJEC. FISICA</t>
  </si>
  <si>
    <t>FEBRERO</t>
  </si>
  <si>
    <t>MARZO</t>
  </si>
  <si>
    <t>ABRIL</t>
  </si>
  <si>
    <t>CONSORCIO SAN MIGUEL</t>
  </si>
  <si>
    <t>PIM 2014</t>
  </si>
  <si>
    <t>HUANTA - AYACUCHO</t>
  </si>
  <si>
    <t>SALCABAMBA TAYACAJA  HUANCAVELICA</t>
  </si>
  <si>
    <t>DANIEL HERNANDEZ TAYACAJA  HUANCAVELICA</t>
  </si>
  <si>
    <t>OCROS HUAMANGA AYACUCHO</t>
  </si>
  <si>
    <t>HUACCANA CHINCHEROS APURIMAC</t>
  </si>
  <si>
    <t>YAURISQUE  PARURO CUSCO</t>
  </si>
  <si>
    <t>HUAMBALPA VILCASHUAMAN AYACUCHO</t>
  </si>
  <si>
    <t>VISCHONGO VILCASHUAMAN AYACUCHO</t>
  </si>
  <si>
    <t>CHINCHO ANGARAES HUANCAVELICA</t>
  </si>
  <si>
    <t>CONST. Y REHABILITACION DE RIEGO MOLINO HUANQUISPA EN LA LOCALIDAD DE HUAMBALPA DISTRITO DE HUAMBALPA VILCASHUAMAN - AYACUCHO</t>
  </si>
  <si>
    <t>ESTADO SITUACIONAL DE LAS OBRAS</t>
  </si>
  <si>
    <t>Obra en ejecución.</t>
  </si>
  <si>
    <t>A la fecha el contrato se encuentra rescindido desde el 09 de enero 2014; según R.D. Nº 005-2014-AG-PESCS-7100.</t>
  </si>
  <si>
    <t>CONTRATISTAS E INGENIERIA S.A. SUCURSAL DEL PERU</t>
  </si>
  <si>
    <t>CARLOS DECIDERIO CARRASCO ESPINOZA</t>
  </si>
  <si>
    <t>NEIL PAULINO MAMANI TAIRO</t>
  </si>
  <si>
    <t>Paralización de la Obra desde el 15 de enero hasta el 01 de abril 2014 según R.D. Nº 084-2014-AG-PESCS-7100, Asimismo la prórroga de paralización desde el 02 abril al 02 mayo 2014 según R.D. Nº 111-2014MINAGRI-PESCS-7100; Reiniciandosé la ejecución de la obra el 02 de Mayo 2014</t>
  </si>
  <si>
    <t xml:space="preserve">Se inicia la obra el 27 de mayo 2014, la supervision de obra ha sido adjudicado y está a la espera de la Buena Pro consentida para suscribir el contrato. </t>
  </si>
  <si>
    <t>Paralización de obra desde el 21 de febrero hasta el 31 de marzo 2014 según R.D. Nº 0087-2014-AG-PESCS-7100; Asismismo la prórroga del periodo de paralización del 02 al 30 de abril 2014 según R.D. Nº 110-2014-MINAGRI-PESCS-7100; Reiniciandose la ejecución de la obra el 02 de Mayo 2014.</t>
  </si>
  <si>
    <t>Paralización de obra desde el 11 de marzo al 12 de mayo 2014 según R.D. Nº 102-2014-MINAGRI -PESCS-7100; Reiniciandose  la ejecución de la obra el 12 de Mayo 2014 según R.D. Nº 184-2014-MINAGRI-PESCS-7100.</t>
  </si>
  <si>
    <t xml:space="preserve">Obra que se inicio el 15 de febrero 2014 </t>
  </si>
  <si>
    <t>Se establece como fecha de inicio de la obra desde el 14 de Abril 2014 según R.D. Nº 081-2014AG-PESCS-7100. Asimismo se posterga la fecha de inicio desde el 14 de abril hasta el 05 de mayo 2014 según R.D. Nº 136-2014-MINAGRI-PESCS-7100; Iniciandose la ejecución de obra el 05 de Mayo 2014.</t>
  </si>
  <si>
    <t>Paralización de la obra desde el 15 febrero hasta el 15 de Abril 2014 (R.D. Nº 0070-2014*-AG-PESCS-7100). Reiniciandosé la ejecución de la obra el 16 de Abril 2014.</t>
  </si>
  <si>
    <t>MAYO</t>
  </si>
  <si>
    <t>META FINANCIERA</t>
  </si>
  <si>
    <t>PAGOS EFECTUADOS AL CONTRATISTA Y AL SUPERVISOR  EN EL 2013</t>
  </si>
  <si>
    <t>EJECUCION PPTAL AL 31 DIC. 2013</t>
  </si>
  <si>
    <t>PAGOS EFECTUADOS Y/O VALORIZACIONES 2014</t>
  </si>
  <si>
    <t>VALORIZ. Nº 08 may-14</t>
  </si>
  <si>
    <t>Adic. Nº 01</t>
  </si>
  <si>
    <t>Valor. Mensual</t>
  </si>
  <si>
    <t>ADIC. Nº 01</t>
  </si>
  <si>
    <t>05/05/25014</t>
  </si>
  <si>
    <t>RESPONSABLES</t>
  </si>
  <si>
    <r>
      <t>CONST. PEQUEÑO SISTEMA DE RIEGO</t>
    </r>
    <r>
      <rPr>
        <b/>
        <sz val="10"/>
        <color theme="1"/>
        <rFont val="Book Antiqua"/>
        <family val="1"/>
      </rPr>
      <t xml:space="preserve"> IMPAO</t>
    </r>
    <r>
      <rPr>
        <sz val="10"/>
        <color theme="1"/>
        <rFont val="Book Antiqua"/>
        <family val="1"/>
      </rPr>
      <t xml:space="preserve"> DISTRITO DE HUANTA PROVINCIA HUANTA - AYACUCHO</t>
    </r>
  </si>
  <si>
    <r>
      <t>MEJORAMIENTO Y AMPLIACION DE CANALES DE IRRIGACION DEL VALLE INTERANDINO</t>
    </r>
    <r>
      <rPr>
        <b/>
        <sz val="10"/>
        <color theme="1"/>
        <rFont val="Book Antiqua"/>
        <family val="1"/>
      </rPr>
      <t xml:space="preserve"> CHINCHO</t>
    </r>
    <r>
      <rPr>
        <sz val="10"/>
        <color theme="1"/>
        <rFont val="Book Antiqua"/>
        <family val="1"/>
      </rPr>
      <t xml:space="preserve"> DISTRITO CHINCHO ANGARAES - HUANCAVELICA</t>
    </r>
  </si>
  <si>
    <r>
      <t xml:space="preserve">REHABILITACION Y  MEJORAMIENTO DEL SISTEMA DE RIEGO MARGEN DERECHA E IZQUIERDA DE </t>
    </r>
    <r>
      <rPr>
        <b/>
        <sz val="10"/>
        <color theme="1"/>
        <rFont val="Book Antiqua"/>
        <family val="1"/>
      </rPr>
      <t>VISCHONGO</t>
    </r>
    <r>
      <rPr>
        <sz val="10"/>
        <color theme="1"/>
        <rFont val="Book Antiqua"/>
        <family val="1"/>
      </rPr>
      <t xml:space="preserve"> DISTRITO DE VISCHONGO VILCASHUAMAN - AYACUCHO</t>
    </r>
  </si>
  <si>
    <r>
      <t xml:space="preserve">CONST. CANAL DE RIEGO </t>
    </r>
    <r>
      <rPr>
        <b/>
        <sz val="10"/>
        <rFont val="Book Antiqua"/>
        <family val="1"/>
      </rPr>
      <t>SALCABAMBA</t>
    </r>
    <r>
      <rPr>
        <sz val="10"/>
        <rFont val="Book Antiqua"/>
        <family val="1"/>
      </rPr>
      <t xml:space="preserve"> CAYMO PATAY AYACCOCHA MOLLEPATA DISTRITO DE SALCABAMBA - TAYACAJA - HUANCAVELICA</t>
    </r>
  </si>
  <si>
    <r>
      <t xml:space="preserve">CONST. Y REHABILITACION DE RIEGO </t>
    </r>
    <r>
      <rPr>
        <b/>
        <sz val="10"/>
        <rFont val="Book Antiqua"/>
        <family val="1"/>
      </rPr>
      <t>MOLINO</t>
    </r>
    <r>
      <rPr>
        <sz val="10"/>
        <rFont val="Book Antiqua"/>
        <family val="1"/>
      </rPr>
      <t xml:space="preserve"> HUANQUISPA EN LA LOCALIDAD DE HUAMBALPA DISTRITO DE HUAMBALPA VILCASHUAMAN - AYACUCHO</t>
    </r>
  </si>
  <si>
    <r>
      <t xml:space="preserve">INTALACION DEL SERV. DE AGUA DEL SIST. DE RIEGO EN LOS SEC. </t>
    </r>
    <r>
      <rPr>
        <b/>
        <sz val="10"/>
        <rFont val="Book Antiqua"/>
        <family val="1"/>
      </rPr>
      <t>SUCCSOCCASA</t>
    </r>
    <r>
      <rPr>
        <sz val="10"/>
        <rFont val="Book Antiqua"/>
        <family val="1"/>
      </rPr>
      <t xml:space="preserve"> MINASMOCCO</t>
    </r>
    <r>
      <rPr>
        <b/>
        <sz val="10"/>
        <rFont val="Book Antiqua"/>
        <family val="1"/>
      </rPr>
      <t xml:space="preserve"> YAURISQUE</t>
    </r>
    <r>
      <rPr>
        <sz val="10"/>
        <rFont val="Book Antiqua"/>
        <family val="1"/>
      </rPr>
      <t xml:space="preserve"> HUANCARQUI HUAYLLAPATA Y MARKACCUAY RANRACCASA DEL DIST. DE YAURISQUE PROV. PARURO DEPARTAMENTO CUSCO</t>
    </r>
  </si>
  <si>
    <r>
      <t xml:space="preserve">MEJORAMIENTO DEL SIST. DE RIEGO ROSASPAMPA, </t>
    </r>
    <r>
      <rPr>
        <b/>
        <sz val="10"/>
        <rFont val="Book Antiqua"/>
        <family val="1"/>
      </rPr>
      <t>PAILAHUANTUNA</t>
    </r>
    <r>
      <rPr>
        <sz val="10"/>
        <rFont val="Book Antiqua"/>
        <family val="1"/>
      </rPr>
      <t>, VIRACO BAJO Y LIMON PAMPA DE LA COMISION DE REGANTES DEL VALLE DE PAMPAS EN LA COMUN. DE AHUAYRO DISTRIT. HUACCANA PROV. CHINCHEROS - APURIMAC</t>
    </r>
  </si>
  <si>
    <r>
      <t xml:space="preserve">MEJORAMIENTO Y AMPLIACION DEL SISTEMA DE RIEGO </t>
    </r>
    <r>
      <rPr>
        <b/>
        <sz val="10"/>
        <rFont val="Book Antiqua"/>
        <family val="1"/>
      </rPr>
      <t>ALUMBRE</t>
    </r>
    <r>
      <rPr>
        <sz val="10"/>
        <rFont val="Book Antiqua"/>
        <family val="1"/>
      </rPr>
      <t xml:space="preserve"> CCARAYOCC</t>
    </r>
    <r>
      <rPr>
        <b/>
        <sz val="10"/>
        <rFont val="Book Antiqua"/>
        <family val="1"/>
      </rPr>
      <t xml:space="preserve"> AMAPOLA</t>
    </r>
    <r>
      <rPr>
        <sz val="10"/>
        <rFont val="Book Antiqua"/>
        <family val="1"/>
      </rPr>
      <t xml:space="preserve"> ROSASPAMPA DEL DISTRIT. DANIEL HERNANDEZ PROV. TAYACAJA - HUANCAVELICA</t>
    </r>
  </si>
  <si>
    <r>
      <t xml:space="preserve">REHABILITACION DE CANAL DE IRRIGACION </t>
    </r>
    <r>
      <rPr>
        <b/>
        <sz val="10"/>
        <color theme="1"/>
        <rFont val="Book Antiqua"/>
        <family val="1"/>
      </rPr>
      <t>CCACCAMARCA CHUMBES</t>
    </r>
    <r>
      <rPr>
        <sz val="10"/>
        <color theme="1"/>
        <rFont val="Book Antiqua"/>
        <family val="1"/>
      </rPr>
      <t xml:space="preserve"> DISTRITO DE OCROS HUAMANGA - AYACUCHO.</t>
    </r>
  </si>
  <si>
    <t>PARALIZADA DESDE EL 15 /12/2014</t>
  </si>
  <si>
    <t>CUADRO N° 01</t>
  </si>
  <si>
    <t>N°</t>
  </si>
  <si>
    <t>NOMBRE DEL PROYECTO</t>
  </si>
  <si>
    <t>CODIGO SNIP</t>
  </si>
  <si>
    <t>COSTO DEL PIP</t>
  </si>
  <si>
    <t>BENEFICIARIOS</t>
  </si>
  <si>
    <t>COMPONENTES</t>
  </si>
  <si>
    <t>METAS PROGRAMADAS</t>
  </si>
  <si>
    <t>PERIODO DE EJECUCIÓN INCLUIDO ADICIONALES</t>
  </si>
  <si>
    <t>Modalidad de Ejecución</t>
  </si>
  <si>
    <t>ESTADO DE LA ACTIVIDAD Y COMENTARIO</t>
  </si>
  <si>
    <t>Viabilidad</t>
  </si>
  <si>
    <t>Viabilidad Modificado</t>
  </si>
  <si>
    <t>Expediente Tecnico</t>
  </si>
  <si>
    <t>MONTO ADJUDICADO</t>
  </si>
  <si>
    <t>Familias</t>
  </si>
  <si>
    <t>Area</t>
  </si>
  <si>
    <t>METAS FISICAS</t>
  </si>
  <si>
    <t>METAS FINANCIERA-  PIM 2015               S/.</t>
  </si>
  <si>
    <t>Plazo Prog.</t>
  </si>
  <si>
    <t>Fecha de Inicio</t>
  </si>
  <si>
    <t>FISICO</t>
  </si>
  <si>
    <t>FINANCIERO</t>
  </si>
  <si>
    <t>(N°)</t>
  </si>
  <si>
    <t>(Ha)</t>
  </si>
  <si>
    <t>DESCRIPCION</t>
  </si>
  <si>
    <t>Unid.</t>
  </si>
  <si>
    <t>(Dias)</t>
  </si>
  <si>
    <t>Cant.  PRINC</t>
  </si>
  <si>
    <t>% PRINC</t>
  </si>
  <si>
    <t>S/.</t>
  </si>
  <si>
    <t>obra</t>
  </si>
  <si>
    <t xml:space="preserve">Construcción de un dique de embalse de gravedad con cerco de protección de malla transparente de 6,174 cm3  y sus respectivas obras de arte. canal de riego de 1080m con sus respectivas obras de arte. </t>
  </si>
  <si>
    <t>km</t>
  </si>
  <si>
    <t xml:space="preserve"> Ejecución presupuestal indirecta </t>
  </si>
  <si>
    <t>concluida el 10/04/2015</t>
  </si>
  <si>
    <t>Supervision</t>
  </si>
  <si>
    <t xml:space="preserve">Mejoramiento de canal de riego de concreto de sección rectangular y mejoramiento (construcción de obras de arte) en los sectores de: Saccsacc-uralla; Salicanto-Uchcopampa; Huanchuy; Andabamba; la Florida; Llamocctachi; Santa Inés; Sillco-Mayuccatos; Maquinhuayo; Santa Rosa - Tincuy 
Ampliación de canal de riego de concreto de sección rectangular y ampliación (construcción de obras de arte) en los sectores de: calicanto; Huanchuy; Andabamba; la Florida; Llamocctachi; Sillco-Mayuccatos; Maquinhuayo; Santa Rosa - Tincuy.
</t>
  </si>
  <si>
    <t>construcción de: rehabilitación de bocatoma, canal de conducción tramo principal, obras de arte en tramo principal, construcción de desarenador, canal de conducción margen derecho, canal existente, canal proyectado, obras de arte en el margen derecho, construcción de acueducto (20m), construcción de acueducto (10m), construcción de pasarela peatonal (02 und), construcción de tapa de canal, construcción de tomas laterales(10 und), mantenimiento de obras de arte, canal de conducción margen izquierdo, canal existente, canal proyectado, obras de arte en el margen izquierdo, construcción de acueducto (20m), construcción de pasarela peatonal, construcción de tapa de canal, construcción de tomas laterales(10 und), mantenimiento de obras de arte, operación y mantenimiento del sistema de riego, y mitigación de impacto ambiental.</t>
  </si>
  <si>
    <t>concluida el 24/12/2014</t>
  </si>
  <si>
    <t>CONSTRUCCION CANAL DE RIEGO CON TUBERIA PVC UF CON LAS CARACTERISTICAS SIGUIENTES: 02 BOCATOMAS -02 DESARENADORES - 17 CAMARAS DE INSPECCION - 36 CAMARAS DE CARGA - 03 CRUCES AEREOS DE 20 ML - 14.75 KM DE LINEA DE CONDUCCION - 48 CAJAS DE QUIEBRE - CAPACITACION SOCIAL Y TECNICA</t>
  </si>
  <si>
    <t>concluida el 08/04/2015</t>
  </si>
  <si>
    <t>Se plantea un sistema de riego que posibilitará la irrigación de 270 has. En forma permanente; Construcción de 01 captación superficial en el riachuelo ; Instalación de 7.52 km de línea de conducción de canal circular; Construcción de 102 unidades de cámara disipadora de energía; Construcción de 05 unidades de cámara de salida; Construcción de 01 reservorio de concreto armado de 1,200.00 m3 de capacidad; Construcción de 05 unidades de válvula de purga; Construcción de 01 unidad de puente cruce de quebrada de 13.00 m de luz; Construcción de 01 unidad de puente cruce de quebrada de 17.00 m de luz; Construcción de 01 unidad de puente cruce de quebrada de 30.00 m de luz; Construcción de 28 unidades tomas laterales; Rehabilitación de 10 unidades de cámaras de inspección en canal existente</t>
  </si>
  <si>
    <t>concluida el 14/02/2015</t>
  </si>
  <si>
    <t>Componente 1: Sistema de captación tipo barraje fijo de 6.90 m de largo y 4.20 m de ancho. desarenador: comprende la const. de una estructura de C°A. de longitud 6.00 m por un ancho de 2.00 m. Componente 2: const. de canal principal con tub. HDPE, se ha planteado la instalación de 8,265.40 m. de tub. HDPE 100 de diámetros variables distribuidos en 05 canales principales, que en su totalidad conducen 250 l/s. const. de un sifón de 1,560 m, 410 m. const. de sifón N° 01: comprende la const. de un sifón invertido que cruzara la quebrada Huancarqui. Asimismo se cuenta con un puente aéreo en una longitud de 10.00 m; const. de sifón n 02: comprende la const. de un sifón invertido que cruzara la quebrada Marcacchuay. Asimismo se cuenta con un puente aéreo en una longitud de 5.00 m. const. de un puente acueducto de 6.00 m de luz con C°A.Componente 3: canales laterales: consiste en la instalación de tub. HDPE pe100, tomas laterales: en total se tienen previsto instalar 24 tomas laterales. Cámaras rompe presión: se construirán estructuras de C°A de 2.40x1.80 m. en un total de 09 CRP. Componente 4: sistema de almacenamiento: comprende la const. de 02 reservorios de regulación del tipo rectangular con revestimiento de geomembrana PVC e=1.5mm asentada sobre una capa de arcilla impermeabilizante.Componente 5: ampliación y mejoramiento de la presa huancarqui, la presa huancarqui clasificado como presa de gravedad.</t>
  </si>
  <si>
    <t>concluida el 11/05/2015</t>
  </si>
  <si>
    <t xml:space="preserve">Se considera la construcción de un sistema de captación de agua conformado por cinco bocatomas (tres bocatoma de fondo para captar el agua superficial de las quebradas conocidas como Qoryhuaylla, Qalastuyuq y Uncupatahuaycco; una captación de manantial de ladera concentrado en el manantial conocido como Minascuchu; y una captación de barraje fijo en la quebrada conocida como Cedrohuaycco). Cada una de las bocatomas de fondo tendrá además un desarenador. 
El sistema de conducción estará compuesto por un canal de conducción de 15.05 Kilómetros de longitud con tubería NTP PVC UF ISO 4435 de 315 mm S-25 con anillo y un tramo con tubería PVC SAP de 6 de diámetro. 
Además se considera la construcción de obras de arte menores como 65 dados de soporte, 43 pozas de disipación de energía, 4 cámaras de reunión de caudales 60 tomas laterales y 03 cruces aéreos. </t>
  </si>
  <si>
    <t>concluida el 15/12/2014</t>
  </si>
  <si>
    <t xml:space="preserve">Construcción de sistema de riego cerrado a nivel de tuberías, línea 1 con tubería PVC 12 11+781.82metros lineales y laterales l = 6+474.29 ml con tubería PVC 8 y obras de arte. 
Asistencia técnica en organización, operación, mantenimiento y gestión del sistema de riego. 
Taller de capacitación en manejo de cultivos agrícolas. 
Taller de capacitación en uso de abonos orgánicos y efectos del uso de agroquímicos. 
Asistencia técnica en uso de semillas de buena calidad.
</t>
  </si>
  <si>
    <t>concluida el 15/11/2014</t>
  </si>
  <si>
    <t>0042 APROVECHAMIENTO DE LOS RECURSOS HIDRICOS PARA USO AGRARIO - RO</t>
  </si>
  <si>
    <r>
      <t xml:space="preserve">CONSTRUCCION INTEGRAL SISTEMA DE RIEGO </t>
    </r>
    <r>
      <rPr>
        <b/>
        <sz val="10"/>
        <rFont val="Book Antiqua"/>
        <family val="1"/>
      </rPr>
      <t>PAMPACONGA</t>
    </r>
    <r>
      <rPr>
        <sz val="10"/>
        <rFont val="Book Antiqua"/>
        <family val="1"/>
      </rPr>
      <t xml:space="preserve"> - DISTRITO LIMATAMBO, PROVINCIA DE ANTA CUSCO</t>
    </r>
  </si>
  <si>
    <t xml:space="preserve"> IRRIGAR DE 305 HA NETAS, UTILIZANDO LAS FUENTES HÍDRICAS DE LAS QUEBRADAS DE SAMAS HUAYCCO Y COYABAMBA Y LOS MANANTES EXISTENTES DE YURACCORRAL Y LACCEYOC QUE DISPONEN DE 157.30 LT/SEG, EL MODULO DE RIEGO ESTIMADO ES DE 0.45 LT/SEG/HA. Y LOS CULTIVOS ANUALES SON PAPA, HABA, CEBADA, TRIGO, MAIZ, TARWI Y LOS CULTIVOS PERENNES SON TYE GRASS, TRÉBOL BLANCO, ALFALFA.SE PROPONE LA CONSTRUCCIÓN DE 03 BOCATOMAS Y 06 CAPTACIONES DE MANANTES DE LADERA, COLOCACIÓN DE 15145 M DE TUBERÍA PVC SAP U/F, 35543 M DE TUBERÍA PVC SAP U/F, PARA LAS MATRICES DE ASPERSIÓN, OBRAS DE ARTE COMO 02 SIFONES, 02 RESERVORIOS DE 500 M3 Y 01 RESERVORIO DE 1800 M3 ADEMAS DE LA COLOCACIÓN DE 315 HIDRANTES,</t>
  </si>
  <si>
    <t>Km.</t>
  </si>
  <si>
    <t xml:space="preserve"> Ejecución presupuestal directa </t>
  </si>
  <si>
    <r>
      <t xml:space="preserve">INSTALACION DEL SERVICIO DE AGUA EN EL SISITEMA DE RIEGO </t>
    </r>
    <r>
      <rPr>
        <b/>
        <sz val="10"/>
        <rFont val="Book Antiqua"/>
        <family val="1"/>
      </rPr>
      <t>PACHACONAS</t>
    </r>
    <r>
      <rPr>
        <sz val="10"/>
        <rFont val="Book Antiqua"/>
        <family val="1"/>
      </rPr>
      <t>, EN LA COMUNIDAD CAMPESINA DE PACHACONAS, DISTRITO DE PACHACONAS, PROVINCIA DE ANTABAMABA - REGION APURIMAC.</t>
    </r>
  </si>
  <si>
    <t>CONSTRUCCION DEL EJE DE CONDUCCION PRINCIPAL EN TUBERIAS UN PROMEDIO DE 12+500 KM. CON SUS RESPECTIVAS OBRAS DE ARTE HIDRAULICAS PARA CONDUCIR 0.125 M3 DE AGUA PARA RIEGO. A LO LARGO DE SU CONDUCCION SE CONSTRUIRAN 04 RESERVORIOS DE ALMACENAMIENTO NOCTURNO EN LOS SECTORES DE PUCAMOCCO, CALVARIO, MUYUMOCCO Y CUCHIHUA PARA LA REGULACION DE CAUDALES A ESTOS SECTORES DE RIEGO. - CONSTRUCCION DE EJES DE CONDUCCION SECUNDARIA EN TUBERIAS UN TOTAL DE 01+000 KM, LOS CUALES TAMBIEN SEVIRAN DE ADUCCION A LOS SECTORES DE RIEGO (CABECERA DE PARCELAS). ESTA INFRAESTUCTURA SE CONSTRUIRA PARA REGAR UN PROMEDIO DE 129.20 HA EN LOS 03 SECTORES DE RIEGO. COMPONENTE 2. CAPACITACION EN EL MANEJO TECNICO DEL RECURSO HIDRICO.</t>
  </si>
  <si>
    <t>en tramite para el reinicio de obra</t>
  </si>
  <si>
    <r>
      <t xml:space="preserve">MEJORAMIENTO DEL SERVICIO DE AGUA DEL SISTEMA  DE RIEGO </t>
    </r>
    <r>
      <rPr>
        <b/>
        <sz val="10"/>
        <rFont val="Book Antiqua"/>
        <family val="1"/>
      </rPr>
      <t>CACHIMAYO</t>
    </r>
    <r>
      <rPr>
        <sz val="10"/>
        <rFont val="Book Antiqua"/>
        <family val="1"/>
      </rPr>
      <t xml:space="preserve"> PARA LOS SECTORES NORTE Y CENTRO DE LA COMUNIDAD DE </t>
    </r>
    <r>
      <rPr>
        <b/>
        <sz val="10"/>
        <rFont val="Book Antiqua"/>
        <family val="1"/>
      </rPr>
      <t>CIRCAMARCA</t>
    </r>
    <r>
      <rPr>
        <sz val="10"/>
        <rFont val="Book Antiqua"/>
        <family val="1"/>
      </rPr>
      <t>, DISTRITO DE HUANCARAYLLA-VICTOR FAJARDO-AYACUCHO</t>
    </r>
  </si>
  <si>
    <t>CONSTRUCCIÓN DE UN CANAL DE RIEGO DE 3.28 KM DE TIPO RECTANGULAR DE 0.50 X 0.40 MTS - CONSTRUCCIÓN DE MURO MÓVIL CON GAVIONES PARA PLATAFORMA CANAL (200 ML) - CAPACITACIÓN EN OPERACIÓN Y MANTENIMIENTO DE LA INFRAESTRUCTURA Y FORTALECIMIENTO DEL COMITÉ DE RIEGO. - CAPACITACIÓN Y ASISTENCIA TÉCNICA EN TÉCNICAS DE CULTIVO BAJO CONDICIONES DE RIEGO</t>
  </si>
  <si>
    <t>en tramite para el inicio de obra</t>
  </si>
  <si>
    <r>
      <t>INSTALACION DE SISTEMA DE RIEGO MUNCHA-CULLUBAMBA, EN EL CENTRO POBLADO DE</t>
    </r>
    <r>
      <rPr>
        <b/>
        <sz val="10"/>
        <rFont val="Book Antiqua"/>
        <family val="1"/>
      </rPr>
      <t xml:space="preserve"> CARAMPA,</t>
    </r>
    <r>
      <rPr>
        <sz val="10"/>
        <rFont val="Book Antiqua"/>
        <family val="1"/>
      </rPr>
      <t xml:space="preserve"> DISTRITO DE ALCAMENCA-VICTOR FAJARDO-AYACUCHO.</t>
    </r>
  </si>
  <si>
    <t>9,281 </t>
  </si>
  <si>
    <t>OBRAS PROVISIONALES CAMARA DE CAPTACION, CANAL ENTUBADO (L=5,134.37M), CANAL RECTANGULAR (L=50M), CRUCE DE QUEBRADAS (L=570 M), TOMA LATERAL (05 UND), CAMARA DE INSPECCION (04 UND), CRUCE AEREO (06 UND), DESARENADOR, RESERVORIO NOCTURNO DE GEOMEMBRANA,  CAPACITACION,  MITIGACION AMBIENTAL.</t>
  </si>
  <si>
    <r>
      <t xml:space="preserve">MEJORAMIENTO, AMPLIACION DEL SISTEMA DE RIEGO PARTE ALTA (MAYOARMA-PALLCCAPUQUIO-ASNACE), PARTE BAJA(PUNRUPUQUI-PIÑAPUQUIO-MARCO ERA), C.P ANTA </t>
    </r>
    <r>
      <rPr>
        <b/>
        <sz val="10"/>
        <rFont val="Book Antiqua"/>
        <family val="1"/>
      </rPr>
      <t>Y CHINCHIPAMPA</t>
    </r>
    <r>
      <rPr>
        <sz val="10"/>
        <rFont val="Book Antiqua"/>
        <family val="1"/>
      </rPr>
      <t>-CHICURO C.P. PICHOS, DISTRITO DE HUARIBAMBA-TAYACAJA-HUANCAVELICA</t>
    </r>
  </si>
  <si>
    <t>COMPONENTE 01 INFRAESTRUCTURA: C.P. ANTA: (PUNRUPUQUIO - PIÑAPUQUIO - MARCO ERA) DERIVAR 23.28 LT/SEG DE LA CAPTACION PUNRUPUQUIO MEDIANTE LA CONSTRUCCIÓN DE UNA CAPTACIÓN DE RÍO, 166 M DE CANAL DE ADUCCIÓN DE 0.40 X 0.40 M DE SECCION RECTANGULAR REVESTIDO CON CONCRETO SIMPLE, REHABILITACIÓN DE UN DESARENADOR, INSTALACIÓN DE 3,100 M DE CANAL DE CONDUCCIÓN CON TUBERÍA PVC 250 MM, INSTALACION DE 3,268 M DE CANAL DE CONDUCCIÓN ENTUBADO PVC DE 200 MM, INSTALACION DE 2,063 M DE CANAL DE CONDUCCIÓN ENTUBADO PVC DE 160 MM, 02 PUENTES PASE AÉREO DE 10 M CON TUBERÍA PVC, 05 PUENTES AÉREOS DE 15 M CON TUBERÍA PVC, CONSTRUCCIÓN DE 01 CÁMARA ROMPE PRESIÓN EN LA LÍNEA DE CONDUCCIÓN, 06 PASARELAS CON PROTECCIÓN DE MAMPOSTERÍA, MUROS DE CONTENCIÓN H=2.50 M, INSTALACIÓN DE 1,546 M DE RED DE DISTRIBUCIÓN ENTUBADO PVC DE 90 MM, 477 M DE RED DE DISTRIBUCIÓN ENTUBADO PVC DE 63 MM, CONSTRUCCIÓN DE 05 CAJAS DE DERIVACIÓN, CONSTRUCCIÓN DE 63 HIDRANTES CON SALIDAS DE ¾, 13 CÁMARAS ROMPE PRESIÓN EN LA RED DE DISTRIBUCIÓN, 06 CAJAS DE PURGA, REHABILITACIÓN DE 01 RESERVORIO, CONSTRUCCIÓN DE 01 RESERVORIO DE 100 M3 CON PIEDRA EMBOQUILLADA MAS CERCO. (MAYOARMA - PALLCAPUQUIO - ASNACC) DERIVAR 38.97 LT/SEG DE LA CAPTACIÓN MAYOARMA MEDIANTE LA CONSTRUCCIÓN DE UNA CAPTACIÓN DE RÍO, 166 M DE CANAL DE ADUCCIÓN DE 0.40 X 0.40 M DE SECCIÓN RECTANGULAR REVESTIDO DE CONCRETO SIMPLE, CONSTRUCCIÓN DE 01 DESARENADOR, INSTALACIÓN DE 4,322 M DE CANAL DE CONDUCCIÓN ENTUBADO PVC DE 315 MM, INSTALACIÓN DE 4,407 M DE CANAL DE CONDUCCIÓN ENTUBADO PVC DE 250 MM, INSTALACIÓN DE 1,770 M DE CANAL ENTUBADO PVC DE 200 MM, CONSTRUCCIÓN DE 01 PASARELA CON PROTECCIÓN DE MAMPOSTERÍA, 90 M DE MURO DE CONTENCIÓN DE MAMPOSTERÍA H=2.50 M, INSTALACIÓN DE 4,081 M DE RED DE DISTRIBUCIÓN ENTUBADO PVC DE 90 MM, INSTALACIÓN DE 1,523 M DE RED DE DISTRIBUCIÓN ENTUBADO PVC DE 63 MM, CONSTRUCCIÓN DE 11 CAJAS DE DERIVACIÓN, 95 HIDRANTES CON SALIDAS DE ¾, 30 CÁMARAS ROMPE PRESIÓN EN LA RED DE DISTRIBUCIÓN, 12 CAJAS DE PURGA, CONSTRUCCIÓN DE 02 RESERVORIOS DE 120 M3 Y 100 M3 RESPECTIVAMENTE DE PIEDRA EMBOQUILLADO MÁS CERCO. C.P. PICHOS (CHINCHIPAMPA - CHICURO) DERIVAR 49.90 LT/SEG DE LA CAPTACIÓN CHINCHIPAMPA MEDIANTE LA CONSTRUCCIÓN DE UNA CAPTACIÓN DE RÍO, 244 M DE CANAL DE ADUCCIÓN DE 0.40 X 0.40 M DE SECCIÓN RECTANGULAR REVESTIDO DE CONCRETO SIMPLE, CONSTRUCCIÓN DE 01 DESARENADOR, INSTALACIÓN DE 11,756 M DE CANAL DE CONDUCCIÓN ENTUBADO PVC DE 250 MM, 160 M DE MURO DE CONTENCIÓN DE MAMPOSTERÍA DE PIEDRA H=2.50 M, INSTALACIÓN DE 2,410 M DE RED DE DISTRIBUCIÓN ENTUBADO PVC 110 MM, CONSTRUCCIÓN DE 09 CÁMARAS ROMPE PRESIÓN EN LA LÍNEA DE CONDUCCIÓN, 03 CAJAS DE DERIVACIÓN, 72 HIDRANTES CON SALIDAS DE ¾, 19 CÁMARAS ROMPE PRESIÓN EN LA RED DE DISTRIBUCIÓN Y 04 CAJAS DE PURGA.</t>
  </si>
  <si>
    <r>
      <t xml:space="preserve">MEJORAMIENTO DEL SISTEMA DE RIEGO </t>
    </r>
    <r>
      <rPr>
        <b/>
        <sz val="10"/>
        <rFont val="Book Antiqua"/>
        <family val="1"/>
      </rPr>
      <t>CHAMANACCASA</t>
    </r>
    <r>
      <rPr>
        <sz val="10"/>
        <rFont val="Book Antiqua"/>
        <family val="1"/>
      </rPr>
      <t>, DISTRITO DE HUACCANA-CHINCHEROS-APURIMAC</t>
    </r>
  </si>
  <si>
    <t>CONSTRUCCIÓN DE LA INFRAESTRUCTURA PARA EL MEJORAMIENTO DEL SISTEMA DE RIEGO CHAMANACCASA:  OBRAS EN LÍNEA DE CONDUCCIÓN (03 UND. DE CAPTACIONES TIPO MANANTE, 01 UND. BOCATOMA, 01 UND. DESARENADOR, LÍNEA DE CONDUCCIÓN EN UNA LONGITUD TOTAL DE 10,039.24 ML . PASE AÉREO DE 65 ML CON TUBERÍA DE PVC DE POLIETILENO, 26 UND. DE POZAS DE INSPECCIÓN, 57 UND. DE POZOS DE AMORTIGUACIÓN, 29 UND. DE TOMAS LATERALES, 02 UND. DE RESERVORIOS DE ALMACENAMIENTO NOCTURNO CON GEOMEMBRANA DE CAPACIDADES DE 650 Y 1,000 M3, ACCIONES DE MITIGACIÓN AMBIENTAL, CAPACITACIÓN EN TÉCNICAS DE RIEGO, FORTALECIMIENTO DE LA ORGANIZACIÓN DE RIEGO Y CAPACITACIÓN EN TÉCNICAS DE PRODUCCIÓN AGROPECUARIA.</t>
  </si>
  <si>
    <r>
      <t>INSTALACION DE LA DEFENSA RIBEREÑA EN LA MARGEN IZQUIERDA  DEL RIO APURIMAC  SECTOR</t>
    </r>
    <r>
      <rPr>
        <b/>
        <sz val="10"/>
        <rFont val="Book Antiqua"/>
        <family val="1"/>
      </rPr>
      <t xml:space="preserve"> SANTA ROSA DEL CENTRO POBLADO DE SANTA ROSA</t>
    </r>
    <r>
      <rPr>
        <sz val="10"/>
        <rFont val="Book Antiqua"/>
        <family val="1"/>
      </rPr>
      <t xml:space="preserve"> DISTRITO DE LLOCHEGUA-HUANTA-AYACUCHO.</t>
    </r>
  </si>
  <si>
    <t xml:space="preserve"> INSTALACIÓN DE ESTRUCTURAS DE DEFENSA RIBEREÑA CON ESPIGONES DE 35 M. LARGO POR 5 M. ALTURA Y BASE DE 6 M. ANCHO USANDO MURO DE GAVIONES PROTEGIDOS CON COLCHONES ANTI SOCAVANTES, DISTANCIADOS Y EN LUGARES MÁS VULNERABLES A LO LARGO DE 6.0 KM DE RIBERA EN ALTO RIESGO A SER ARRASADO POR CRECIDA DEL RÍO APURÍMAC. SE COMPLEMENTARÁ CON FORESTACIÓN DE RIBERAS Y EDUCACIÓN AMBIENTAL, CAPACITACIONES PARA LA OPERACIÓN Y MANTENIMIENTO.</t>
  </si>
  <si>
    <r>
      <t xml:space="preserve">REHABILITACION DE DEFENSA RIBEREÑA EN LA LOCALIDAD DE </t>
    </r>
    <r>
      <rPr>
        <b/>
        <sz val="10"/>
        <rFont val="Book Antiqua"/>
        <family val="1"/>
      </rPr>
      <t>SAN MARTIN - SAN ANTONIO</t>
    </r>
    <r>
      <rPr>
        <sz val="10"/>
        <rFont val="Book Antiqua"/>
        <family val="1"/>
      </rPr>
      <t>, DISTRITO DE ANCO - LA MAR - AYACUCHO.</t>
    </r>
  </si>
  <si>
    <t>CONSTRUCCIÓN DE UN DIQUE DE 5 M DE ALTURA CON GAVIONES DE 1781.00 ML, ASI COMO: PLAN DE MANEJO AMBIENTAL Y ACCIONES COMPLEMENTARIAS DE CAPACITACION A LOS AGRICULTORES SOBRE EL OPERACIÓN Y MANTENIMIENTO DE DEFENSA RIBEREÑA Y PROTECCION DEL CAUCE DEL RIO.</t>
  </si>
  <si>
    <r>
      <t>MEJORAMIENTO DEL SISTEMA DE RIEGO EN LA COMUNIDAD DE</t>
    </r>
    <r>
      <rPr>
        <b/>
        <sz val="10"/>
        <rFont val="Book Antiqua"/>
        <family val="1"/>
      </rPr>
      <t xml:space="preserve"> CRUZPAMPA</t>
    </r>
    <r>
      <rPr>
        <sz val="10"/>
        <rFont val="Book Antiqua"/>
        <family val="1"/>
      </rPr>
      <t>, DISTRITO DE PACOBAMBA, PROVINCIA DE ANDAHUAYLAS-APURIMAC.</t>
    </r>
  </si>
  <si>
    <t>31.13 </t>
  </si>
  <si>
    <t xml:space="preserve">COMPONENTES DE INFRAESTRUCTURA: CANAL ENTUBADO LAYAMPATA LONGITUD = 1930 M Y OBRAS DE ARTE, COMPLEMENTARIAS, CONSTRUCCIÓN DEL RESERVORIO DE LAYAMPATA 450 M3, CANAL ENTUBADO TIKAHUAYCCO LONGITUD = 1950 M DE 6 Y OBRAS DE ARTE COMPLEMENTARIAS, CONSTRUCCIÓN DEL RESERVORIO DE TIKAHUAYCCO 820 M3,CANAL ENTUBADO CAÑAYPATA LONGITUD = 1850 M Y OBRAS DE ARTE COMPLEMENTARIAS, CONSTRUCCIÓN DEL RESERVORIO DE CAÑAYPATA 850 M3 Y COMPONENTES DE CAPACITACIÓN. </t>
  </si>
  <si>
    <r>
      <t>CONSTRUCCION CANAL DE IRRIGACION S</t>
    </r>
    <r>
      <rPr>
        <b/>
        <sz val="10"/>
        <rFont val="Book Antiqua"/>
        <family val="1"/>
      </rPr>
      <t>UYTUCCOCHA</t>
    </r>
  </si>
  <si>
    <t>2,240,549 </t>
  </si>
  <si>
    <t xml:space="preserve">Infraestructura: se tiene previsto la construcción de las siguientes estructuras• Rehabilitación de captación, para la derivación de 400 lit/seg del río Ccaccamarca, barraje y muros de encauzamiento, Canal de conducción revestido con concreto f´c=175 Kg/cm2, secciones tipos, I, II, III, IV para conducir un caudal de 400 lps,  Cruce de zona de derrumbe (3+180-3+312) con Canal de concreto armado cubierto (3+180-3+312), Canoa; Ubicada en cruce de quebradas (03 unidades), para pase de aguas pluviales de concreto armado de f´c=210 Kg/cm2; en quebradas con aguas permanentes canoas captación y desarenador(04 Unidades), Pasarela Estructura de cruce peatonal(04 Unidades) de concreto armado de f´c=210 Kg/cm2; Tomas laterales a lo largo del canal de conducción se ha previsto la construcción de 12 tomas laterales con concreto armado f´c=175 Kg/cm2; Rápida y pozas de disipación 0al final de cada tramo se construirá pozas amortiguadoras;  Alcantarillas (04 Unidades); de concreto armado fc=210 kg/cm2 en cruce de carreteras• Reservorio de almacenamiento de 7200 m3, de concreto armado fc=210 kg/cm2 en 9+100.B. Mitigación Ambiental. </t>
  </si>
  <si>
    <t>CONSOLIDADO DEL MONITOREO Y SEGUIMIENTO DE PROYECTOS DE INVERSION PUBLICA  - 2015</t>
  </si>
  <si>
    <t>FECHA DE REPORTE:  27/05/2015</t>
  </si>
  <si>
    <t xml:space="preserve">Exp Tec. Cant. </t>
  </si>
  <si>
    <t xml:space="preserve">Fecha de Termino </t>
  </si>
  <si>
    <t>% PRINC AFECTADO POR DEDUCTIVO (TECHO)</t>
  </si>
  <si>
    <t>Se encuentra en proceso de licitacion de bienes y Servicios. El reinicio de la obra se proyecta la 1ra Semana de Junio de 2015</t>
  </si>
  <si>
    <t>REINICIO EL  04/05/2015</t>
  </si>
  <si>
    <t>REINICIO EL  07/04/2015</t>
  </si>
  <si>
    <t>PROYECCION DE REINICIO EL  01/06/2015</t>
  </si>
  <si>
    <t>PARALIZADA DESDE EL 01 /01/2015. en tramite para el reinicio de obra</t>
  </si>
  <si>
    <t>AVANCE    2015</t>
  </si>
  <si>
    <t>FISICO ACUMULADO AL 2015</t>
  </si>
  <si>
    <t>Cant.  ADIC. ACUM.</t>
  </si>
  <si>
    <t>% ADIC. ACUM.</t>
  </si>
  <si>
    <t xml:space="preserve">% </t>
  </si>
  <si>
    <t>PROYECCION DE REINICIO EL  01/06/2015, licitaciones</t>
  </si>
  <si>
    <t>Cant. PIM 2015</t>
  </si>
  <si>
    <r>
      <t xml:space="preserve">CREACION DE LA DEFENSA RIBEREÑA PARA LA PROTECCIÓN DE ÁREAS AGRÍCOLAS EN EL CENTRO POBLADO DE </t>
    </r>
    <r>
      <rPr>
        <b/>
        <sz val="10"/>
        <rFont val="Book Antiqua"/>
        <family val="1"/>
      </rPr>
      <t>TTIO, DISTRITO DE QUIQUIJANA</t>
    </r>
    <r>
      <rPr>
        <sz val="10"/>
        <rFont val="Book Antiqua"/>
        <family val="1"/>
      </rPr>
      <t xml:space="preserve"> - QUISPICANCHI - CUSCO</t>
    </r>
  </si>
  <si>
    <t>CONSTRUCCIÓN DE MUROS DE ENCAUZAMIENTO Y PROTECCIÓN EL CUAL CONSTA DE 1050ML, CON UN CUERPO FORMADO POR UN MURO DE GAVIONES CAJA DE 4.0 M DE ALTURA Y UNA PLATAFORMA DE DEFORMACIÓN (ANTI SOCAVANTE) FORMADA POR COLCHONES TIPO RENO. AMBAS ESTRUCTURAS ESTARÁN PERFECTAMENTE UNIDAS FORMANDO UNA PROTECCIÓN MONOLÍTICA Y CONTINUA, UBICADOS EN LA MARGEN DERECHA DEL RÍO VILCANOTA.LOS GAVIONES ESTARÁN CONSTRUIDOS CON MALLAS HEXAGONALES DE ABERTURA 10X12 CM. CON ALEACIÓN ZINC + ALUMINIO RECUBIERTAS CON PVC COLOCADAS EN TRES HILERAS HORIZONTALES, LA PRIMERA DENOMINADA COLCHÓN (GAVIÓN TIPO RENO 5.0X2.0X0.30M) ESTARÁ COLOCADO A 0.50 M POR DEBAJO DEL NIVEL DE LA ORILLA DEL RIO, CONJUNTAMENTE CON LA PRIMERA HILERA DE GAVIONES SOBRE LA CUAL SE COLOCARAN LOS DEMÁS GAVIONES.</t>
  </si>
  <si>
    <t>PARALIZADA al 15/12/2014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</si>
</sst>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0.00_ ;\-#,##0.00\ "/>
    <numFmt numFmtId="165" formatCode="#,##0.000_ ;\-#,##0.000\ "/>
    <numFmt numFmtId="166" formatCode="#,##0.000"/>
    <numFmt numFmtId="167" formatCode="_([$€]* #,##0.00_);_([$€]* \(#,##0.00\);_([$€]* &quot;-&quot;??_);_(@_)"/>
    <numFmt numFmtId="168" formatCode="#"/>
    <numFmt numFmtId="171" formatCode="&quot;S/.&quot;\ #,##0.00_);\(&quot;S/.&quot;\ #,##0.00\)"/>
    <numFmt numFmtId="175" formatCode="0.000"/>
    <numFmt numFmtId="176" formatCode="#,##0.00_ ;[Red]\-#,##0.00\ "/>
    <numFmt numFmtId="177" formatCode="0.000_ ;[Red]\-0.000\ "/>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9"/>
      <name val="Arial"/>
      <family val="2"/>
    </font>
    <font>
      <b/>
      <sz val="11"/>
      <color theme="1"/>
      <name val="Calibri"/>
      <family val="2"/>
      <scheme val="minor"/>
    </font>
    <font>
      <b/>
      <sz val="10"/>
      <name val="Arial"/>
      <family val="2"/>
    </font>
    <font>
      <b/>
      <sz val="26"/>
      <color theme="1"/>
      <name val="Calibri"/>
      <family val="2"/>
      <scheme val="minor"/>
    </font>
    <font>
      <b/>
      <sz val="9"/>
      <color theme="1"/>
      <name val="Calibri"/>
      <family val="2"/>
      <scheme val="minor"/>
    </font>
    <font>
      <sz val="10"/>
      <color theme="1"/>
      <name val="Calibri"/>
      <family val="2"/>
      <scheme val="minor"/>
    </font>
    <font>
      <sz val="8"/>
      <color theme="1"/>
      <name val="Calibri"/>
      <family val="2"/>
      <scheme val="minor"/>
    </font>
    <font>
      <sz val="12"/>
      <color theme="1"/>
      <name val="Arial Narrow"/>
      <family val="2"/>
    </font>
    <font>
      <sz val="9"/>
      <color theme="1"/>
      <name val="Calibri"/>
      <family val="2"/>
      <scheme val="minor"/>
    </font>
    <font>
      <sz val="10"/>
      <color rgb="FFFF0000"/>
      <name val="Arial"/>
      <family val="2"/>
    </font>
    <font>
      <b/>
      <sz val="26"/>
      <color rgb="FFFF0000"/>
      <name val="Calibri"/>
      <family val="2"/>
      <scheme val="minor"/>
    </font>
    <font>
      <sz val="9"/>
      <color rgb="FFFF0000"/>
      <name val="Calibri"/>
      <family val="2"/>
      <scheme val="minor"/>
    </font>
    <font>
      <sz val="8"/>
      <name val="Calibri"/>
      <family val="2"/>
      <scheme val="minor"/>
    </font>
    <font>
      <sz val="9"/>
      <color theme="1"/>
      <name val="Arial Narrow"/>
      <family val="2"/>
    </font>
    <font>
      <b/>
      <sz val="9"/>
      <color theme="1"/>
      <name val="Arial Narrow"/>
      <family val="2"/>
    </font>
    <font>
      <sz val="9"/>
      <name val="Arial Narrow"/>
      <family val="2"/>
    </font>
    <font>
      <b/>
      <sz val="9"/>
      <name val="Calibri"/>
      <family val="2"/>
      <scheme val="minor"/>
    </font>
    <font>
      <b/>
      <sz val="9"/>
      <color rgb="FFFF0000"/>
      <name val="Calibri"/>
      <family val="2"/>
      <scheme val="minor"/>
    </font>
    <font>
      <sz val="9"/>
      <name val="Calibri"/>
      <family val="2"/>
      <scheme val="minor"/>
    </font>
    <font>
      <b/>
      <sz val="9"/>
      <color rgb="FFFF0000"/>
      <name val="Arial Narrow"/>
      <family val="2"/>
    </font>
    <font>
      <sz val="9"/>
      <color rgb="FFFF0000"/>
      <name val="Arial Narrow"/>
      <family val="2"/>
    </font>
    <font>
      <b/>
      <sz val="9"/>
      <name val="Arial Narrow"/>
      <family val="2"/>
    </font>
    <font>
      <sz val="9"/>
      <name val="Arial"/>
      <family val="2"/>
    </font>
    <font>
      <b/>
      <u/>
      <sz val="26"/>
      <color theme="1"/>
      <name val="Calibri"/>
      <family val="2"/>
      <scheme val="minor"/>
    </font>
    <font>
      <sz val="10"/>
      <name val="Book Antiqua"/>
      <family val="1"/>
    </font>
    <font>
      <b/>
      <sz val="10"/>
      <name val="Book Antiqua"/>
      <family val="1"/>
    </font>
    <font>
      <sz val="9"/>
      <color theme="1"/>
      <name val="Book Antiqua"/>
      <family val="1"/>
    </font>
    <font>
      <b/>
      <sz val="12"/>
      <name val="Book Antiqua"/>
      <family val="1"/>
    </font>
    <font>
      <b/>
      <sz val="9"/>
      <name val="Book Antiqua"/>
      <family val="1"/>
    </font>
    <font>
      <sz val="9"/>
      <name val="Book Antiqua"/>
      <family val="1"/>
    </font>
    <font>
      <sz val="8"/>
      <color theme="1"/>
      <name val="Book Antiqua"/>
      <family val="1"/>
    </font>
    <font>
      <sz val="8"/>
      <name val="Book Antiqua"/>
      <family val="1"/>
    </font>
    <font>
      <sz val="10"/>
      <color theme="1"/>
      <name val="Book Antiqua"/>
      <family val="1"/>
    </font>
    <font>
      <b/>
      <sz val="10"/>
      <color theme="1"/>
      <name val="Book Antiqua"/>
      <family val="1"/>
    </font>
    <font>
      <b/>
      <sz val="14"/>
      <name val="Book Antiqua"/>
      <family val="1"/>
    </font>
    <font>
      <b/>
      <sz val="11"/>
      <name val="Book Antiqua"/>
      <family val="1"/>
    </font>
    <font>
      <sz val="12"/>
      <name val="Times New Roman"/>
      <family val="1"/>
    </font>
    <font>
      <sz val="12"/>
      <name val="Times New Roman"/>
      <family val="1"/>
    </font>
    <font>
      <sz val="1"/>
      <color indexed="16"/>
      <name val="Courier"/>
      <family val="3"/>
    </font>
    <font>
      <i/>
      <sz val="1"/>
      <color indexed="16"/>
      <name val="Courier"/>
      <family val="3"/>
    </font>
    <font>
      <sz val="10"/>
      <color indexed="8"/>
      <name val="Arial"/>
      <family val="2"/>
    </font>
    <font>
      <sz val="10"/>
      <color indexed="8"/>
      <name val="MS Sans Serif"/>
      <family val="2"/>
    </font>
    <font>
      <sz val="9"/>
      <color indexed="81"/>
      <name val="Tahoma"/>
      <family val="2"/>
    </font>
    <font>
      <b/>
      <sz val="9"/>
      <color indexed="81"/>
      <name val="Tahoma"/>
      <family val="2"/>
    </font>
    <font>
      <sz val="11"/>
      <name val="Book Antiqua"/>
      <family val="1"/>
    </font>
    <font>
      <b/>
      <sz val="20"/>
      <name val="Book Antiqua"/>
      <family val="1"/>
    </font>
    <font>
      <sz val="10"/>
      <color rgb="FF000000"/>
      <name val="Book Antiqua"/>
      <family val="1"/>
    </font>
    <font>
      <sz val="10"/>
      <color rgb="FF000000"/>
      <name val="Arial"/>
      <family val="2"/>
    </font>
    <font>
      <sz val="10"/>
      <name val="Times New Roman"/>
      <family val="1"/>
    </font>
    <font>
      <sz val="11"/>
      <color theme="1"/>
      <name val="Arial Narrow"/>
      <family val="2"/>
    </font>
    <font>
      <b/>
      <sz val="16"/>
      <name val="Book Antiqua"/>
      <family val="1"/>
    </font>
    <font>
      <sz val="16"/>
      <name val="Book Antiqua"/>
      <family val="1"/>
    </font>
  </fonts>
  <fills count="18">
    <fill>
      <patternFill patternType="none"/>
    </fill>
    <fill>
      <patternFill patternType="gray125"/>
    </fill>
    <fill>
      <patternFill patternType="solid">
        <fgColor rgb="FF92D050"/>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FF"/>
        <bgColor indexed="64"/>
      </patternFill>
    </fill>
  </fills>
  <borders count="6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dashed">
        <color indexed="64"/>
      </bottom>
      <diagonal/>
    </border>
    <border>
      <left style="medium">
        <color indexed="64"/>
      </left>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right/>
      <top style="medium">
        <color indexed="64"/>
      </top>
      <bottom style="dashed">
        <color indexed="64"/>
      </bottom>
      <diagonal/>
    </border>
    <border>
      <left style="medium">
        <color indexed="64"/>
      </left>
      <right style="medium">
        <color indexed="64"/>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dashed">
        <color indexed="64"/>
      </top>
      <bottom/>
      <diagonal/>
    </border>
    <border>
      <left style="medium">
        <color indexed="64"/>
      </left>
      <right style="thin">
        <color indexed="64"/>
      </right>
      <top style="medium">
        <color indexed="64"/>
      </top>
      <bottom/>
      <diagonal/>
    </border>
    <border>
      <left/>
      <right style="thin">
        <color indexed="64"/>
      </right>
      <top style="medium">
        <color indexed="64"/>
      </top>
      <bottom style="dash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39">
    <xf numFmtId="0" fontId="0" fillId="0" borderId="0"/>
    <xf numFmtId="43" fontId="8" fillId="0" borderId="0" applyNumberFormat="0" applyFill="0" applyBorder="0" applyAlignment="0" applyProtection="0"/>
    <xf numFmtId="9" fontId="8" fillId="0" borderId="0" applyFont="0" applyFill="0" applyBorder="0" applyAlignment="0" applyProtection="0"/>
    <xf numFmtId="43" fontId="46" fillId="0" borderId="0"/>
    <xf numFmtId="167" fontId="47" fillId="0" borderId="0" applyFont="0" applyFill="0" applyBorder="0" applyAlignment="0" applyProtection="0"/>
    <xf numFmtId="168" fontId="48" fillId="0" borderId="0">
      <protection locked="0"/>
    </xf>
    <xf numFmtId="168" fontId="48" fillId="0" borderId="0">
      <protection locked="0"/>
    </xf>
    <xf numFmtId="168" fontId="49" fillId="0" borderId="0">
      <protection locked="0"/>
    </xf>
    <xf numFmtId="168" fontId="48" fillId="0" borderId="0">
      <protection locked="0"/>
    </xf>
    <xf numFmtId="168" fontId="48" fillId="0" borderId="0">
      <protection locked="0"/>
    </xf>
    <xf numFmtId="168" fontId="48" fillId="0" borderId="0">
      <protection locked="0"/>
    </xf>
    <xf numFmtId="168" fontId="49" fillId="0" borderId="0">
      <protection locked="0"/>
    </xf>
    <xf numFmtId="9" fontId="47" fillId="0" borderId="0" applyFont="0" applyFill="0" applyBorder="0" applyAlignment="0" applyProtection="0"/>
    <xf numFmtId="9" fontId="47" fillId="0" borderId="0" applyFont="0" applyFill="0" applyBorder="0" applyAlignment="0" applyProtection="0"/>
    <xf numFmtId="43" fontId="47" fillId="0" borderId="0" applyFont="0" applyFill="0" applyBorder="0" applyAlignment="0" applyProtection="0"/>
    <xf numFmtId="0" fontId="50" fillId="0" borderId="0">
      <alignment vertical="top"/>
    </xf>
    <xf numFmtId="43" fontId="47" fillId="0" borderId="0"/>
    <xf numFmtId="0" fontId="51" fillId="0" borderId="0"/>
    <xf numFmtId="0" fontId="51" fillId="0" borderId="0"/>
    <xf numFmtId="0" fontId="8" fillId="0" borderId="0"/>
    <xf numFmtId="0" fontId="47" fillId="0" borderId="0"/>
    <xf numFmtId="0" fontId="50" fillId="0" borderId="0">
      <alignment vertical="top"/>
    </xf>
    <xf numFmtId="0" fontId="8" fillId="0" borderId="0"/>
    <xf numFmtId="9" fontId="47" fillId="0" borderId="0" applyFont="0" applyFill="0" applyBorder="0" applyAlignment="0" applyProtection="0"/>
    <xf numFmtId="9" fontId="47" fillId="0" borderId="0" applyFont="0" applyFill="0" applyBorder="0" applyAlignment="0" applyProtection="0"/>
    <xf numFmtId="9" fontId="8" fillId="0" borderId="0" applyFont="0" applyFill="0" applyBorder="0" applyAlignment="0" applyProtection="0"/>
    <xf numFmtId="0" fontId="8" fillId="0" borderId="0"/>
    <xf numFmtId="171" fontId="8" fillId="0" borderId="0" applyFont="0" applyFill="0" applyBorder="0" applyAlignment="0" applyProtection="0"/>
    <xf numFmtId="0" fontId="6" fillId="0" borderId="0"/>
    <xf numFmtId="0" fontId="5" fillId="0" borderId="0"/>
    <xf numFmtId="0" fontId="4" fillId="0" borderId="0"/>
    <xf numFmtId="0" fontId="3" fillId="0" borderId="0"/>
    <xf numFmtId="43" fontId="8" fillId="0" borderId="0" applyFont="0" applyFill="0" applyBorder="0" applyAlignment="0" applyProtection="0"/>
    <xf numFmtId="43" fontId="8" fillId="0" borderId="0" applyFont="0" applyFill="0" applyBorder="0" applyAlignment="0" applyProtection="0"/>
    <xf numFmtId="0" fontId="2" fillId="0" borderId="0"/>
    <xf numFmtId="43" fontId="8" fillId="0" borderId="0" applyNumberFormat="0" applyFill="0" applyBorder="0" applyAlignment="0" applyProtection="0"/>
    <xf numFmtId="9" fontId="8" fillId="0" borderId="0" applyFont="0" applyFill="0" applyBorder="0" applyAlignment="0" applyProtection="0"/>
    <xf numFmtId="0" fontId="58" fillId="0" borderId="0"/>
    <xf numFmtId="0" fontId="1" fillId="0" borderId="0"/>
  </cellStyleXfs>
  <cellXfs count="510">
    <xf numFmtId="0" fontId="0" fillId="0" borderId="0" xfId="0"/>
    <xf numFmtId="0" fontId="0" fillId="0" borderId="0" xfId="0" applyAlignment="1">
      <alignment horizontal="center"/>
    </xf>
    <xf numFmtId="0" fontId="11" fillId="0" borderId="0" xfId="0" applyFont="1" applyAlignment="1">
      <alignment horizontal="center"/>
    </xf>
    <xf numFmtId="4" fontId="0" fillId="0" borderId="0" xfId="0" applyNumberFormat="1"/>
    <xf numFmtId="0" fontId="0" fillId="0" borderId="14" xfId="0" applyBorder="1" applyAlignment="1">
      <alignment vertical="center"/>
    </xf>
    <xf numFmtId="0" fontId="15" fillId="0" borderId="21" xfId="0" applyFont="1" applyBorder="1" applyAlignment="1">
      <alignment vertical="center"/>
    </xf>
    <xf numFmtId="0" fontId="0" fillId="0" borderId="0" xfId="0" applyAlignment="1">
      <alignment vertical="center"/>
    </xf>
    <xf numFmtId="4" fontId="0" fillId="0" borderId="0" xfId="0" applyNumberFormat="1" applyAlignment="1">
      <alignment vertical="center"/>
    </xf>
    <xf numFmtId="14" fontId="0" fillId="0" borderId="0" xfId="0" applyNumberFormat="1"/>
    <xf numFmtId="43" fontId="7" fillId="0" borderId="0" xfId="1" applyFont="1"/>
    <xf numFmtId="43" fontId="0" fillId="0" borderId="0" xfId="0" applyNumberFormat="1"/>
    <xf numFmtId="0" fontId="12" fillId="0" borderId="0" xfId="0" applyFont="1" applyAlignment="1">
      <alignment horizontal="left"/>
    </xf>
    <xf numFmtId="0" fontId="19" fillId="0" borderId="0" xfId="0" applyFont="1" applyAlignment="1">
      <alignment horizontal="center"/>
    </xf>
    <xf numFmtId="0" fontId="20" fillId="0" borderId="0" xfId="0" applyFont="1" applyAlignment="1">
      <alignment horizontal="center" vertical="center"/>
    </xf>
    <xf numFmtId="4" fontId="19" fillId="0" borderId="0" xfId="0" applyNumberFormat="1" applyFont="1" applyAlignment="1">
      <alignment horizontal="center"/>
    </xf>
    <xf numFmtId="4" fontId="17" fillId="0" borderId="0" xfId="1" applyNumberFormat="1" applyFont="1" applyBorder="1" applyAlignment="1">
      <alignment horizontal="center"/>
    </xf>
    <xf numFmtId="0" fontId="0" fillId="0" borderId="0" xfId="0" applyFill="1"/>
    <xf numFmtId="0" fontId="12" fillId="0" borderId="0" xfId="0" applyFont="1" applyFill="1" applyAlignment="1">
      <alignment horizontal="left"/>
    </xf>
    <xf numFmtId="0" fontId="0" fillId="0" borderId="0" xfId="0" applyFill="1" applyAlignment="1">
      <alignment horizontal="center"/>
    </xf>
    <xf numFmtId="43" fontId="0" fillId="0" borderId="0" xfId="0" applyNumberFormat="1" applyFill="1" applyAlignment="1">
      <alignment horizontal="center"/>
    </xf>
    <xf numFmtId="17" fontId="18" fillId="0" borderId="0" xfId="0" applyNumberFormat="1" applyFont="1" applyFill="1" applyAlignment="1">
      <alignment horizontal="center"/>
    </xf>
    <xf numFmtId="17" fontId="21" fillId="0" borderId="0" xfId="0" applyNumberFormat="1" applyFont="1" applyFill="1" applyAlignment="1">
      <alignment horizontal="center"/>
    </xf>
    <xf numFmtId="4" fontId="0" fillId="0" borderId="0" xfId="0" applyNumberFormat="1" applyFill="1" applyAlignment="1">
      <alignment horizontal="center"/>
    </xf>
    <xf numFmtId="4" fontId="0" fillId="0" borderId="0" xfId="0" applyNumberFormat="1" applyFill="1"/>
    <xf numFmtId="0" fontId="13" fillId="0" borderId="0" xfId="0" applyFont="1" applyAlignment="1">
      <alignment horizontal="center" vertical="center"/>
    </xf>
    <xf numFmtId="0" fontId="0" fillId="8" borderId="31" xfId="0" applyFill="1" applyBorder="1" applyAlignment="1">
      <alignment vertical="center"/>
    </xf>
    <xf numFmtId="0" fontId="0" fillId="0" borderId="0" xfId="0" applyFont="1" applyFill="1"/>
    <xf numFmtId="4" fontId="0" fillId="0" borderId="0" xfId="0" applyNumberFormat="1" applyFont="1" applyFill="1"/>
    <xf numFmtId="0" fontId="13"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xf>
    <xf numFmtId="166" fontId="0" fillId="0" borderId="0" xfId="0" applyNumberFormat="1" applyFill="1" applyAlignment="1">
      <alignment horizontal="left"/>
    </xf>
    <xf numFmtId="0" fontId="12" fillId="0" borderId="0" xfId="0" applyFont="1" applyAlignment="1">
      <alignment horizontal="center"/>
    </xf>
    <xf numFmtId="0" fontId="12" fillId="0" borderId="0" xfId="0" applyFont="1" applyFill="1" applyAlignment="1">
      <alignment horizontal="center"/>
    </xf>
    <xf numFmtId="0" fontId="14" fillId="8" borderId="7" xfId="0" applyFont="1" applyFill="1" applyBorder="1" applyAlignment="1">
      <alignment horizontal="center" vertical="center"/>
    </xf>
    <xf numFmtId="0" fontId="24" fillId="0" borderId="8" xfId="0" applyFont="1" applyFill="1" applyBorder="1" applyAlignment="1">
      <alignment horizontal="left"/>
    </xf>
    <xf numFmtId="164" fontId="18" fillId="0" borderId="19" xfId="1" applyNumberFormat="1" applyFont="1" applyFill="1" applyBorder="1" applyAlignment="1">
      <alignment vertical="center"/>
    </xf>
    <xf numFmtId="9" fontId="18" fillId="0" borderId="10" xfId="2" applyFont="1" applyFill="1" applyBorder="1" applyAlignment="1">
      <alignment horizontal="center"/>
    </xf>
    <xf numFmtId="164" fontId="14" fillId="0" borderId="45" xfId="1" applyNumberFormat="1" applyFont="1" applyFill="1" applyBorder="1" applyAlignment="1">
      <alignment horizontal="center" vertical="center"/>
    </xf>
    <xf numFmtId="43" fontId="18" fillId="0" borderId="10" xfId="1" applyFont="1" applyFill="1" applyBorder="1"/>
    <xf numFmtId="43" fontId="18" fillId="0" borderId="44" xfId="1" applyFont="1" applyFill="1" applyBorder="1" applyAlignment="1">
      <alignment vertical="center" wrapText="1"/>
    </xf>
    <xf numFmtId="4" fontId="23" fillId="0" borderId="44" xfId="1" applyNumberFormat="1" applyFont="1" applyFill="1" applyBorder="1" applyAlignment="1">
      <alignment horizontal="center"/>
    </xf>
    <xf numFmtId="4" fontId="25" fillId="14" borderId="44" xfId="1" applyNumberFormat="1" applyFont="1" applyFill="1" applyBorder="1" applyAlignment="1">
      <alignment horizontal="center"/>
    </xf>
    <xf numFmtId="4" fontId="25" fillId="3" borderId="45" xfId="1" applyNumberFormat="1" applyFont="1" applyFill="1" applyBorder="1" applyAlignment="1">
      <alignment horizontal="center"/>
    </xf>
    <xf numFmtId="4" fontId="23" fillId="0" borderId="45" xfId="0" applyNumberFormat="1" applyFont="1" applyFill="1" applyBorder="1" applyAlignment="1">
      <alignment horizontal="center"/>
    </xf>
    <xf numFmtId="4" fontId="23" fillId="0" borderId="46" xfId="0" applyNumberFormat="1" applyFont="1" applyFill="1" applyBorder="1" applyAlignment="1">
      <alignment horizontal="center"/>
    </xf>
    <xf numFmtId="4" fontId="25" fillId="0" borderId="46" xfId="0" applyNumberFormat="1" applyFont="1" applyFill="1" applyBorder="1" applyAlignment="1">
      <alignment horizontal="center"/>
    </xf>
    <xf numFmtId="0" fontId="24" fillId="0" borderId="23" xfId="0" applyFont="1" applyFill="1" applyBorder="1" applyAlignment="1">
      <alignment horizontal="left"/>
    </xf>
    <xf numFmtId="164" fontId="18" fillId="0" borderId="14" xfId="1" applyNumberFormat="1" applyFont="1" applyFill="1" applyBorder="1" applyAlignment="1">
      <alignment vertical="center"/>
    </xf>
    <xf numFmtId="9" fontId="18" fillId="0" borderId="25" xfId="2" applyFont="1" applyFill="1" applyBorder="1" applyAlignment="1">
      <alignment horizontal="center"/>
    </xf>
    <xf numFmtId="164" fontId="14" fillId="0" borderId="25" xfId="1" applyNumberFormat="1" applyFont="1" applyFill="1" applyBorder="1" applyAlignment="1">
      <alignment horizontal="center" vertical="center"/>
    </xf>
    <xf numFmtId="43" fontId="18" fillId="0" borderId="25" xfId="1" applyFont="1" applyFill="1" applyBorder="1"/>
    <xf numFmtId="43" fontId="18" fillId="0" borderId="14" xfId="1" applyFont="1" applyFill="1" applyBorder="1" applyAlignment="1">
      <alignment vertical="center" wrapText="1"/>
    </xf>
    <xf numFmtId="4" fontId="23" fillId="0" borderId="14" xfId="0" applyNumberFormat="1" applyFont="1" applyFill="1" applyBorder="1" applyAlignment="1">
      <alignment horizontal="center"/>
    </xf>
    <xf numFmtId="4" fontId="23" fillId="0" borderId="14" xfId="1" applyNumberFormat="1" applyFont="1" applyFill="1" applyBorder="1" applyAlignment="1">
      <alignment horizontal="center"/>
    </xf>
    <xf numFmtId="4" fontId="25" fillId="14" borderId="48" xfId="1" applyNumberFormat="1" applyFont="1" applyFill="1" applyBorder="1" applyAlignment="1">
      <alignment horizontal="center"/>
    </xf>
    <xf numFmtId="4" fontId="25" fillId="3" borderId="25" xfId="1" applyNumberFormat="1" applyFont="1" applyFill="1" applyBorder="1" applyAlignment="1">
      <alignment horizontal="center"/>
    </xf>
    <xf numFmtId="4" fontId="23" fillId="0" borderId="25" xfId="0" applyNumberFormat="1" applyFont="1" applyFill="1" applyBorder="1" applyAlignment="1">
      <alignment horizontal="center"/>
    </xf>
    <xf numFmtId="4" fontId="23" fillId="0" borderId="22" xfId="0" applyNumberFormat="1" applyFont="1" applyFill="1" applyBorder="1" applyAlignment="1">
      <alignment horizontal="center"/>
    </xf>
    <xf numFmtId="4" fontId="25" fillId="0" borderId="49" xfId="0" applyNumberFormat="1" applyFont="1" applyFill="1" applyBorder="1" applyAlignment="1">
      <alignment horizontal="center"/>
    </xf>
    <xf numFmtId="0" fontId="24" fillId="6" borderId="8" xfId="0" applyFont="1" applyFill="1" applyBorder="1" applyAlignment="1">
      <alignment horizontal="left"/>
    </xf>
    <xf numFmtId="164" fontId="18" fillId="0" borderId="19" xfId="1" applyNumberFormat="1" applyFont="1" applyBorder="1" applyAlignment="1">
      <alignment vertical="center"/>
    </xf>
    <xf numFmtId="9" fontId="18" fillId="0" borderId="10" xfId="2" applyFont="1" applyBorder="1" applyAlignment="1">
      <alignment horizontal="center"/>
    </xf>
    <xf numFmtId="43" fontId="26" fillId="0" borderId="44" xfId="1" applyFont="1" applyFill="1" applyBorder="1" applyAlignment="1">
      <alignment vertical="center"/>
    </xf>
    <xf numFmtId="164" fontId="27" fillId="5" borderId="47" xfId="1" applyNumberFormat="1" applyFont="1" applyFill="1" applyBorder="1" applyAlignment="1">
      <alignment horizontal="left" vertical="center"/>
    </xf>
    <xf numFmtId="43" fontId="26" fillId="0" borderId="45" xfId="1" applyFont="1" applyFill="1" applyBorder="1" applyAlignment="1">
      <alignment vertical="center" wrapText="1"/>
    </xf>
    <xf numFmtId="4" fontId="29" fillId="0" borderId="44" xfId="0" applyNumberFormat="1" applyFont="1" applyBorder="1" applyAlignment="1">
      <alignment horizontal="left"/>
    </xf>
    <xf numFmtId="4" fontId="23" fillId="0" borderId="44" xfId="0" applyNumberFormat="1" applyFont="1" applyBorder="1" applyAlignment="1">
      <alignment horizontal="center"/>
    </xf>
    <xf numFmtId="4" fontId="30" fillId="0" borderId="45" xfId="0" applyNumberFormat="1" applyFont="1" applyBorder="1" applyAlignment="1">
      <alignment horizontal="left" vertical="center"/>
    </xf>
    <xf numFmtId="4" fontId="30" fillId="0" borderId="46" xfId="0" applyNumberFormat="1" applyFont="1" applyBorder="1" applyAlignment="1">
      <alignment horizontal="center" vertical="center"/>
    </xf>
    <xf numFmtId="4" fontId="23" fillId="0" borderId="46" xfId="0" applyNumberFormat="1" applyFont="1" applyBorder="1" applyAlignment="1">
      <alignment horizontal="center"/>
    </xf>
    <xf numFmtId="4" fontId="25" fillId="0" borderId="46" xfId="0" applyNumberFormat="1" applyFont="1" applyBorder="1" applyAlignment="1">
      <alignment horizontal="center"/>
    </xf>
    <xf numFmtId="0" fontId="24" fillId="3" borderId="23" xfId="0" applyFont="1" applyFill="1" applyBorder="1" applyAlignment="1">
      <alignment horizontal="left"/>
    </xf>
    <xf numFmtId="164" fontId="18" fillId="0" borderId="14" xfId="1" applyNumberFormat="1" applyFont="1" applyBorder="1" applyAlignment="1">
      <alignment vertical="center"/>
    </xf>
    <xf numFmtId="9" fontId="18" fillId="0" borderId="25" xfId="2" applyFont="1" applyBorder="1" applyAlignment="1">
      <alignment horizontal="center"/>
    </xf>
    <xf numFmtId="43" fontId="26" fillId="0" borderId="48" xfId="1" applyFont="1" applyFill="1" applyBorder="1" applyAlignment="1">
      <alignment vertical="center"/>
    </xf>
    <xf numFmtId="164" fontId="26" fillId="5" borderId="36" xfId="1" applyNumberFormat="1" applyFont="1" applyFill="1" applyBorder="1" applyAlignment="1">
      <alignment horizontal="left" vertical="center"/>
    </xf>
    <xf numFmtId="43" fontId="26" fillId="0" borderId="14" xfId="1" applyFont="1" applyFill="1" applyBorder="1" applyAlignment="1">
      <alignment vertical="center" wrapText="1"/>
    </xf>
    <xf numFmtId="4" fontId="23" fillId="0" borderId="14" xfId="0" applyNumberFormat="1" applyFont="1" applyBorder="1" applyAlignment="1">
      <alignment horizontal="center"/>
    </xf>
    <xf numFmtId="4" fontId="25" fillId="3" borderId="15" xfId="1" applyNumberFormat="1" applyFont="1" applyFill="1" applyBorder="1" applyAlignment="1">
      <alignment horizontal="center"/>
    </xf>
    <xf numFmtId="4" fontId="30" fillId="0" borderId="27" xfId="0" applyNumberFormat="1" applyFont="1" applyBorder="1" applyAlignment="1">
      <alignment horizontal="left" vertical="center"/>
    </xf>
    <xf numFmtId="4" fontId="30" fillId="0" borderId="22" xfId="0" applyNumberFormat="1" applyFont="1" applyBorder="1" applyAlignment="1">
      <alignment horizontal="center" vertical="center"/>
    </xf>
    <xf numFmtId="4" fontId="23" fillId="0" borderId="22" xfId="0" applyNumberFormat="1" applyFont="1" applyBorder="1" applyAlignment="1">
      <alignment horizontal="center"/>
    </xf>
    <xf numFmtId="4" fontId="25" fillId="0" borderId="49" xfId="0" applyNumberFormat="1" applyFont="1" applyBorder="1" applyAlignment="1">
      <alignment horizontal="center"/>
    </xf>
    <xf numFmtId="164" fontId="18" fillId="0" borderId="17" xfId="1" applyNumberFormat="1" applyFont="1" applyFill="1" applyBorder="1" applyAlignment="1">
      <alignment vertical="center"/>
    </xf>
    <xf numFmtId="9" fontId="18" fillId="0" borderId="19" xfId="2" applyFont="1" applyFill="1" applyBorder="1" applyAlignment="1">
      <alignment horizontal="center"/>
    </xf>
    <xf numFmtId="164" fontId="14" fillId="0" borderId="45" xfId="1" applyNumberFormat="1" applyFont="1" applyFill="1" applyBorder="1" applyAlignment="1">
      <alignment horizontal="center"/>
    </xf>
    <xf numFmtId="4" fontId="23" fillId="0" borderId="45" xfId="1" applyNumberFormat="1" applyFont="1" applyFill="1" applyBorder="1" applyAlignment="1">
      <alignment horizontal="center"/>
    </xf>
    <xf numFmtId="4" fontId="23" fillId="0" borderId="46" xfId="1" applyNumberFormat="1" applyFont="1" applyFill="1" applyBorder="1" applyAlignment="1">
      <alignment horizontal="center"/>
    </xf>
    <xf numFmtId="43" fontId="18" fillId="0" borderId="45" xfId="1" applyFont="1" applyFill="1" applyBorder="1" applyAlignment="1">
      <alignment vertical="center" wrapText="1"/>
    </xf>
    <xf numFmtId="4" fontId="23" fillId="0" borderId="44" xfId="1" applyNumberFormat="1" applyFont="1" applyBorder="1" applyAlignment="1">
      <alignment horizontal="center"/>
    </xf>
    <xf numFmtId="4" fontId="25" fillId="0" borderId="44" xfId="1" applyNumberFormat="1" applyFont="1" applyBorder="1" applyAlignment="1">
      <alignment horizontal="center"/>
    </xf>
    <xf numFmtId="4" fontId="23" fillId="0" borderId="45" xfId="0" applyNumberFormat="1" applyFont="1" applyBorder="1" applyAlignment="1">
      <alignment horizontal="center"/>
    </xf>
    <xf numFmtId="43" fontId="18" fillId="0" borderId="26" xfId="1" applyFont="1" applyFill="1" applyBorder="1"/>
    <xf numFmtId="4" fontId="23" fillId="0" borderId="25" xfId="0" applyNumberFormat="1" applyFont="1" applyBorder="1" applyAlignment="1">
      <alignment horizontal="center"/>
    </xf>
    <xf numFmtId="0" fontId="31" fillId="0" borderId="8" xfId="0" applyFont="1" applyFill="1" applyBorder="1" applyAlignment="1">
      <alignment horizontal="left"/>
    </xf>
    <xf numFmtId="164" fontId="28" fillId="0" borderId="19" xfId="1" applyNumberFormat="1" applyFont="1" applyFill="1" applyBorder="1" applyAlignment="1">
      <alignment vertical="center"/>
    </xf>
    <xf numFmtId="9" fontId="28" fillId="0" borderId="10" xfId="2" applyFont="1" applyFill="1" applyBorder="1" applyAlignment="1">
      <alignment horizontal="center"/>
    </xf>
    <xf numFmtId="164" fontId="26" fillId="0" borderId="45" xfId="1" applyNumberFormat="1" applyFont="1" applyFill="1" applyBorder="1" applyAlignment="1">
      <alignment horizontal="center" vertical="center"/>
    </xf>
    <xf numFmtId="43" fontId="28" fillId="0" borderId="10" xfId="1" applyFont="1" applyFill="1" applyBorder="1"/>
    <xf numFmtId="43" fontId="28" fillId="0" borderId="45" xfId="1" applyFont="1" applyFill="1" applyBorder="1" applyAlignment="1">
      <alignment vertical="center" wrapText="1"/>
    </xf>
    <xf numFmtId="4" fontId="25" fillId="0" borderId="44" xfId="1" applyNumberFormat="1" applyFont="1" applyFill="1" applyBorder="1" applyAlignment="1">
      <alignment horizontal="center"/>
    </xf>
    <xf numFmtId="4" fontId="25" fillId="0" borderId="44" xfId="0" applyNumberFormat="1" applyFont="1" applyFill="1" applyBorder="1" applyAlignment="1">
      <alignment horizontal="center"/>
    </xf>
    <xf numFmtId="4" fontId="25" fillId="0" borderId="45" xfId="0" applyNumberFormat="1" applyFont="1" applyFill="1" applyBorder="1" applyAlignment="1">
      <alignment horizontal="center"/>
    </xf>
    <xf numFmtId="0" fontId="31" fillId="0" borderId="23" xfId="0" applyFont="1" applyFill="1" applyBorder="1" applyAlignment="1">
      <alignment horizontal="left"/>
    </xf>
    <xf numFmtId="164" fontId="28" fillId="0" borderId="14" xfId="1" applyNumberFormat="1" applyFont="1" applyFill="1" applyBorder="1" applyAlignment="1">
      <alignment vertical="center"/>
    </xf>
    <xf numFmtId="9" fontId="28" fillId="0" borderId="25" xfId="2" applyFont="1" applyFill="1" applyBorder="1" applyAlignment="1">
      <alignment horizontal="center"/>
    </xf>
    <xf numFmtId="164" fontId="26" fillId="0" borderId="25" xfId="1" applyNumberFormat="1" applyFont="1" applyFill="1" applyBorder="1" applyAlignment="1">
      <alignment horizontal="center" vertical="center"/>
    </xf>
    <xf numFmtId="43" fontId="28" fillId="0" borderId="25" xfId="1" applyFont="1" applyFill="1" applyBorder="1"/>
    <xf numFmtId="43" fontId="28" fillId="0" borderId="14" xfId="1" applyFont="1" applyFill="1" applyBorder="1" applyAlignment="1">
      <alignment vertical="center" wrapText="1"/>
    </xf>
    <xf numFmtId="4" fontId="25" fillId="0" borderId="14" xfId="0" applyNumberFormat="1" applyFont="1" applyFill="1" applyBorder="1" applyAlignment="1">
      <alignment horizontal="center"/>
    </xf>
    <xf numFmtId="4" fontId="25" fillId="0" borderId="25" xfId="0" applyNumberFormat="1" applyFont="1" applyFill="1" applyBorder="1" applyAlignment="1">
      <alignment horizontal="center"/>
    </xf>
    <xf numFmtId="4" fontId="25" fillId="0" borderId="22" xfId="0" applyNumberFormat="1" applyFont="1" applyFill="1" applyBorder="1" applyAlignment="1">
      <alignment horizontal="center"/>
    </xf>
    <xf numFmtId="43" fontId="18" fillId="0" borderId="45" xfId="1" applyFont="1" applyFill="1" applyBorder="1" applyAlignment="1">
      <alignment horizontal="left" vertical="center" wrapText="1"/>
    </xf>
    <xf numFmtId="4" fontId="23" fillId="0" borderId="44" xfId="0" applyNumberFormat="1" applyFont="1" applyFill="1" applyBorder="1" applyAlignment="1">
      <alignment horizontal="center"/>
    </xf>
    <xf numFmtId="164" fontId="18" fillId="0" borderId="26" xfId="1" applyNumberFormat="1" applyFont="1" applyFill="1" applyBorder="1" applyAlignment="1">
      <alignment vertical="center"/>
    </xf>
    <xf numFmtId="43" fontId="28" fillId="0" borderId="19" xfId="1" applyFont="1" applyFill="1" applyBorder="1"/>
    <xf numFmtId="4" fontId="25" fillId="3" borderId="44" xfId="1" applyNumberFormat="1" applyFont="1" applyFill="1" applyBorder="1" applyAlignment="1">
      <alignment horizontal="center"/>
    </xf>
    <xf numFmtId="4" fontId="25" fillId="0" borderId="57" xfId="0" applyNumberFormat="1" applyFont="1" applyFill="1" applyBorder="1" applyAlignment="1">
      <alignment horizontal="center"/>
    </xf>
    <xf numFmtId="4" fontId="25" fillId="0" borderId="47" xfId="0" applyNumberFormat="1" applyFont="1" applyFill="1" applyBorder="1" applyAlignment="1">
      <alignment horizontal="center"/>
    </xf>
    <xf numFmtId="164" fontId="28" fillId="0" borderId="26" xfId="1" applyNumberFormat="1" applyFont="1" applyFill="1" applyBorder="1" applyAlignment="1">
      <alignment vertical="center"/>
    </xf>
    <xf numFmtId="4" fontId="25" fillId="0" borderId="14" xfId="1" applyNumberFormat="1" applyFont="1" applyFill="1" applyBorder="1" applyAlignment="1">
      <alignment horizontal="center"/>
    </xf>
    <xf numFmtId="4" fontId="23" fillId="0" borderId="25" xfId="1" applyNumberFormat="1" applyFont="1" applyFill="1" applyBorder="1" applyAlignment="1">
      <alignment horizontal="center"/>
    </xf>
    <xf numFmtId="4" fontId="23" fillId="0" borderId="22" xfId="1" applyNumberFormat="1" applyFont="1" applyFill="1" applyBorder="1" applyAlignment="1">
      <alignment horizontal="center"/>
    </xf>
    <xf numFmtId="0" fontId="24" fillId="6" borderId="28" xfId="0" applyFont="1" applyFill="1" applyBorder="1" applyAlignment="1">
      <alignment horizontal="left"/>
    </xf>
    <xf numFmtId="164" fontId="18" fillId="0" borderId="6" xfId="1" applyNumberFormat="1" applyFont="1" applyBorder="1" applyAlignment="1">
      <alignment vertical="center"/>
    </xf>
    <xf numFmtId="9" fontId="18" fillId="0" borderId="19" xfId="2" applyFont="1" applyBorder="1" applyAlignment="1">
      <alignment horizontal="center"/>
    </xf>
    <xf numFmtId="43" fontId="18" fillId="0" borderId="10" xfId="1" applyFont="1" applyBorder="1"/>
    <xf numFmtId="0" fontId="24" fillId="3" borderId="29" xfId="0" applyFont="1" applyFill="1" applyBorder="1" applyAlignment="1">
      <alignment horizontal="left"/>
    </xf>
    <xf numFmtId="164" fontId="18" fillId="0" borderId="26" xfId="1" applyNumberFormat="1" applyFont="1" applyBorder="1" applyAlignment="1">
      <alignment vertical="center"/>
    </xf>
    <xf numFmtId="43" fontId="18" fillId="0" borderId="25" xfId="1" applyFont="1" applyBorder="1"/>
    <xf numFmtId="4" fontId="23" fillId="0" borderId="3" xfId="0" applyNumberFormat="1" applyFont="1" applyBorder="1" applyAlignment="1">
      <alignment horizontal="center"/>
    </xf>
    <xf numFmtId="4" fontId="25" fillId="0" borderId="55" xfId="0" applyNumberFormat="1" applyFont="1" applyBorder="1" applyAlignment="1">
      <alignment horizontal="center"/>
    </xf>
    <xf numFmtId="0" fontId="24" fillId="0" borderId="23" xfId="0" applyFont="1" applyBorder="1" applyAlignment="1">
      <alignment horizontal="center" vertical="center"/>
    </xf>
    <xf numFmtId="0" fontId="24" fillId="0" borderId="36" xfId="0" applyFont="1" applyBorder="1" applyAlignment="1">
      <alignment horizontal="center" vertical="center"/>
    </xf>
    <xf numFmtId="43" fontId="14" fillId="0" borderId="25" xfId="1" applyFont="1" applyBorder="1" applyAlignment="1">
      <alignment horizontal="center" vertical="center"/>
    </xf>
    <xf numFmtId="43" fontId="14" fillId="0" borderId="25" xfId="1" applyFont="1" applyBorder="1" applyAlignment="1">
      <alignment horizontal="left" vertical="center"/>
    </xf>
    <xf numFmtId="164" fontId="14" fillId="0" borderId="14" xfId="1" applyNumberFormat="1" applyFont="1" applyBorder="1" applyAlignment="1">
      <alignment vertical="center"/>
    </xf>
    <xf numFmtId="43" fontId="14" fillId="0" borderId="25" xfId="1" applyFont="1" applyBorder="1" applyAlignment="1">
      <alignment vertical="center"/>
    </xf>
    <xf numFmtId="164" fontId="14" fillId="0" borderId="30" xfId="1" applyNumberFormat="1" applyFont="1" applyBorder="1" applyAlignment="1">
      <alignment horizontal="center" vertical="center"/>
    </xf>
    <xf numFmtId="43" fontId="18" fillId="0" borderId="30" xfId="1" applyFont="1" applyBorder="1" applyAlignment="1">
      <alignment vertical="center"/>
    </xf>
    <xf numFmtId="43" fontId="18" fillId="0" borderId="30" xfId="1" applyFont="1" applyBorder="1" applyAlignment="1">
      <alignment horizontal="right" vertical="center"/>
    </xf>
    <xf numFmtId="4" fontId="24" fillId="8" borderId="31" xfId="0" applyNumberFormat="1" applyFont="1" applyFill="1" applyBorder="1" applyAlignment="1">
      <alignment horizontal="center" vertical="center"/>
    </xf>
    <xf numFmtId="164" fontId="26" fillId="0" borderId="14" xfId="1" applyNumberFormat="1" applyFont="1" applyBorder="1" applyAlignment="1">
      <alignment vertical="center"/>
    </xf>
    <xf numFmtId="164" fontId="14" fillId="0" borderId="31" xfId="1" applyNumberFormat="1" applyFont="1" applyBorder="1" applyAlignment="1">
      <alignment vertical="center"/>
    </xf>
    <xf numFmtId="4" fontId="24" fillId="8" borderId="37" xfId="0" applyNumberFormat="1" applyFont="1" applyFill="1" applyBorder="1" applyAlignment="1">
      <alignment horizontal="center" vertical="center"/>
    </xf>
    <xf numFmtId="4" fontId="24" fillId="8" borderId="50" xfId="0" applyNumberFormat="1" applyFont="1" applyFill="1" applyBorder="1" applyAlignment="1">
      <alignment horizontal="center" vertical="center"/>
    </xf>
    <xf numFmtId="164" fontId="14" fillId="0" borderId="50" xfId="1" applyNumberFormat="1" applyFont="1" applyBorder="1" applyAlignment="1">
      <alignment vertical="center"/>
    </xf>
    <xf numFmtId="164" fontId="14" fillId="8" borderId="50" xfId="1" applyNumberFormat="1" applyFont="1" applyFill="1" applyBorder="1" applyAlignment="1">
      <alignment vertical="center"/>
    </xf>
    <xf numFmtId="4" fontId="24" fillId="8" borderId="32" xfId="1" applyNumberFormat="1" applyFont="1" applyFill="1" applyBorder="1" applyAlignment="1">
      <alignment horizontal="center" vertical="center"/>
    </xf>
    <xf numFmtId="0" fontId="14" fillId="8" borderId="10" xfId="0" applyFont="1" applyFill="1" applyBorder="1" applyAlignment="1">
      <alignment horizontal="center" vertical="center"/>
    </xf>
    <xf numFmtId="0" fontId="14" fillId="8" borderId="6" xfId="0" applyFont="1" applyFill="1" applyBorder="1" applyAlignment="1">
      <alignment horizontal="center" vertical="center"/>
    </xf>
    <xf numFmtId="0" fontId="14" fillId="8" borderId="11" xfId="0" applyFont="1" applyFill="1" applyBorder="1" applyAlignment="1">
      <alignment horizontal="center"/>
    </xf>
    <xf numFmtId="0" fontId="14" fillId="12" borderId="16" xfId="0" applyFont="1" applyFill="1" applyBorder="1" applyAlignment="1">
      <alignment horizontal="center" vertical="center" wrapText="1"/>
    </xf>
    <xf numFmtId="0" fontId="14" fillId="12" borderId="13" xfId="0" applyFont="1" applyFill="1" applyBorder="1" applyAlignment="1">
      <alignment horizontal="center" vertical="center" wrapText="1"/>
    </xf>
    <xf numFmtId="0" fontId="14" fillId="12" borderId="15" xfId="0" applyFont="1" applyFill="1" applyBorder="1" applyAlignment="1">
      <alignment horizontal="center" vertical="center" wrapText="1"/>
    </xf>
    <xf numFmtId="0" fontId="18" fillId="8" borderId="5" xfId="0" quotePrefix="1" applyFont="1" applyFill="1" applyBorder="1" applyAlignment="1">
      <alignment vertical="center"/>
    </xf>
    <xf numFmtId="0" fontId="14" fillId="8" borderId="4" xfId="0" applyFont="1" applyFill="1" applyBorder="1" applyAlignment="1">
      <alignment horizontal="center"/>
    </xf>
    <xf numFmtId="43" fontId="18" fillId="8" borderId="13" xfId="1" applyFont="1" applyFill="1" applyBorder="1" applyAlignment="1">
      <alignment horizontal="center"/>
    </xf>
    <xf numFmtId="0" fontId="14" fillId="8" borderId="13" xfId="0" applyFont="1" applyFill="1" applyBorder="1" applyAlignment="1">
      <alignment horizontal="center" vertical="center"/>
    </xf>
    <xf numFmtId="0" fontId="14" fillId="8" borderId="15" xfId="0" applyFont="1" applyFill="1" applyBorder="1"/>
    <xf numFmtId="17" fontId="14" fillId="12" borderId="16" xfId="0" quotePrefix="1" applyNumberFormat="1" applyFont="1" applyFill="1" applyBorder="1" applyAlignment="1">
      <alignment horizontal="center" vertical="center"/>
    </xf>
    <xf numFmtId="17" fontId="14" fillId="12" borderId="13" xfId="0" applyNumberFormat="1" applyFont="1" applyFill="1" applyBorder="1" applyAlignment="1">
      <alignment horizontal="center" vertical="center" wrapText="1"/>
    </xf>
    <xf numFmtId="17" fontId="14" fillId="12" borderId="15" xfId="0" applyNumberFormat="1" applyFont="1" applyFill="1" applyBorder="1" applyAlignment="1">
      <alignment horizontal="center" vertical="center"/>
    </xf>
    <xf numFmtId="17" fontId="14" fillId="12" borderId="30" xfId="0" applyNumberFormat="1" applyFont="1" applyFill="1" applyBorder="1" applyAlignment="1">
      <alignment horizontal="center" vertical="center" wrapText="1"/>
    </xf>
    <xf numFmtId="17" fontId="14" fillId="12" borderId="31" xfId="0" applyNumberFormat="1" applyFont="1" applyFill="1" applyBorder="1" applyAlignment="1">
      <alignment horizontal="center" vertical="center" wrapText="1"/>
    </xf>
    <xf numFmtId="0" fontId="10" fillId="13" borderId="54" xfId="0" applyFont="1" applyFill="1" applyBorder="1" applyAlignment="1">
      <alignment horizontal="center" vertical="center" wrapText="1"/>
    </xf>
    <xf numFmtId="0" fontId="10" fillId="13" borderId="22" xfId="0" applyFont="1" applyFill="1" applyBorder="1" applyAlignment="1">
      <alignment horizontal="center" vertical="center" wrapText="1"/>
    </xf>
    <xf numFmtId="0" fontId="10" fillId="13" borderId="24" xfId="0" applyFont="1" applyFill="1" applyBorder="1" applyAlignment="1">
      <alignment horizontal="center" vertical="center" wrapText="1"/>
    </xf>
    <xf numFmtId="0" fontId="10" fillId="3" borderId="54"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4" fillId="12" borderId="6" xfId="0" applyFont="1" applyFill="1" applyBorder="1" applyAlignment="1">
      <alignment horizontal="center" vertical="center"/>
    </xf>
    <xf numFmtId="0" fontId="14" fillId="12" borderId="14" xfId="0" applyFont="1" applyFill="1" applyBorder="1" applyAlignment="1">
      <alignment horizontal="center" vertical="center"/>
    </xf>
    <xf numFmtId="0" fontId="14" fillId="8" borderId="14" xfId="0" applyFont="1" applyFill="1" applyBorder="1" applyAlignment="1">
      <alignment horizontal="center" vertical="center"/>
    </xf>
    <xf numFmtId="4" fontId="30" fillId="0" borderId="44" xfId="1" applyNumberFormat="1" applyFont="1" applyFill="1" applyBorder="1" applyAlignment="1">
      <alignment horizontal="center"/>
    </xf>
    <xf numFmtId="4" fontId="30" fillId="0" borderId="14" xfId="1" applyNumberFormat="1" applyFont="1" applyFill="1" applyBorder="1" applyAlignment="1">
      <alignment horizontal="center"/>
    </xf>
    <xf numFmtId="0" fontId="34" fillId="0" borderId="58" xfId="0" applyFont="1" applyBorder="1" applyAlignment="1">
      <alignment horizontal="center" vertical="center"/>
    </xf>
    <xf numFmtId="0" fontId="8" fillId="0" borderId="0" xfId="26"/>
    <xf numFmtId="0" fontId="45" fillId="16" borderId="58" xfId="26" applyFont="1" applyFill="1" applyBorder="1" applyAlignment="1">
      <alignment horizontal="center" vertical="center"/>
    </xf>
    <xf numFmtId="0" fontId="45" fillId="16" borderId="64" xfId="26" applyFont="1" applyFill="1" applyBorder="1" applyAlignment="1">
      <alignment horizontal="center" vertical="center"/>
    </xf>
    <xf numFmtId="0" fontId="45" fillId="16" borderId="3" xfId="26" applyFont="1" applyFill="1" applyBorder="1" applyAlignment="1">
      <alignment horizontal="center" vertical="center" wrapText="1"/>
    </xf>
    <xf numFmtId="0" fontId="45" fillId="16" borderId="3" xfId="26" applyFont="1" applyFill="1" applyBorder="1" applyAlignment="1">
      <alignment horizontal="center" vertical="center"/>
    </xf>
    <xf numFmtId="0" fontId="45" fillId="16" borderId="64" xfId="26" applyFont="1" applyFill="1" applyBorder="1" applyAlignment="1">
      <alignment horizontal="center" vertical="center" wrapText="1"/>
    </xf>
    <xf numFmtId="4" fontId="42" fillId="0" borderId="59" xfId="35" applyNumberFormat="1" applyFont="1" applyFill="1" applyBorder="1" applyAlignment="1">
      <alignment horizontal="center" vertical="center"/>
    </xf>
    <xf numFmtId="0" fontId="34" fillId="0" borderId="58" xfId="26" applyFont="1" applyBorder="1" applyAlignment="1">
      <alignment horizontal="center" vertical="center"/>
    </xf>
    <xf numFmtId="0" fontId="34" fillId="0" borderId="0" xfId="26" applyFont="1"/>
    <xf numFmtId="4" fontId="42" fillId="0" borderId="65" xfId="35" applyNumberFormat="1" applyFont="1" applyFill="1" applyBorder="1" applyAlignment="1">
      <alignment horizontal="center" vertical="center"/>
    </xf>
    <xf numFmtId="4" fontId="42" fillId="0" borderId="62" xfId="35" applyNumberFormat="1" applyFont="1" applyFill="1" applyBorder="1" applyAlignment="1">
      <alignment horizontal="center" vertical="center"/>
    </xf>
    <xf numFmtId="4" fontId="34" fillId="0" borderId="65" xfId="35" applyNumberFormat="1" applyFont="1" applyFill="1" applyBorder="1" applyAlignment="1">
      <alignment horizontal="center" vertical="center"/>
    </xf>
    <xf numFmtId="4" fontId="34" fillId="0" borderId="62" xfId="35" applyNumberFormat="1" applyFont="1" applyFill="1" applyBorder="1" applyAlignment="1">
      <alignment horizontal="center" vertical="center"/>
    </xf>
    <xf numFmtId="164" fontId="42" fillId="0" borderId="13" xfId="35" applyNumberFormat="1" applyFont="1" applyFill="1" applyBorder="1" applyAlignment="1">
      <alignment horizontal="center" vertical="center"/>
    </xf>
    <xf numFmtId="0" fontId="56" fillId="17" borderId="58" xfId="34" applyFont="1" applyFill="1" applyBorder="1" applyAlignment="1">
      <alignment horizontal="center" vertical="center" wrapText="1"/>
    </xf>
    <xf numFmtId="0" fontId="34" fillId="0" borderId="64" xfId="26" applyFont="1" applyBorder="1" applyAlignment="1">
      <alignment horizontal="left" vertical="center" wrapText="1"/>
    </xf>
    <xf numFmtId="4" fontId="34" fillId="0" borderId="58" xfId="26" applyNumberFormat="1" applyFont="1" applyBorder="1" applyAlignment="1">
      <alignment horizontal="center" vertical="center"/>
    </xf>
    <xf numFmtId="3" fontId="34" fillId="0" borderId="58" xfId="26" applyNumberFormat="1" applyFont="1" applyBorder="1" applyAlignment="1">
      <alignment horizontal="center" vertical="center"/>
    </xf>
    <xf numFmtId="3" fontId="34" fillId="0" borderId="0" xfId="26" applyNumberFormat="1" applyFont="1" applyBorder="1" applyAlignment="1">
      <alignment horizontal="center" vertical="center"/>
    </xf>
    <xf numFmtId="3" fontId="57" fillId="0" borderId="58" xfId="26" applyNumberFormat="1" applyFont="1" applyBorder="1" applyAlignment="1">
      <alignment horizontal="center" vertical="center"/>
    </xf>
    <xf numFmtId="0" fontId="40" fillId="0" borderId="58" xfId="26" applyFont="1" applyFill="1" applyBorder="1" applyAlignment="1">
      <alignment vertical="center" wrapText="1"/>
    </xf>
    <xf numFmtId="0" fontId="42" fillId="0" borderId="58" xfId="26" applyFont="1" applyFill="1" applyBorder="1" applyAlignment="1">
      <alignment horizontal="center" vertical="center" wrapText="1"/>
    </xf>
    <xf numFmtId="176" fontId="34" fillId="0" borderId="59" xfId="26" applyNumberFormat="1" applyFont="1" applyBorder="1" applyAlignment="1">
      <alignment horizontal="center" vertical="center"/>
    </xf>
    <xf numFmtId="175" fontId="34" fillId="0" borderId="58" xfId="26" applyNumberFormat="1" applyFont="1" applyFill="1" applyBorder="1" applyAlignment="1">
      <alignment horizontal="center" vertical="center"/>
    </xf>
    <xf numFmtId="4" fontId="34" fillId="0" borderId="58" xfId="35" applyNumberFormat="1" applyFont="1" applyFill="1" applyBorder="1" applyAlignment="1">
      <alignment horizontal="center" vertical="center"/>
    </xf>
    <xf numFmtId="2" fontId="34" fillId="0" borderId="58" xfId="26" applyNumberFormat="1" applyFont="1" applyBorder="1" applyAlignment="1">
      <alignment horizontal="center" vertical="center"/>
    </xf>
    <xf numFmtId="14" fontId="39" fillId="0" borderId="58" xfId="35" applyNumberFormat="1" applyFont="1" applyFill="1" applyBorder="1" applyAlignment="1">
      <alignment horizontal="center" vertical="center"/>
    </xf>
    <xf numFmtId="0" fontId="34" fillId="0" borderId="58" xfId="26" applyFont="1" applyBorder="1" applyAlignment="1">
      <alignment horizontal="left" vertical="center" wrapText="1"/>
    </xf>
    <xf numFmtId="10" fontId="34" fillId="0" borderId="58" xfId="36" applyNumberFormat="1" applyFont="1" applyBorder="1" applyAlignment="1">
      <alignment horizontal="center" vertical="center"/>
    </xf>
    <xf numFmtId="176" fontId="34" fillId="0" borderId="58" xfId="26" applyNumberFormat="1" applyFont="1" applyFill="1" applyBorder="1" applyAlignment="1">
      <alignment horizontal="center" vertical="center"/>
    </xf>
    <xf numFmtId="0" fontId="56" fillId="0" borderId="58" xfId="34" applyFont="1" applyFill="1" applyBorder="1" applyAlignment="1">
      <alignment vertical="center" wrapText="1"/>
    </xf>
    <xf numFmtId="0" fontId="34" fillId="0" borderId="58" xfId="26" applyFont="1" applyFill="1" applyBorder="1" applyAlignment="1">
      <alignment horizontal="left" vertical="center" wrapText="1"/>
    </xf>
    <xf numFmtId="0" fontId="34" fillId="0" borderId="58" xfId="26" applyFont="1" applyFill="1" applyBorder="1" applyAlignment="1">
      <alignment horizontal="center" vertical="center"/>
    </xf>
    <xf numFmtId="3" fontId="34" fillId="0" borderId="58" xfId="26" applyNumberFormat="1" applyFont="1" applyFill="1" applyBorder="1" applyAlignment="1">
      <alignment horizontal="center" vertical="center"/>
    </xf>
    <xf numFmtId="0" fontId="40" fillId="0" borderId="60" xfId="26" applyFont="1" applyFill="1" applyBorder="1" applyAlignment="1">
      <alignment vertical="center" wrapText="1"/>
    </xf>
    <xf numFmtId="2" fontId="34" fillId="0" borderId="58" xfId="26" applyNumberFormat="1" applyFont="1" applyFill="1" applyBorder="1" applyAlignment="1">
      <alignment horizontal="center" vertical="center"/>
    </xf>
    <xf numFmtId="10" fontId="34" fillId="0" borderId="58" xfId="36" applyNumberFormat="1" applyFont="1" applyFill="1" applyBorder="1" applyAlignment="1">
      <alignment horizontal="center" vertical="center"/>
    </xf>
    <xf numFmtId="0" fontId="8" fillId="0" borderId="0" xfId="26" applyFill="1"/>
    <xf numFmtId="0" fontId="56" fillId="0" borderId="58" xfId="34" applyFont="1" applyFill="1" applyBorder="1" applyAlignment="1">
      <alignment horizontal="center" vertical="center" wrapText="1"/>
    </xf>
    <xf numFmtId="0" fontId="34" fillId="0" borderId="64" xfId="26" applyFont="1" applyFill="1" applyBorder="1" applyAlignment="1">
      <alignment horizontal="left" vertical="center" wrapText="1"/>
    </xf>
    <xf numFmtId="0" fontId="54" fillId="0" borderId="58" xfId="26" applyFont="1" applyFill="1" applyBorder="1" applyAlignment="1">
      <alignment horizontal="center" vertical="center"/>
    </xf>
    <xf numFmtId="0" fontId="34" fillId="0" borderId="0" xfId="26" applyFont="1" applyFill="1" applyAlignment="1">
      <alignment horizontal="center" vertical="center"/>
    </xf>
    <xf numFmtId="177" fontId="34" fillId="0" borderId="58" xfId="26" applyNumberFormat="1" applyFont="1" applyFill="1" applyBorder="1" applyAlignment="1">
      <alignment horizontal="center" vertical="center"/>
    </xf>
    <xf numFmtId="176" fontId="34" fillId="0" borderId="59" xfId="26" applyNumberFormat="1" applyFont="1" applyFill="1" applyBorder="1" applyAlignment="1">
      <alignment horizontal="center" vertical="center"/>
    </xf>
    <xf numFmtId="0" fontId="54" fillId="0" borderId="58" xfId="26" applyFont="1" applyFill="1" applyBorder="1" applyAlignment="1">
      <alignment horizontal="center" vertical="center" wrapText="1"/>
    </xf>
    <xf numFmtId="4" fontId="34" fillId="0" borderId="58" xfId="26" applyNumberFormat="1" applyFont="1" applyFill="1" applyBorder="1" applyAlignment="1">
      <alignment horizontal="center" vertical="center"/>
    </xf>
    <xf numFmtId="175" fontId="34" fillId="0" borderId="59" xfId="26" applyNumberFormat="1" applyFont="1" applyFill="1" applyBorder="1" applyAlignment="1">
      <alignment horizontal="center" vertical="center"/>
    </xf>
    <xf numFmtId="0" fontId="34" fillId="0" borderId="58" xfId="26" applyFont="1" applyFill="1" applyBorder="1" applyAlignment="1">
      <alignment horizontal="left" wrapText="1"/>
    </xf>
    <xf numFmtId="1" fontId="34" fillId="0" borderId="58" xfId="26" applyNumberFormat="1" applyFont="1" applyFill="1" applyBorder="1" applyAlignment="1">
      <alignment horizontal="center" vertical="center"/>
    </xf>
    <xf numFmtId="14" fontId="36" fillId="0" borderId="58" xfId="35" applyNumberFormat="1" applyFont="1" applyFill="1" applyBorder="1" applyAlignment="1">
      <alignment horizontal="center" vertical="center"/>
    </xf>
    <xf numFmtId="0" fontId="57" fillId="0" borderId="58" xfId="26" applyFont="1" applyFill="1" applyBorder="1" applyAlignment="1">
      <alignment horizontal="center" vertical="center"/>
    </xf>
    <xf numFmtId="0" fontId="34" fillId="0" borderId="58" xfId="26" applyFont="1" applyFill="1" applyBorder="1" applyAlignment="1">
      <alignment vertical="center" wrapText="1"/>
    </xf>
    <xf numFmtId="0" fontId="42" fillId="0" borderId="58" xfId="26" applyFont="1" applyFill="1" applyBorder="1" applyAlignment="1">
      <alignment horizontal="left" vertical="center" wrapText="1"/>
    </xf>
    <xf numFmtId="4" fontId="56" fillId="0" borderId="58" xfId="34" applyNumberFormat="1" applyFont="1" applyFill="1" applyBorder="1" applyAlignment="1">
      <alignment horizontal="center" vertical="center" wrapText="1"/>
    </xf>
    <xf numFmtId="4" fontId="42" fillId="0" borderId="58" xfId="35" applyNumberFormat="1" applyFont="1" applyFill="1" applyBorder="1" applyAlignment="1">
      <alignment horizontal="center" vertical="center"/>
    </xf>
    <xf numFmtId="165" fontId="34" fillId="0" borderId="58" xfId="35" applyNumberFormat="1" applyFont="1" applyFill="1" applyBorder="1" applyAlignment="1">
      <alignment horizontal="center" vertical="center"/>
    </xf>
    <xf numFmtId="14" fontId="42" fillId="0" borderId="58" xfId="35" applyNumberFormat="1" applyFont="1" applyFill="1" applyBorder="1" applyAlignment="1">
      <alignment horizontal="center" vertical="center"/>
    </xf>
    <xf numFmtId="14" fontId="42" fillId="0" borderId="58" xfId="26" applyNumberFormat="1" applyFont="1" applyFill="1" applyBorder="1" applyAlignment="1">
      <alignment horizontal="center" vertical="center"/>
    </xf>
    <xf numFmtId="10" fontId="34" fillId="0" borderId="58" xfId="26" applyNumberFormat="1" applyFont="1" applyFill="1" applyBorder="1" applyAlignment="1">
      <alignment horizontal="center" vertical="center"/>
    </xf>
    <xf numFmtId="0" fontId="34" fillId="0" borderId="0" xfId="26" applyFont="1" applyAlignment="1">
      <alignment horizontal="center" vertical="center"/>
    </xf>
    <xf numFmtId="0" fontId="45" fillId="16" borderId="64" xfId="26" applyFont="1" applyFill="1" applyBorder="1" applyAlignment="1">
      <alignment horizontal="center" vertical="center" wrapText="1"/>
    </xf>
    <xf numFmtId="0" fontId="45" fillId="16" borderId="3" xfId="26" applyFont="1" applyFill="1" applyBorder="1" applyAlignment="1">
      <alignment horizontal="center" vertical="center" wrapText="1"/>
    </xf>
    <xf numFmtId="0" fontId="34" fillId="0" borderId="0" xfId="26" applyFont="1" applyAlignment="1">
      <alignment horizontal="center"/>
    </xf>
    <xf numFmtId="0" fontId="34" fillId="0" borderId="58" xfId="26" applyFont="1" applyFill="1" applyBorder="1" applyAlignment="1">
      <alignment horizontal="left" vertical="center" wrapText="1"/>
    </xf>
    <xf numFmtId="0" fontId="34" fillId="0" borderId="58" xfId="26" applyFont="1" applyFill="1" applyBorder="1" applyAlignment="1">
      <alignment horizontal="center" vertical="center"/>
    </xf>
    <xf numFmtId="10" fontId="34" fillId="0" borderId="58" xfId="26" applyNumberFormat="1" applyFont="1" applyFill="1" applyBorder="1" applyAlignment="1">
      <alignment horizontal="center" vertical="center"/>
    </xf>
    <xf numFmtId="4" fontId="34" fillId="0" borderId="58" xfId="35" applyNumberFormat="1" applyFont="1" applyFill="1" applyBorder="1" applyAlignment="1">
      <alignment horizontal="center" vertical="center"/>
    </xf>
    <xf numFmtId="0" fontId="34" fillId="0" borderId="58" xfId="26" applyFont="1" applyFill="1" applyBorder="1" applyAlignment="1">
      <alignment horizontal="left" vertical="center" wrapText="1"/>
    </xf>
    <xf numFmtId="0" fontId="45" fillId="16" borderId="64" xfId="26" applyFont="1" applyFill="1" applyBorder="1" applyAlignment="1">
      <alignment horizontal="center" vertical="center" wrapText="1"/>
    </xf>
    <xf numFmtId="10" fontId="34" fillId="0" borderId="58" xfId="26" applyNumberFormat="1" applyFont="1" applyFill="1" applyBorder="1" applyAlignment="1">
      <alignment horizontal="center" vertical="center"/>
    </xf>
    <xf numFmtId="0" fontId="34" fillId="0" borderId="58" xfId="26" applyFont="1" applyBorder="1" applyAlignment="1">
      <alignment horizontal="center" vertical="center"/>
    </xf>
    <xf numFmtId="0" fontId="55" fillId="0" borderId="0" xfId="26" applyFont="1" applyFill="1" applyAlignment="1">
      <alignment horizontal="center"/>
    </xf>
    <xf numFmtId="0" fontId="59" fillId="0" borderId="0" xfId="0" applyFont="1"/>
    <xf numFmtId="0" fontId="60" fillId="0" borderId="0" xfId="37" applyNumberFormat="1" applyFont="1" applyFill="1" applyBorder="1" applyAlignment="1">
      <alignment horizontal="center" vertical="top" wrapText="1"/>
    </xf>
    <xf numFmtId="0" fontId="44" fillId="0" borderId="0" xfId="37" applyNumberFormat="1" applyFont="1" applyFill="1" applyBorder="1" applyAlignment="1">
      <alignment horizontal="right" vertical="top"/>
    </xf>
    <xf numFmtId="14" fontId="60" fillId="0" borderId="0" xfId="37" applyNumberFormat="1" applyFont="1" applyFill="1" applyBorder="1" applyAlignment="1">
      <alignment horizontal="center" vertical="top"/>
    </xf>
    <xf numFmtId="0" fontId="34" fillId="0" borderId="58" xfId="26" applyFont="1" applyBorder="1" applyAlignment="1">
      <alignment horizontal="center" vertical="center" wrapText="1"/>
    </xf>
    <xf numFmtId="0" fontId="34" fillId="0" borderId="58" xfId="26" applyFont="1" applyFill="1" applyBorder="1" applyAlignment="1">
      <alignment horizontal="center" vertical="center" wrapText="1"/>
    </xf>
    <xf numFmtId="0" fontId="45" fillId="16" borderId="38" xfId="26" applyFont="1" applyFill="1" applyBorder="1" applyAlignment="1">
      <alignment horizontal="center" vertical="center" wrapText="1"/>
    </xf>
    <xf numFmtId="0" fontId="45" fillId="16" borderId="39" xfId="26" applyFont="1" applyFill="1" applyBorder="1" applyAlignment="1">
      <alignment horizontal="center" vertical="center"/>
    </xf>
    <xf numFmtId="0" fontId="45" fillId="16" borderId="32" xfId="26" applyFont="1" applyFill="1" applyBorder="1" applyAlignment="1">
      <alignment horizontal="center" vertical="center" wrapText="1"/>
    </xf>
    <xf numFmtId="4" fontId="34" fillId="0" borderId="0" xfId="26" applyNumberFormat="1" applyFont="1"/>
    <xf numFmtId="2" fontId="34" fillId="0" borderId="58" xfId="0" applyNumberFormat="1" applyFont="1" applyBorder="1" applyAlignment="1">
      <alignment horizontal="center" vertical="center"/>
    </xf>
    <xf numFmtId="14" fontId="36" fillId="0" borderId="58" xfId="1" applyNumberFormat="1" applyFont="1" applyFill="1" applyBorder="1" applyAlignment="1">
      <alignment horizontal="center" vertical="center"/>
    </xf>
    <xf numFmtId="0" fontId="34" fillId="0" borderId="58" xfId="0" applyFont="1" applyBorder="1" applyAlignment="1">
      <alignment horizontal="left" wrapText="1"/>
    </xf>
    <xf numFmtId="4" fontId="34" fillId="0" borderId="58" xfId="0" applyNumberFormat="1" applyFont="1" applyBorder="1" applyAlignment="1">
      <alignment horizontal="center" vertical="center"/>
    </xf>
    <xf numFmtId="0" fontId="41" fillId="0" borderId="58" xfId="0" applyFont="1" applyBorder="1" applyAlignment="1">
      <alignment horizontal="left" vertical="center" wrapText="1"/>
    </xf>
    <xf numFmtId="176" fontId="34" fillId="0" borderId="58" xfId="0" applyNumberFormat="1" applyFont="1" applyBorder="1" applyAlignment="1">
      <alignment horizontal="center" vertical="center"/>
    </xf>
    <xf numFmtId="177" fontId="34" fillId="0" borderId="58" xfId="0" applyNumberFormat="1" applyFont="1" applyBorder="1" applyAlignment="1">
      <alignment horizontal="center" vertical="center"/>
    </xf>
    <xf numFmtId="176" fontId="34" fillId="0" borderId="1" xfId="0" applyNumberFormat="1" applyFont="1" applyBorder="1" applyAlignment="1">
      <alignment horizontal="center" vertical="center"/>
    </xf>
    <xf numFmtId="14" fontId="39" fillId="0" borderId="58" xfId="1" applyNumberFormat="1" applyFont="1" applyFill="1" applyBorder="1" applyAlignment="1">
      <alignment horizontal="center" vertical="center" wrapText="1"/>
    </xf>
    <xf numFmtId="0" fontId="34" fillId="0" borderId="58" xfId="0" applyFont="1" applyBorder="1" applyAlignment="1">
      <alignment horizontal="left" vertical="center" wrapText="1"/>
    </xf>
    <xf numFmtId="0" fontId="56" fillId="6" borderId="58" xfId="34" applyFont="1" applyFill="1" applyBorder="1" applyAlignment="1">
      <alignment vertical="center" wrapText="1"/>
    </xf>
    <xf numFmtId="0" fontId="34" fillId="6" borderId="58" xfId="26" applyFont="1" applyFill="1" applyBorder="1" applyAlignment="1">
      <alignment horizontal="left" vertical="center" wrapText="1"/>
    </xf>
    <xf numFmtId="0" fontId="34" fillId="6" borderId="58" xfId="26" applyFont="1" applyFill="1" applyBorder="1" applyAlignment="1">
      <alignment horizontal="center" vertical="center"/>
    </xf>
    <xf numFmtId="3" fontId="34" fillId="6" borderId="58" xfId="26" applyNumberFormat="1" applyFont="1" applyFill="1" applyBorder="1" applyAlignment="1">
      <alignment horizontal="center" vertical="center"/>
    </xf>
    <xf numFmtId="0" fontId="40" fillId="6" borderId="60" xfId="26" applyFont="1" applyFill="1" applyBorder="1" applyAlignment="1">
      <alignment vertical="center" wrapText="1"/>
    </xf>
    <xf numFmtId="0" fontId="42" fillId="6" borderId="58" xfId="26" applyFont="1" applyFill="1" applyBorder="1" applyAlignment="1">
      <alignment horizontal="center" vertical="center" wrapText="1"/>
    </xf>
    <xf numFmtId="176" fontId="34" fillId="6" borderId="2" xfId="26" applyNumberFormat="1" applyFont="1" applyFill="1" applyBorder="1" applyAlignment="1">
      <alignment horizontal="center" vertical="center"/>
    </xf>
    <xf numFmtId="175" fontId="34" fillId="6" borderId="58" xfId="26" applyNumberFormat="1" applyFont="1" applyFill="1" applyBorder="1" applyAlignment="1">
      <alignment horizontal="center" vertical="center"/>
    </xf>
    <xf numFmtId="4" fontId="34" fillId="6" borderId="58" xfId="35" applyNumberFormat="1" applyFont="1" applyFill="1" applyBorder="1" applyAlignment="1">
      <alignment horizontal="center" vertical="center"/>
    </xf>
    <xf numFmtId="2" fontId="34" fillId="6" borderId="58" xfId="26" applyNumberFormat="1" applyFont="1" applyFill="1" applyBorder="1" applyAlignment="1">
      <alignment horizontal="center" vertical="center"/>
    </xf>
    <xf numFmtId="14" fontId="39" fillId="6" borderId="58" xfId="35" applyNumberFormat="1" applyFont="1" applyFill="1" applyBorder="1" applyAlignment="1">
      <alignment horizontal="center" vertical="center"/>
    </xf>
    <xf numFmtId="10" fontId="34" fillId="6" borderId="58" xfId="36" applyNumberFormat="1" applyFont="1" applyFill="1" applyBorder="1" applyAlignment="1">
      <alignment horizontal="center" vertical="center"/>
    </xf>
    <xf numFmtId="176" fontId="34" fillId="6" borderId="58" xfId="26" applyNumberFormat="1" applyFont="1" applyFill="1" applyBorder="1" applyAlignment="1">
      <alignment horizontal="center" vertical="center"/>
    </xf>
    <xf numFmtId="0" fontId="54" fillId="6" borderId="58" xfId="26" applyFont="1" applyFill="1" applyBorder="1" applyAlignment="1">
      <alignment horizontal="center" vertical="center" wrapText="1"/>
    </xf>
    <xf numFmtId="0" fontId="8" fillId="6" borderId="0" xfId="26" applyFill="1"/>
    <xf numFmtId="166" fontId="23" fillId="0" borderId="20" xfId="0" applyNumberFormat="1" applyFont="1" applyFill="1" applyBorder="1" applyAlignment="1">
      <alignment horizontal="center" vertical="center"/>
    </xf>
    <xf numFmtId="166" fontId="23" fillId="0" borderId="22" xfId="0" applyNumberFormat="1" applyFont="1" applyFill="1" applyBorder="1" applyAlignment="1">
      <alignment horizontal="center" vertical="center"/>
    </xf>
    <xf numFmtId="4" fontId="23" fillId="0" borderId="20" xfId="0" applyNumberFormat="1" applyFont="1" applyFill="1" applyBorder="1" applyAlignment="1">
      <alignment horizontal="center" vertical="center"/>
    </xf>
    <xf numFmtId="4" fontId="23" fillId="0" borderId="22" xfId="0" applyNumberFormat="1" applyFont="1" applyFill="1" applyBorder="1" applyAlignment="1">
      <alignment horizontal="center" vertical="center"/>
    </xf>
    <xf numFmtId="166" fontId="23" fillId="0" borderId="20" xfId="0" applyNumberFormat="1" applyFont="1" applyBorder="1" applyAlignment="1">
      <alignment horizontal="center" vertical="center"/>
    </xf>
    <xf numFmtId="166" fontId="23" fillId="0" borderId="22" xfId="0" applyNumberFormat="1" applyFont="1" applyBorder="1" applyAlignment="1">
      <alignment horizontal="center" vertical="center"/>
    </xf>
    <xf numFmtId="4" fontId="23" fillId="0" borderId="20" xfId="0" applyNumberFormat="1" applyFont="1" applyBorder="1" applyAlignment="1">
      <alignment horizontal="center" vertical="center"/>
    </xf>
    <xf numFmtId="4" fontId="23" fillId="0" borderId="22" xfId="0" applyNumberFormat="1" applyFont="1" applyBorder="1" applyAlignment="1">
      <alignment horizontal="center" vertical="center"/>
    </xf>
    <xf numFmtId="4" fontId="25" fillId="0" borderId="20" xfId="0" applyNumberFormat="1" applyFont="1" applyFill="1" applyBorder="1" applyAlignment="1">
      <alignment horizontal="center" vertical="center"/>
    </xf>
    <xf numFmtId="4" fontId="25" fillId="0" borderId="22" xfId="0" applyNumberFormat="1" applyFont="1" applyFill="1" applyBorder="1" applyAlignment="1">
      <alignment horizontal="center" vertical="center"/>
    </xf>
    <xf numFmtId="166" fontId="25" fillId="0" borderId="20" xfId="0" applyNumberFormat="1" applyFont="1" applyFill="1" applyBorder="1" applyAlignment="1">
      <alignment horizontal="center" vertical="center"/>
    </xf>
    <xf numFmtId="166" fontId="25" fillId="0" borderId="22" xfId="0" applyNumberFormat="1" applyFont="1" applyFill="1" applyBorder="1" applyAlignment="1">
      <alignment horizontal="center" vertical="center"/>
    </xf>
    <xf numFmtId="0" fontId="0" fillId="0" borderId="6" xfId="0" applyBorder="1" applyAlignment="1">
      <alignment horizontal="left" vertical="center" wrapText="1"/>
    </xf>
    <xf numFmtId="0" fontId="0" fillId="0" borderId="14" xfId="0" applyBorder="1" applyAlignment="1">
      <alignment horizontal="left" vertical="center" wrapText="1"/>
    </xf>
    <xf numFmtId="0" fontId="12" fillId="2" borderId="6"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0" fillId="0" borderId="6" xfId="0" applyFill="1" applyBorder="1" applyAlignment="1">
      <alignment horizontal="left" vertical="center" wrapText="1"/>
    </xf>
    <xf numFmtId="0" fontId="0" fillId="0" borderId="14" xfId="0" applyFill="1" applyBorder="1" applyAlignment="1">
      <alignment horizontal="left" vertical="center" wrapText="1"/>
    </xf>
    <xf numFmtId="0" fontId="0" fillId="0" borderId="13" xfId="0" applyBorder="1" applyAlignment="1">
      <alignment horizontal="left" vertical="center" wrapText="1"/>
    </xf>
    <xf numFmtId="0" fontId="0" fillId="0" borderId="6" xfId="0" applyFont="1" applyFill="1" applyBorder="1" applyAlignment="1">
      <alignment horizontal="left" vertical="center"/>
    </xf>
    <xf numFmtId="0" fontId="0" fillId="0" borderId="14" xfId="0" applyFont="1" applyFill="1" applyBorder="1" applyAlignment="1">
      <alignment horizontal="left" vertical="center"/>
    </xf>
    <xf numFmtId="0" fontId="0" fillId="0" borderId="13" xfId="0" applyFill="1" applyBorder="1" applyAlignment="1">
      <alignment horizontal="left" vertical="center" wrapText="1"/>
    </xf>
    <xf numFmtId="0" fontId="33" fillId="0" borderId="0" xfId="0" applyFont="1" applyAlignment="1">
      <alignment horizontal="center" vertical="center"/>
    </xf>
    <xf numFmtId="0" fontId="9" fillId="4" borderId="1"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34" xfId="0" applyFont="1" applyFill="1" applyBorder="1" applyAlignment="1">
      <alignment horizontal="left" vertical="center" wrapText="1"/>
    </xf>
    <xf numFmtId="0" fontId="9" fillId="9" borderId="38" xfId="0" applyFont="1" applyFill="1" applyBorder="1" applyAlignment="1">
      <alignment horizontal="center" vertical="center" wrapText="1"/>
    </xf>
    <xf numFmtId="0" fontId="9" fillId="9" borderId="39" xfId="0" applyFont="1" applyFill="1" applyBorder="1" applyAlignment="1">
      <alignment horizontal="center" vertical="center" wrapText="1"/>
    </xf>
    <xf numFmtId="0" fontId="9" fillId="9" borderId="53" xfId="0" applyFont="1" applyFill="1" applyBorder="1" applyAlignment="1">
      <alignment horizontal="center" vertical="center" wrapText="1"/>
    </xf>
    <xf numFmtId="0" fontId="9" fillId="9" borderId="32" xfId="0" applyFont="1" applyFill="1" applyBorder="1" applyAlignment="1">
      <alignment horizontal="center" vertical="center" wrapText="1"/>
    </xf>
    <xf numFmtId="0" fontId="9" fillId="4" borderId="38" xfId="0" applyFont="1" applyFill="1" applyBorder="1" applyAlignment="1">
      <alignment horizontal="center" vertical="center" wrapText="1"/>
    </xf>
    <xf numFmtId="0" fontId="9" fillId="4" borderId="41" xfId="0" applyFont="1" applyFill="1" applyBorder="1" applyAlignment="1">
      <alignment horizontal="center" vertical="center" wrapText="1"/>
    </xf>
    <xf numFmtId="0" fontId="9" fillId="4" borderId="39" xfId="0" applyFont="1" applyFill="1" applyBorder="1" applyAlignment="1">
      <alignment horizontal="center" vertical="center" wrapText="1"/>
    </xf>
    <xf numFmtId="0" fontId="9" fillId="4" borderId="53" xfId="0" applyFont="1" applyFill="1" applyBorder="1" applyAlignment="1">
      <alignment horizontal="center" vertical="center" wrapText="1"/>
    </xf>
    <xf numFmtId="0" fontId="9" fillId="4" borderId="32" xfId="0" applyFont="1" applyFill="1" applyBorder="1" applyAlignment="1">
      <alignment horizontal="center" vertical="center" wrapText="1"/>
    </xf>
    <xf numFmtId="0" fontId="10" fillId="2" borderId="29" xfId="0" applyFont="1" applyFill="1" applyBorder="1" applyAlignment="1">
      <alignment horizontal="left" vertical="center" wrapText="1"/>
    </xf>
    <xf numFmtId="0" fontId="10" fillId="2" borderId="35" xfId="0" applyFont="1" applyFill="1" applyBorder="1" applyAlignment="1">
      <alignment horizontal="left" vertical="center" wrapText="1"/>
    </xf>
    <xf numFmtId="0" fontId="10" fillId="2" borderId="42" xfId="0" applyFont="1" applyFill="1" applyBorder="1" applyAlignment="1">
      <alignment horizontal="left" vertical="center" wrapText="1"/>
    </xf>
    <xf numFmtId="0" fontId="10" fillId="10" borderId="38" xfId="0" applyFont="1" applyFill="1" applyBorder="1" applyAlignment="1">
      <alignment horizontal="center" vertical="center" wrapText="1"/>
    </xf>
    <xf numFmtId="0" fontId="10" fillId="10" borderId="32"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0" fillId="2" borderId="37" xfId="0" applyFont="1" applyFill="1" applyBorder="1" applyAlignment="1">
      <alignment horizontal="center" vertical="center" wrapText="1"/>
    </xf>
    <xf numFmtId="0" fontId="26" fillId="12" borderId="19" xfId="0" applyFont="1" applyFill="1" applyBorder="1" applyAlignment="1">
      <alignment horizontal="center" vertical="center" wrapText="1"/>
    </xf>
    <xf numFmtId="0" fontId="26" fillId="12" borderId="51" xfId="0" applyFont="1" applyFill="1" applyBorder="1" applyAlignment="1">
      <alignment horizontal="center" vertical="center" wrapText="1"/>
    </xf>
    <xf numFmtId="0" fontId="26" fillId="12" borderId="26"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33"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1" borderId="52" xfId="0" applyFont="1" applyFill="1" applyBorder="1" applyAlignment="1">
      <alignment horizontal="center" vertical="center" wrapText="1"/>
    </xf>
    <xf numFmtId="0" fontId="10" fillId="11" borderId="40" xfId="0" applyFont="1" applyFill="1" applyBorder="1" applyAlignment="1">
      <alignment horizontal="center" vertical="center" wrapText="1"/>
    </xf>
    <xf numFmtId="0" fontId="10" fillId="11" borderId="37" xfId="0" applyFont="1" applyFill="1" applyBorder="1" applyAlignment="1">
      <alignment horizontal="center" vertical="center" wrapText="1"/>
    </xf>
    <xf numFmtId="0" fontId="32" fillId="7" borderId="6" xfId="0" applyFont="1" applyFill="1" applyBorder="1" applyAlignment="1">
      <alignment horizontal="center" vertical="center"/>
    </xf>
    <xf numFmtId="0" fontId="32" fillId="7" borderId="13" xfId="0" applyFont="1" applyFill="1" applyBorder="1" applyAlignment="1">
      <alignment horizontal="center" vertical="center"/>
    </xf>
    <xf numFmtId="0" fontId="26" fillId="8" borderId="6" xfId="0" applyFont="1" applyFill="1" applyBorder="1" applyAlignment="1">
      <alignment horizontal="center" vertical="center" wrapText="1"/>
    </xf>
    <xf numFmtId="0" fontId="26" fillId="8" borderId="13" xfId="0" applyFont="1" applyFill="1" applyBorder="1" applyAlignment="1">
      <alignment horizontal="center" vertical="center" wrapText="1"/>
    </xf>
    <xf numFmtId="0" fontId="14" fillId="8" borderId="6" xfId="0" applyFont="1" applyFill="1" applyBorder="1" applyAlignment="1">
      <alignment horizontal="center" vertical="center" wrapText="1"/>
    </xf>
    <xf numFmtId="0" fontId="14" fillId="8" borderId="13" xfId="0" applyFont="1" applyFill="1" applyBorder="1" applyAlignment="1">
      <alignment horizontal="center" vertical="center" wrapText="1"/>
    </xf>
    <xf numFmtId="43" fontId="18" fillId="8" borderId="6" xfId="1" applyFont="1" applyFill="1" applyBorder="1" applyAlignment="1">
      <alignment horizontal="center" vertical="center"/>
    </xf>
    <xf numFmtId="43" fontId="18" fillId="8" borderId="13" xfId="1" applyFont="1" applyFill="1" applyBorder="1" applyAlignment="1">
      <alignment horizontal="center" vertical="center"/>
    </xf>
    <xf numFmtId="0" fontId="14" fillId="8" borderId="14" xfId="0" applyFont="1" applyFill="1" applyBorder="1" applyAlignment="1">
      <alignment horizontal="center" vertical="center" wrapText="1"/>
    </xf>
    <xf numFmtId="0" fontId="10" fillId="13" borderId="3" xfId="0" applyFont="1" applyFill="1" applyBorder="1" applyAlignment="1">
      <alignment horizontal="center" vertical="center" wrapText="1"/>
    </xf>
    <xf numFmtId="0" fontId="26" fillId="12" borderId="6" xfId="0" applyFont="1" applyFill="1" applyBorder="1" applyAlignment="1">
      <alignment horizontal="center" vertical="center" wrapText="1"/>
    </xf>
    <xf numFmtId="0" fontId="26" fillId="12" borderId="13" xfId="0" applyFont="1" applyFill="1" applyBorder="1" applyAlignment="1">
      <alignment horizontal="center" vertical="center" wrapText="1"/>
    </xf>
    <xf numFmtId="0" fontId="26" fillId="12" borderId="14" xfId="0" applyFont="1" applyFill="1" applyBorder="1" applyAlignment="1">
      <alignment horizontal="center" vertical="center" wrapText="1"/>
    </xf>
    <xf numFmtId="0" fontId="14" fillId="8" borderId="6" xfId="0" applyFont="1" applyFill="1" applyBorder="1" applyAlignment="1">
      <alignment horizontal="center" vertical="center"/>
    </xf>
    <xf numFmtId="0" fontId="14" fillId="8" borderId="14" xfId="0" applyFont="1" applyFill="1" applyBorder="1" applyAlignment="1">
      <alignment horizontal="center" vertical="center"/>
    </xf>
    <xf numFmtId="0" fontId="10" fillId="10" borderId="30" xfId="0" applyFont="1" applyFill="1" applyBorder="1" applyAlignment="1">
      <alignment horizontal="center" vertical="center" wrapText="1"/>
    </xf>
    <xf numFmtId="0" fontId="10" fillId="10" borderId="40" xfId="0" applyFont="1" applyFill="1" applyBorder="1" applyAlignment="1">
      <alignment horizontal="center" vertical="center" wrapText="1"/>
    </xf>
    <xf numFmtId="0" fontId="10" fillId="10" borderId="37" xfId="0" applyFont="1" applyFill="1" applyBorder="1" applyAlignment="1">
      <alignment horizontal="center" vertical="center" wrapText="1"/>
    </xf>
    <xf numFmtId="0" fontId="14" fillId="12" borderId="30" xfId="0" applyFont="1" applyFill="1" applyBorder="1" applyAlignment="1">
      <alignment horizontal="center" vertical="center" wrapText="1"/>
    </xf>
    <xf numFmtId="0" fontId="14" fillId="12" borderId="37" xfId="0" applyFont="1" applyFill="1" applyBorder="1" applyAlignment="1">
      <alignment horizontal="center" vertical="center" wrapText="1"/>
    </xf>
    <xf numFmtId="0" fontId="10" fillId="13" borderId="30" xfId="0" applyFont="1" applyFill="1" applyBorder="1" applyAlignment="1">
      <alignment horizontal="center" vertical="center" wrapText="1"/>
    </xf>
    <xf numFmtId="0" fontId="10" fillId="13" borderId="40" xfId="0" applyFont="1" applyFill="1" applyBorder="1" applyAlignment="1">
      <alignment horizontal="center" vertical="center" wrapText="1"/>
    </xf>
    <xf numFmtId="0" fontId="10" fillId="13" borderId="37" xfId="0" applyFont="1" applyFill="1" applyBorder="1" applyAlignment="1">
      <alignment horizontal="center" vertical="center" wrapText="1"/>
    </xf>
    <xf numFmtId="0" fontId="15" fillId="0" borderId="0" xfId="0" applyFont="1" applyAlignment="1">
      <alignment horizontal="center" wrapText="1"/>
    </xf>
    <xf numFmtId="0" fontId="0" fillId="0" borderId="6" xfId="0" applyFill="1" applyBorder="1" applyAlignment="1">
      <alignment horizontal="center" vertical="center"/>
    </xf>
    <xf numFmtId="0" fontId="0" fillId="0" borderId="14" xfId="0" applyFill="1" applyBorder="1" applyAlignment="1">
      <alignment horizontal="center" vertical="center"/>
    </xf>
    <xf numFmtId="0" fontId="16" fillId="0" borderId="20" xfId="0" quotePrefix="1" applyFont="1" applyFill="1" applyBorder="1" applyAlignment="1">
      <alignment horizontal="center" vertical="center"/>
    </xf>
    <xf numFmtId="0" fontId="16" fillId="0" borderId="22" xfId="0" quotePrefix="1" applyFont="1" applyFill="1" applyBorder="1" applyAlignment="1">
      <alignment horizontal="center" vertical="center"/>
    </xf>
    <xf numFmtId="0" fontId="23" fillId="4" borderId="18" xfId="0" applyFont="1" applyFill="1" applyBorder="1" applyAlignment="1">
      <alignment horizontal="left" vertical="center" wrapText="1"/>
    </xf>
    <xf numFmtId="0" fontId="23" fillId="4" borderId="24" xfId="0" applyFont="1" applyFill="1" applyBorder="1" applyAlignment="1">
      <alignment horizontal="left" vertical="center" wrapText="1"/>
    </xf>
    <xf numFmtId="43" fontId="18" fillId="0" borderId="6" xfId="1" applyFont="1" applyFill="1" applyBorder="1" applyAlignment="1">
      <alignment horizontal="center" vertical="center"/>
    </xf>
    <xf numFmtId="43" fontId="18" fillId="0" borderId="14" xfId="1" applyFont="1" applyFill="1" applyBorder="1" applyAlignment="1">
      <alignment horizontal="center" vertical="center"/>
    </xf>
    <xf numFmtId="43" fontId="18" fillId="0" borderId="6" xfId="1" applyFont="1" applyFill="1" applyBorder="1" applyAlignment="1">
      <alignment horizontal="center" vertical="center" wrapText="1"/>
    </xf>
    <xf numFmtId="43" fontId="18" fillId="0" borderId="14" xfId="1" applyFont="1" applyFill="1" applyBorder="1" applyAlignment="1">
      <alignment horizontal="center" vertical="center" wrapText="1"/>
    </xf>
    <xf numFmtId="14" fontId="18" fillId="0" borderId="6" xfId="1" applyNumberFormat="1" applyFont="1" applyFill="1" applyBorder="1" applyAlignment="1">
      <alignment horizontal="center" vertical="center"/>
    </xf>
    <xf numFmtId="14" fontId="18" fillId="0" borderId="14" xfId="1" applyNumberFormat="1" applyFont="1" applyFill="1" applyBorder="1" applyAlignment="1">
      <alignment horizontal="center" vertical="center"/>
    </xf>
    <xf numFmtId="0" fontId="10" fillId="13" borderId="4" xfId="0" applyFont="1" applyFill="1" applyBorder="1" applyAlignment="1">
      <alignment horizontal="center" vertical="center" wrapText="1"/>
    </xf>
    <xf numFmtId="0" fontId="10" fillId="13" borderId="23" xfId="0" applyFont="1" applyFill="1" applyBorder="1" applyAlignment="1">
      <alignment horizontal="center" vertical="center" wrapText="1"/>
    </xf>
    <xf numFmtId="0" fontId="10" fillId="13" borderId="10" xfId="0" applyFont="1" applyFill="1" applyBorder="1" applyAlignment="1">
      <alignment horizontal="center" vertical="center" wrapText="1"/>
    </xf>
    <xf numFmtId="0" fontId="10" fillId="13" borderId="9" xfId="0" applyFont="1" applyFill="1" applyBorder="1" applyAlignment="1">
      <alignment horizontal="center" vertical="center" wrapText="1"/>
    </xf>
    <xf numFmtId="0" fontId="10" fillId="13" borderId="33" xfId="0" applyFont="1" applyFill="1" applyBorder="1" applyAlignment="1">
      <alignment horizontal="center" vertical="center" wrapText="1"/>
    </xf>
    <xf numFmtId="0" fontId="10" fillId="13" borderId="5" xfId="0" applyFont="1" applyFill="1" applyBorder="1" applyAlignment="1">
      <alignment horizontal="center" vertical="center" wrapText="1"/>
    </xf>
    <xf numFmtId="0" fontId="10" fillId="13" borderId="43" xfId="0" applyFont="1" applyFill="1" applyBorder="1" applyAlignment="1">
      <alignment horizontal="center" vertical="center" wrapText="1"/>
    </xf>
    <xf numFmtId="0" fontId="10" fillId="13" borderId="6" xfId="0" applyFont="1" applyFill="1" applyBorder="1" applyAlignment="1">
      <alignment horizontal="center" vertical="center" wrapText="1"/>
    </xf>
    <xf numFmtId="0" fontId="10" fillId="13" borderId="14" xfId="0" applyFont="1" applyFill="1" applyBorder="1" applyAlignment="1">
      <alignment horizontal="center" vertical="center" wrapText="1"/>
    </xf>
    <xf numFmtId="4" fontId="24" fillId="0" borderId="20" xfId="0" applyNumberFormat="1" applyFont="1" applyFill="1" applyBorder="1" applyAlignment="1">
      <alignment horizontal="center" vertical="center"/>
    </xf>
    <xf numFmtId="4" fontId="24" fillId="0" borderId="22" xfId="0" applyNumberFormat="1" applyFont="1" applyFill="1" applyBorder="1" applyAlignment="1">
      <alignment horizontal="center" vertical="center"/>
    </xf>
    <xf numFmtId="4" fontId="24" fillId="0" borderId="18" xfId="0" applyNumberFormat="1" applyFont="1" applyFill="1" applyBorder="1" applyAlignment="1">
      <alignment horizontal="center" vertical="center"/>
    </xf>
    <xf numFmtId="4" fontId="24" fillId="0" borderId="24" xfId="0" applyNumberFormat="1" applyFont="1" applyFill="1" applyBorder="1" applyAlignment="1">
      <alignment horizontal="center" vertical="center"/>
    </xf>
    <xf numFmtId="166" fontId="24" fillId="0" borderId="18" xfId="0" applyNumberFormat="1" applyFont="1" applyFill="1" applyBorder="1" applyAlignment="1">
      <alignment horizontal="center" vertical="center"/>
    </xf>
    <xf numFmtId="166" fontId="24" fillId="0" borderId="24" xfId="0" applyNumberFormat="1" applyFont="1" applyFill="1" applyBorder="1" applyAlignment="1">
      <alignment horizontal="center" vertical="center"/>
    </xf>
    <xf numFmtId="0" fontId="23" fillId="0" borderId="18" xfId="0" applyFont="1" applyFill="1" applyBorder="1" applyAlignment="1">
      <alignment horizontal="left" vertical="center" wrapText="1"/>
    </xf>
    <xf numFmtId="0" fontId="23" fillId="0" borderId="24" xfId="0" applyFont="1" applyFill="1" applyBorder="1" applyAlignment="1">
      <alignment horizontal="left" vertical="center" wrapText="1"/>
    </xf>
    <xf numFmtId="43" fontId="18" fillId="0" borderId="6" xfId="1" applyFont="1" applyBorder="1" applyAlignment="1">
      <alignment horizontal="center" vertical="center"/>
    </xf>
    <xf numFmtId="43" fontId="18" fillId="0" borderId="14" xfId="1" applyFont="1" applyBorder="1" applyAlignment="1">
      <alignment horizontal="center" vertical="center"/>
    </xf>
    <xf numFmtId="43" fontId="18" fillId="0" borderId="6" xfId="1" applyFont="1" applyBorder="1" applyAlignment="1">
      <alignment horizontal="center" vertical="center" wrapText="1"/>
    </xf>
    <xf numFmtId="43" fontId="18" fillId="0" borderId="14" xfId="1" applyFont="1" applyBorder="1" applyAlignment="1">
      <alignment horizontal="center" vertical="center" wrapText="1"/>
    </xf>
    <xf numFmtId="43" fontId="28" fillId="0" borderId="6" xfId="1" applyFont="1" applyFill="1" applyBorder="1" applyAlignment="1">
      <alignment horizontal="center" vertical="center"/>
    </xf>
    <xf numFmtId="43" fontId="28" fillId="0" borderId="14" xfId="1" applyFont="1" applyFill="1" applyBorder="1" applyAlignment="1">
      <alignment horizontal="center" vertical="center"/>
    </xf>
    <xf numFmtId="43" fontId="18" fillId="0" borderId="12" xfId="1" applyFont="1" applyFill="1" applyBorder="1" applyAlignment="1">
      <alignment horizontal="center" vertical="center" wrapText="1"/>
    </xf>
    <xf numFmtId="43" fontId="18" fillId="0" borderId="50" xfId="1" applyFont="1" applyFill="1" applyBorder="1" applyAlignment="1">
      <alignment horizontal="center" vertical="center" wrapText="1"/>
    </xf>
    <xf numFmtId="4" fontId="24" fillId="0" borderId="20" xfId="0" applyNumberFormat="1" applyFont="1" applyBorder="1" applyAlignment="1">
      <alignment horizontal="center" vertical="center"/>
    </xf>
    <xf numFmtId="4" fontId="24" fillId="0" borderId="22" xfId="0" applyNumberFormat="1" applyFont="1" applyBorder="1" applyAlignment="1">
      <alignment horizontal="center" vertical="center"/>
    </xf>
    <xf numFmtId="4" fontId="24" fillId="0" borderId="18" xfId="0" applyNumberFormat="1" applyFont="1" applyBorder="1" applyAlignment="1">
      <alignment horizontal="center" vertical="center"/>
    </xf>
    <xf numFmtId="4" fontId="24" fillId="0" borderId="24" xfId="0" applyNumberFormat="1" applyFont="1" applyBorder="1" applyAlignment="1">
      <alignment horizontal="center" vertical="center"/>
    </xf>
    <xf numFmtId="166" fontId="24" fillId="0" borderId="18" xfId="0" applyNumberFormat="1" applyFont="1" applyBorder="1" applyAlignment="1">
      <alignment horizontal="center" vertical="center"/>
    </xf>
    <xf numFmtId="166" fontId="24" fillId="0" borderId="24" xfId="0" applyNumberFormat="1" applyFont="1" applyBorder="1" applyAlignment="1">
      <alignment horizontal="center" vertical="center"/>
    </xf>
    <xf numFmtId="0" fontId="25" fillId="0" borderId="18" xfId="0" applyFont="1" applyFill="1" applyBorder="1" applyAlignment="1">
      <alignment horizontal="left" vertical="center" wrapText="1"/>
    </xf>
    <xf numFmtId="0" fontId="25" fillId="0" borderId="24" xfId="0" applyFont="1" applyFill="1" applyBorder="1" applyAlignment="1">
      <alignment horizontal="left" vertical="center" wrapText="1"/>
    </xf>
    <xf numFmtId="14" fontId="18" fillId="0" borderId="6" xfId="1" applyNumberFormat="1" applyFont="1" applyBorder="1" applyAlignment="1">
      <alignment horizontal="center" vertical="center"/>
    </xf>
    <xf numFmtId="14" fontId="18" fillId="0" borderId="14" xfId="1" applyNumberFormat="1" applyFont="1" applyBorder="1" applyAlignment="1">
      <alignment horizontal="center" vertical="center"/>
    </xf>
    <xf numFmtId="0" fontId="0" fillId="0" borderId="6" xfId="0" applyFont="1" applyFill="1" applyBorder="1" applyAlignment="1">
      <alignment horizontal="center" vertical="center"/>
    </xf>
    <xf numFmtId="0" fontId="0" fillId="0" borderId="14" xfId="0" applyFont="1" applyFill="1" applyBorder="1" applyAlignment="1">
      <alignment horizontal="center" vertical="center"/>
    </xf>
    <xf numFmtId="0" fontId="22" fillId="0" borderId="20" xfId="0" quotePrefix="1" applyFont="1" applyFill="1" applyBorder="1" applyAlignment="1">
      <alignment horizontal="center" vertical="center"/>
    </xf>
    <xf numFmtId="0" fontId="22" fillId="0" borderId="22" xfId="0" quotePrefix="1" applyFont="1" applyFill="1" applyBorder="1" applyAlignment="1">
      <alignment horizontal="center" vertical="center"/>
    </xf>
    <xf numFmtId="43" fontId="28" fillId="0" borderId="6" xfId="1" applyFont="1" applyFill="1" applyBorder="1" applyAlignment="1">
      <alignment horizontal="center" vertical="center" wrapText="1"/>
    </xf>
    <xf numFmtId="43" fontId="28" fillId="0" borderId="14" xfId="1" applyFont="1" applyFill="1" applyBorder="1" applyAlignment="1">
      <alignment horizontal="center" vertical="center" wrapText="1"/>
    </xf>
    <xf numFmtId="14" fontId="28" fillId="0" borderId="6" xfId="1" applyNumberFormat="1" applyFont="1" applyFill="1" applyBorder="1" applyAlignment="1">
      <alignment horizontal="center" vertical="center"/>
    </xf>
    <xf numFmtId="14" fontId="28" fillId="0" borderId="14" xfId="1" applyNumberFormat="1" applyFont="1" applyFill="1" applyBorder="1" applyAlignment="1">
      <alignment horizontal="center" vertical="center"/>
    </xf>
    <xf numFmtId="4" fontId="31" fillId="0" borderId="20" xfId="0" applyNumberFormat="1" applyFont="1" applyFill="1" applyBorder="1" applyAlignment="1">
      <alignment horizontal="center" vertical="center"/>
    </xf>
    <xf numFmtId="4" fontId="31" fillId="0" borderId="22" xfId="0" applyNumberFormat="1" applyFont="1" applyFill="1" applyBorder="1" applyAlignment="1">
      <alignment horizontal="center" vertical="center"/>
    </xf>
    <xf numFmtId="4" fontId="31" fillId="0" borderId="18" xfId="0" applyNumberFormat="1" applyFont="1" applyFill="1" applyBorder="1" applyAlignment="1">
      <alignment horizontal="center" vertical="center"/>
    </xf>
    <xf numFmtId="4" fontId="31" fillId="0" borderId="24" xfId="0" applyNumberFormat="1" applyFont="1" applyFill="1" applyBorder="1" applyAlignment="1">
      <alignment horizontal="center" vertical="center"/>
    </xf>
    <xf numFmtId="166" fontId="31" fillId="0" borderId="18" xfId="0" applyNumberFormat="1" applyFont="1" applyFill="1" applyBorder="1" applyAlignment="1">
      <alignment horizontal="center" vertical="center"/>
    </xf>
    <xf numFmtId="166" fontId="31" fillId="0" borderId="24" xfId="0" applyNumberFormat="1" applyFont="1" applyFill="1" applyBorder="1" applyAlignment="1">
      <alignment horizontal="center" vertical="center"/>
    </xf>
    <xf numFmtId="0" fontId="0" fillId="0" borderId="6" xfId="0" applyBorder="1" applyAlignment="1">
      <alignment horizontal="center" vertical="center"/>
    </xf>
    <xf numFmtId="0" fontId="0" fillId="0" borderId="14" xfId="0" applyBorder="1" applyAlignment="1">
      <alignment horizontal="center" vertical="center"/>
    </xf>
    <xf numFmtId="0" fontId="23" fillId="0" borderId="18" xfId="0" applyFont="1" applyBorder="1" applyAlignment="1">
      <alignment horizontal="left" vertical="center" wrapText="1"/>
    </xf>
    <xf numFmtId="0" fontId="23" fillId="0" borderId="24" xfId="0" applyFont="1" applyBorder="1" applyAlignment="1">
      <alignment horizontal="left" vertical="center" wrapText="1"/>
    </xf>
    <xf numFmtId="0" fontId="25" fillId="0" borderId="6" xfId="0" applyFont="1" applyFill="1" applyBorder="1" applyAlignment="1">
      <alignment horizontal="center" vertical="center" wrapText="1"/>
    </xf>
    <xf numFmtId="0" fontId="25" fillId="0" borderId="14" xfId="0" applyFont="1" applyFill="1" applyBorder="1" applyAlignment="1">
      <alignment horizontal="center" vertical="center" wrapText="1"/>
    </xf>
    <xf numFmtId="0" fontId="23" fillId="0" borderId="6" xfId="0" applyFont="1" applyBorder="1" applyAlignment="1">
      <alignment horizontal="center" vertical="center" wrapText="1"/>
    </xf>
    <xf numFmtId="0" fontId="23" fillId="0" borderId="14" xfId="0" applyFont="1" applyBorder="1" applyAlignment="1">
      <alignment horizontal="center" vertical="center" wrapText="1"/>
    </xf>
    <xf numFmtId="165" fontId="25" fillId="0" borderId="6" xfId="1" applyNumberFormat="1" applyFont="1" applyFill="1" applyBorder="1" applyAlignment="1">
      <alignment horizontal="center" vertical="center"/>
    </xf>
    <xf numFmtId="165" fontId="25" fillId="0" borderId="14" xfId="1" applyNumberFormat="1" applyFont="1" applyFill="1" applyBorder="1" applyAlignment="1">
      <alignment horizontal="center" vertical="center"/>
    </xf>
    <xf numFmtId="165" fontId="25" fillId="0" borderId="6" xfId="1" applyNumberFormat="1" applyFont="1" applyBorder="1" applyAlignment="1">
      <alignment horizontal="center" vertical="center"/>
    </xf>
    <xf numFmtId="165" fontId="25" fillId="0" borderId="14" xfId="1" applyNumberFormat="1" applyFont="1" applyBorder="1" applyAlignment="1">
      <alignment horizontal="center" vertical="center"/>
    </xf>
    <xf numFmtId="0" fontId="25" fillId="0" borderId="56" xfId="0" applyFont="1" applyBorder="1" applyAlignment="1">
      <alignment horizontal="center" vertical="center"/>
    </xf>
    <xf numFmtId="0" fontId="25" fillId="0" borderId="54" xfId="0" applyFont="1" applyBorder="1" applyAlignment="1">
      <alignment horizontal="center" vertical="center"/>
    </xf>
    <xf numFmtId="0" fontId="23" fillId="0" borderId="6" xfId="0" applyFont="1" applyFill="1" applyBorder="1" applyAlignment="1">
      <alignment horizontal="center" vertical="center" wrapText="1"/>
    </xf>
    <xf numFmtId="0" fontId="23" fillId="0" borderId="14" xfId="0" applyFont="1" applyFill="1" applyBorder="1" applyAlignment="1">
      <alignment horizontal="center" vertical="center" wrapText="1"/>
    </xf>
    <xf numFmtId="166" fontId="25" fillId="0" borderId="20" xfId="0" applyNumberFormat="1" applyFont="1" applyBorder="1" applyAlignment="1">
      <alignment horizontal="center" vertical="center"/>
    </xf>
    <xf numFmtId="166" fontId="25" fillId="0" borderId="22" xfId="0" applyNumberFormat="1" applyFont="1" applyBorder="1" applyAlignment="1">
      <alignment horizontal="center" vertical="center"/>
    </xf>
    <xf numFmtId="0" fontId="45" fillId="16" borderId="64" xfId="26" applyFont="1" applyFill="1" applyBorder="1" applyAlignment="1">
      <alignment horizontal="center" vertical="center" wrapText="1"/>
    </xf>
    <xf numFmtId="0" fontId="45" fillId="16" borderId="3" xfId="26" applyFont="1" applyFill="1" applyBorder="1" applyAlignment="1">
      <alignment horizontal="center" vertical="center" wrapText="1"/>
    </xf>
    <xf numFmtId="0" fontId="54" fillId="0" borderId="64" xfId="26" applyFont="1" applyFill="1" applyBorder="1" applyAlignment="1">
      <alignment horizontal="center" vertical="center" wrapText="1"/>
    </xf>
    <xf numFmtId="0" fontId="54" fillId="0" borderId="60" xfId="26" applyFont="1" applyFill="1" applyBorder="1" applyAlignment="1">
      <alignment horizontal="center" vertical="center" wrapText="1"/>
    </xf>
    <xf numFmtId="10" fontId="34" fillId="0" borderId="64" xfId="26" applyNumberFormat="1" applyFont="1" applyBorder="1" applyAlignment="1">
      <alignment horizontal="center" vertical="center"/>
    </xf>
    <xf numFmtId="10" fontId="34" fillId="0" borderId="60" xfId="26" applyNumberFormat="1" applyFont="1" applyBorder="1" applyAlignment="1">
      <alignment horizontal="center" vertical="center"/>
    </xf>
    <xf numFmtId="0" fontId="56" fillId="17" borderId="64" xfId="34" applyFont="1" applyFill="1" applyBorder="1" applyAlignment="1">
      <alignment horizontal="center" vertical="center" wrapText="1"/>
    </xf>
    <xf numFmtId="0" fontId="56" fillId="17" borderId="60" xfId="34" applyFont="1" applyFill="1" applyBorder="1" applyAlignment="1">
      <alignment horizontal="center" vertical="center" wrapText="1"/>
    </xf>
    <xf numFmtId="0" fontId="34" fillId="0" borderId="58" xfId="26" applyFont="1" applyFill="1" applyBorder="1" applyAlignment="1">
      <alignment horizontal="left" vertical="center" wrapText="1"/>
    </xf>
    <xf numFmtId="166" fontId="34" fillId="0" borderId="58" xfId="26" applyNumberFormat="1" applyFont="1" applyFill="1" applyBorder="1" applyAlignment="1">
      <alignment horizontal="center" vertical="center"/>
    </xf>
    <xf numFmtId="10" fontId="34" fillId="0" borderId="58" xfId="26" applyNumberFormat="1" applyFont="1" applyFill="1" applyBorder="1" applyAlignment="1">
      <alignment horizontal="center" vertical="center"/>
    </xf>
    <xf numFmtId="10" fontId="34" fillId="0" borderId="60" xfId="26" applyNumberFormat="1" applyFont="1" applyFill="1" applyBorder="1" applyAlignment="1">
      <alignment horizontal="center" vertical="center"/>
    </xf>
    <xf numFmtId="0" fontId="42" fillId="0" borderId="58" xfId="26" applyFont="1" applyFill="1" applyBorder="1" applyAlignment="1">
      <alignment horizontal="left" vertical="center" wrapText="1"/>
    </xf>
    <xf numFmtId="0" fontId="12" fillId="0" borderId="64" xfId="26" applyFont="1" applyBorder="1" applyAlignment="1">
      <alignment horizontal="center"/>
    </xf>
    <xf numFmtId="166" fontId="34" fillId="0" borderId="60" xfId="26" applyNumberFormat="1" applyFont="1" applyFill="1" applyBorder="1" applyAlignment="1">
      <alignment horizontal="center" vertical="center"/>
    </xf>
    <xf numFmtId="0" fontId="45" fillId="16" borderId="58" xfId="26" applyFont="1" applyFill="1" applyBorder="1" applyAlignment="1">
      <alignment horizontal="center" vertical="center"/>
    </xf>
    <xf numFmtId="0" fontId="45" fillId="16" borderId="1" xfId="26" applyFont="1" applyFill="1" applyBorder="1" applyAlignment="1">
      <alignment horizontal="center" vertical="center"/>
    </xf>
    <xf numFmtId="0" fontId="45" fillId="16" borderId="2" xfId="26" applyFont="1" applyFill="1" applyBorder="1" applyAlignment="1">
      <alignment horizontal="center" vertical="center"/>
    </xf>
    <xf numFmtId="0" fontId="45" fillId="16" borderId="64" xfId="26" applyFont="1" applyFill="1" applyBorder="1" applyAlignment="1">
      <alignment horizontal="center" vertical="center"/>
    </xf>
    <xf numFmtId="0" fontId="45" fillId="16" borderId="3" xfId="26" applyFont="1" applyFill="1" applyBorder="1" applyAlignment="1">
      <alignment horizontal="center" vertical="center"/>
    </xf>
    <xf numFmtId="0" fontId="45" fillId="16" borderId="64" xfId="26" applyFont="1" applyFill="1" applyBorder="1" applyAlignment="1">
      <alignment horizontal="center" wrapText="1"/>
    </xf>
    <xf numFmtId="0" fontId="45" fillId="16" borderId="3" xfId="26" applyFont="1" applyFill="1" applyBorder="1" applyAlignment="1">
      <alignment horizontal="center" wrapText="1"/>
    </xf>
    <xf numFmtId="0" fontId="45" fillId="16" borderId="59" xfId="26" applyFont="1" applyFill="1" applyBorder="1" applyAlignment="1">
      <alignment horizontal="center" vertical="center"/>
    </xf>
    <xf numFmtId="0" fontId="45" fillId="16" borderId="1" xfId="26" applyFont="1" applyFill="1" applyBorder="1" applyAlignment="1">
      <alignment horizontal="center" vertical="center" wrapText="1"/>
    </xf>
    <xf numFmtId="0" fontId="45" fillId="16" borderId="2" xfId="26" applyFont="1" applyFill="1" applyBorder="1" applyAlignment="1">
      <alignment horizontal="center" vertical="center" wrapText="1"/>
    </xf>
    <xf numFmtId="0" fontId="45" fillId="16" borderId="59" xfId="26" applyFont="1" applyFill="1" applyBorder="1" applyAlignment="1">
      <alignment horizontal="center" vertical="center" wrapText="1"/>
    </xf>
    <xf numFmtId="0" fontId="45" fillId="15" borderId="64" xfId="26" applyFont="1" applyFill="1" applyBorder="1" applyAlignment="1">
      <alignment horizontal="center" vertical="center" wrapText="1"/>
    </xf>
    <xf numFmtId="0" fontId="38" fillId="15" borderId="2" xfId="26" applyFont="1" applyFill="1" applyBorder="1" applyAlignment="1">
      <alignment horizontal="left" vertical="center"/>
    </xf>
    <xf numFmtId="0" fontId="38" fillId="15" borderId="61" xfId="26" applyFont="1" applyFill="1" applyBorder="1" applyAlignment="1">
      <alignment horizontal="left" vertical="center"/>
    </xf>
    <xf numFmtId="4" fontId="34" fillId="0" borderId="64" xfId="26" applyNumberFormat="1" applyFont="1" applyBorder="1" applyAlignment="1">
      <alignment horizontal="center" vertical="center"/>
    </xf>
    <xf numFmtId="4" fontId="34" fillId="0" borderId="60" xfId="26" applyNumberFormat="1" applyFont="1" applyBorder="1" applyAlignment="1">
      <alignment horizontal="center" vertical="center"/>
    </xf>
    <xf numFmtId="0" fontId="34" fillId="0" borderId="1" xfId="26" applyFont="1" applyFill="1" applyBorder="1" applyAlignment="1">
      <alignment horizontal="center" vertical="center"/>
    </xf>
    <xf numFmtId="4" fontId="34" fillId="0" borderId="64" xfId="35" applyNumberFormat="1" applyFont="1" applyFill="1" applyBorder="1" applyAlignment="1">
      <alignment horizontal="center" vertical="center"/>
    </xf>
    <xf numFmtId="4" fontId="34" fillId="0" borderId="60" xfId="35" applyNumberFormat="1" applyFont="1" applyFill="1" applyBorder="1" applyAlignment="1">
      <alignment horizontal="center" vertical="center"/>
    </xf>
    <xf numFmtId="0" fontId="34" fillId="0" borderId="65" xfId="26" applyFont="1" applyBorder="1" applyAlignment="1">
      <alignment horizontal="center" vertical="center"/>
    </xf>
    <xf numFmtId="0" fontId="34" fillId="0" borderId="62" xfId="26" applyFont="1" applyBorder="1" applyAlignment="1">
      <alignment horizontal="center" vertical="center"/>
    </xf>
    <xf numFmtId="14" fontId="42" fillId="0" borderId="66" xfId="35" applyNumberFormat="1" applyFont="1" applyFill="1" applyBorder="1" applyAlignment="1">
      <alignment horizontal="center" vertical="center"/>
    </xf>
    <xf numFmtId="14" fontId="42" fillId="0" borderId="63" xfId="35" applyNumberFormat="1" applyFont="1" applyFill="1" applyBorder="1" applyAlignment="1">
      <alignment horizontal="center" vertical="center"/>
    </xf>
    <xf numFmtId="14" fontId="42" fillId="0" borderId="58" xfId="26" applyNumberFormat="1" applyFont="1" applyFill="1" applyBorder="1" applyAlignment="1">
      <alignment horizontal="center" vertical="center"/>
    </xf>
    <xf numFmtId="0" fontId="34" fillId="0" borderId="58" xfId="26" applyFont="1" applyBorder="1" applyAlignment="1">
      <alignment horizontal="left" vertical="center" wrapText="1"/>
    </xf>
    <xf numFmtId="4" fontId="42" fillId="0" borderId="58" xfId="35" applyNumberFormat="1" applyFont="1" applyFill="1" applyBorder="1" applyAlignment="1">
      <alignment horizontal="center" vertical="center"/>
    </xf>
    <xf numFmtId="1" fontId="34" fillId="0" borderId="65" xfId="26" applyNumberFormat="1" applyFont="1" applyBorder="1" applyAlignment="1">
      <alignment horizontal="center" vertical="center"/>
    </xf>
    <xf numFmtId="1" fontId="34" fillId="0" borderId="62" xfId="26" applyNumberFormat="1" applyFont="1" applyBorder="1" applyAlignment="1">
      <alignment horizontal="center" vertical="center"/>
    </xf>
    <xf numFmtId="0" fontId="34" fillId="0" borderId="58" xfId="26" applyFont="1" applyBorder="1" applyAlignment="1">
      <alignment horizontal="center" vertical="center"/>
    </xf>
    <xf numFmtId="0" fontId="42" fillId="0" borderId="1" xfId="26" applyFont="1" applyFill="1" applyBorder="1" applyAlignment="1">
      <alignment horizontal="left" vertical="center" wrapText="1"/>
    </xf>
    <xf numFmtId="165" fontId="34" fillId="0" borderId="58" xfId="35" applyNumberFormat="1" applyFont="1" applyFill="1" applyBorder="1" applyAlignment="1">
      <alignment horizontal="center" vertical="center"/>
    </xf>
    <xf numFmtId="0" fontId="34" fillId="0" borderId="59" xfId="26" applyFont="1" applyBorder="1" applyAlignment="1">
      <alignment horizontal="center" vertical="center"/>
    </xf>
    <xf numFmtId="0" fontId="56" fillId="17" borderId="65" xfId="34" applyFont="1" applyFill="1" applyBorder="1" applyAlignment="1">
      <alignment horizontal="center" vertical="center" wrapText="1"/>
    </xf>
    <xf numFmtId="0" fontId="56" fillId="17" borderId="62" xfId="34" applyFont="1" applyFill="1" applyBorder="1" applyAlignment="1">
      <alignment horizontal="center" vertical="center" wrapText="1"/>
    </xf>
    <xf numFmtId="4" fontId="56" fillId="17" borderId="65" xfId="34" applyNumberFormat="1" applyFont="1" applyFill="1" applyBorder="1" applyAlignment="1">
      <alignment horizontal="center" vertical="center" wrapText="1"/>
    </xf>
    <xf numFmtId="4" fontId="56" fillId="17" borderId="62" xfId="34" applyNumberFormat="1" applyFont="1" applyFill="1" applyBorder="1" applyAlignment="1">
      <alignment horizontal="center" vertical="center" wrapText="1"/>
    </xf>
    <xf numFmtId="4" fontId="56" fillId="17" borderId="64" xfId="34" applyNumberFormat="1" applyFont="1" applyFill="1" applyBorder="1" applyAlignment="1">
      <alignment horizontal="center" vertical="center" wrapText="1"/>
    </xf>
    <xf numFmtId="4" fontId="56" fillId="17" borderId="60" xfId="34" applyNumberFormat="1" applyFont="1" applyFill="1" applyBorder="1" applyAlignment="1">
      <alignment horizontal="center" vertical="center" wrapText="1"/>
    </xf>
    <xf numFmtId="14" fontId="34" fillId="0" borderId="66" xfId="35" applyNumberFormat="1" applyFont="1" applyFill="1" applyBorder="1" applyAlignment="1">
      <alignment horizontal="center" vertical="center"/>
    </xf>
    <xf numFmtId="14" fontId="34" fillId="0" borderId="63" xfId="35" applyNumberFormat="1" applyFont="1" applyFill="1" applyBorder="1" applyAlignment="1">
      <alignment horizontal="center" vertical="center"/>
    </xf>
    <xf numFmtId="4" fontId="34" fillId="0" borderId="58" xfId="35" applyNumberFormat="1" applyFont="1" applyFill="1" applyBorder="1" applyAlignment="1">
      <alignment horizontal="center" vertical="center"/>
    </xf>
    <xf numFmtId="3" fontId="34" fillId="0" borderId="66" xfId="26" applyNumberFormat="1" applyFont="1" applyBorder="1" applyAlignment="1">
      <alignment horizontal="center" vertical="center"/>
    </xf>
    <xf numFmtId="0" fontId="34" fillId="0" borderId="63" xfId="26" applyFont="1" applyBorder="1" applyAlignment="1">
      <alignment horizontal="center" vertical="center"/>
    </xf>
    <xf numFmtId="0" fontId="34" fillId="0" borderId="58" xfId="26" applyFont="1" applyFill="1" applyBorder="1" applyAlignment="1">
      <alignment horizontal="center" vertical="center"/>
    </xf>
    <xf numFmtId="1" fontId="34" fillId="0" borderId="59" xfId="26" applyNumberFormat="1" applyFont="1" applyBorder="1" applyAlignment="1">
      <alignment horizontal="center" vertical="center"/>
    </xf>
    <xf numFmtId="0" fontId="61" fillId="0" borderId="0" xfId="26" applyFont="1" applyAlignment="1">
      <alignment horizontal="center"/>
    </xf>
    <xf numFmtId="0" fontId="37" fillId="15" borderId="0" xfId="26" applyFont="1" applyFill="1" applyAlignment="1">
      <alignment horizontal="left"/>
    </xf>
    <xf numFmtId="0" fontId="38" fillId="16" borderId="1" xfId="26" applyFont="1" applyFill="1" applyBorder="1" applyAlignment="1">
      <alignment horizontal="center" vertical="center"/>
    </xf>
    <xf numFmtId="0" fontId="38" fillId="16" borderId="2" xfId="26" applyFont="1" applyFill="1" applyBorder="1" applyAlignment="1">
      <alignment horizontal="center" vertical="center"/>
    </xf>
    <xf numFmtId="0" fontId="38" fillId="16" borderId="59" xfId="26" applyFont="1" applyFill="1" applyBorder="1" applyAlignment="1">
      <alignment horizontal="center" vertical="center"/>
    </xf>
    <xf numFmtId="0" fontId="45" fillId="16" borderId="60" xfId="26" applyFont="1" applyFill="1" applyBorder="1" applyAlignment="1">
      <alignment horizontal="center" vertical="center" wrapText="1"/>
    </xf>
    <xf numFmtId="0" fontId="45" fillId="15" borderId="60" xfId="26" applyFont="1" applyFill="1" applyBorder="1" applyAlignment="1">
      <alignment horizontal="center" vertical="center" wrapText="1"/>
    </xf>
  </cellXfs>
  <cellStyles count="39">
    <cellStyle name="Euro" xfId="4"/>
    <cellStyle name="F2" xfId="5"/>
    <cellStyle name="F3" xfId="6"/>
    <cellStyle name="F4" xfId="7"/>
    <cellStyle name="F5" xfId="8"/>
    <cellStyle name="F6" xfId="9"/>
    <cellStyle name="F7" xfId="10"/>
    <cellStyle name="F8" xfId="11"/>
    <cellStyle name="Millares" xfId="1" builtinId="3"/>
    <cellStyle name="Millares [0] 2" xfId="13"/>
    <cellStyle name="Millares [0] 3" xfId="12"/>
    <cellStyle name="Millares 2" xfId="14"/>
    <cellStyle name="Millares 2 2" xfId="33"/>
    <cellStyle name="Millares 2 3" xfId="35"/>
    <cellStyle name="Millares 3" xfId="32"/>
    <cellStyle name="Millares 5" xfId="27"/>
    <cellStyle name="Normal" xfId="0" builtinId="0"/>
    <cellStyle name="Normal 14" xfId="15"/>
    <cellStyle name="Normal 2" xfId="16"/>
    <cellStyle name="Normal 2 2" xfId="26"/>
    <cellStyle name="Normal 2 3" xfId="17"/>
    <cellStyle name="Normal 3" xfId="18"/>
    <cellStyle name="Normal 4" xfId="19"/>
    <cellStyle name="Normal 4 2" xfId="20"/>
    <cellStyle name="Normal 5" xfId="21"/>
    <cellStyle name="Normal 6" xfId="22"/>
    <cellStyle name="Normal 7" xfId="3"/>
    <cellStyle name="Normal 8" xfId="28"/>
    <cellStyle name="Normal 8 2" xfId="30"/>
    <cellStyle name="Normal 8 3" xfId="31"/>
    <cellStyle name="Normal 8 4" xfId="34"/>
    <cellStyle name="Normal 8 5" xfId="38"/>
    <cellStyle name="Normal 9" xfId="29"/>
    <cellStyle name="Normal_MONITOREOOBRAS" xfId="37"/>
    <cellStyle name="Porcentaje" xfId="2" builtinId="5"/>
    <cellStyle name="Porcentaje 2" xfId="23"/>
    <cellStyle name="Porcentaje 2 2" xfId="36"/>
    <cellStyle name="Porcentual 2" xfId="24"/>
    <cellStyle name="Porcentual 3" xfId="25"/>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111125</xdr:colOff>
      <xdr:row>3</xdr:row>
      <xdr:rowOff>47625</xdr:rowOff>
    </xdr:from>
    <xdr:to>
      <xdr:col>9</xdr:col>
      <xdr:colOff>231775</xdr:colOff>
      <xdr:row>8</xdr:row>
      <xdr:rowOff>79375</xdr:rowOff>
    </xdr:to>
    <xdr:pic>
      <xdr:nvPicPr>
        <xdr:cNvPr id="2" name="Imagen 1" descr="http://intranet.minag.gob.pe/data/images/stories/logos/2014/logotipo-gran-sello-del-estado-dgiar.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125" y="571500"/>
          <a:ext cx="982027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23</xdr:col>
      <xdr:colOff>650875</xdr:colOff>
      <xdr:row>3</xdr:row>
      <xdr:rowOff>95250</xdr:rowOff>
    </xdr:from>
    <xdr:to>
      <xdr:col>24</xdr:col>
      <xdr:colOff>400957</xdr:colOff>
      <xdr:row>8</xdr:row>
      <xdr:rowOff>31750</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9051250" y="619125"/>
          <a:ext cx="861332"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JORGE%20PACHECO\A&#209;O%202010\EVALUACION%20PRESUPUESTARIA\II%20SEMESTRE\DOCUMENTOS%20DE%20TRABAJO\MATRIZ%20PEPP%20II_SEMESTRE%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rreo.presidencia.gob.pe/webmail/api/download/attachment/f564bf80-185e-4b63-93d1-86b1c782403c/351/0-1/OFERTA%20SECTORES/MVCS/ANEXOS%20CMD%20LAMBAYEQUE_MVCS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z PEPP"/>
      <sheetName val="Metas Físicas PEPP"/>
      <sheetName val="Matriz"/>
      <sheetName val="Metas Físicas"/>
    </sheetNames>
    <sheetDataSet>
      <sheetData sheetId="0" refreshError="1"/>
      <sheetData sheetId="1" refreshError="1"/>
      <sheetData sheetId="2">
        <row r="5">
          <cell r="E5">
            <v>2154758</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EXO 1"/>
      <sheetName val="ANEXO 2"/>
      <sheetName val="ANEXO 3"/>
      <sheetName val="ANEXO 4"/>
      <sheetName val="ANEXO 5"/>
      <sheetName val="ANEXO 6"/>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rgb="FF0070C0"/>
  </sheetPr>
  <dimension ref="B1:BD33"/>
  <sheetViews>
    <sheetView view="pageBreakPreview" zoomScale="65" zoomScaleNormal="85" zoomScaleSheetLayoutView="65" workbookViewId="0">
      <pane xSplit="4" ySplit="7" topLeftCell="AF8" activePane="bottomRight" state="frozen"/>
      <selection pane="topRight" activeCell="E1" sqref="E1"/>
      <selection pane="bottomLeft" activeCell="A8" sqref="A8"/>
      <selection pane="bottomRight" activeCell="AG8" sqref="AG8:AG9"/>
    </sheetView>
  </sheetViews>
  <sheetFormatPr baseColWidth="10" defaultRowHeight="12.75" x14ac:dyDescent="0.2"/>
  <cols>
    <col min="1" max="1" width="2.28515625" customWidth="1"/>
    <col min="2" max="2" width="3.85546875" customWidth="1"/>
    <col min="3" max="3" width="7" customWidth="1"/>
    <col min="4" max="4" width="33.85546875" customWidth="1"/>
    <col min="5" max="5" width="15.140625" customWidth="1"/>
    <col min="6" max="6" width="13.140625" customWidth="1"/>
    <col min="7" max="7" width="16.140625" style="11" customWidth="1"/>
    <col min="8" max="8" width="13.42578125" customWidth="1"/>
    <col min="9" max="9" width="7.7109375" customWidth="1"/>
    <col min="10" max="10" width="6" style="1" customWidth="1"/>
    <col min="11" max="11" width="15.85546875" style="1" customWidth="1"/>
    <col min="12" max="12" width="7.85546875" style="1" customWidth="1"/>
    <col min="13" max="13" width="11.85546875" customWidth="1"/>
    <col min="14" max="14" width="12" customWidth="1"/>
    <col min="15" max="15" width="22" customWidth="1"/>
    <col min="16" max="16" width="12.140625" style="1" customWidth="1"/>
    <col min="17" max="17" width="11.85546875" style="1" customWidth="1"/>
    <col min="18" max="18" width="11.140625" style="1" customWidth="1"/>
    <col min="19" max="19" width="12.28515625" style="1" customWidth="1"/>
    <col min="20" max="20" width="12.42578125" style="1" customWidth="1"/>
    <col min="21" max="21" width="12" style="12" customWidth="1"/>
    <col min="22" max="22" width="13.140625" style="12" customWidth="1"/>
    <col min="23" max="24" width="12.28515625" style="1" customWidth="1"/>
    <col min="25" max="25" width="11.7109375" style="1" customWidth="1"/>
    <col min="26" max="28" width="11.85546875" style="1" customWidth="1"/>
    <col min="29" max="29" width="13.85546875" style="1" customWidth="1"/>
    <col min="30" max="30" width="12.42578125" style="1" customWidth="1"/>
    <col min="31" max="31" width="5.5703125" style="1" customWidth="1"/>
    <col min="32" max="32" width="6.5703125" style="1" customWidth="1"/>
    <col min="33" max="33" width="12" style="1" customWidth="1"/>
    <col min="34" max="35" width="6.85546875" style="1" customWidth="1"/>
    <col min="36" max="36" width="13" style="1" customWidth="1"/>
    <col min="37" max="37" width="6.85546875" style="1" customWidth="1"/>
    <col min="38" max="38" width="8.28515625" style="1" customWidth="1"/>
    <col min="39" max="39" width="12.28515625" style="1" customWidth="1"/>
    <col min="40" max="41" width="6.85546875" style="1" customWidth="1"/>
    <col min="42" max="42" width="11.42578125" style="1" customWidth="1"/>
    <col min="43" max="43" width="7.5703125" style="1" customWidth="1"/>
    <col min="44" max="44" width="9" style="1" customWidth="1"/>
    <col min="45" max="45" width="10.140625" style="1" customWidth="1"/>
    <col min="46" max="46" width="6.5703125" style="1" customWidth="1"/>
    <col min="47" max="47" width="9" style="1" customWidth="1"/>
    <col min="48" max="48" width="12" style="1" customWidth="1"/>
    <col min="49" max="49" width="5.7109375" style="1" customWidth="1"/>
    <col min="50" max="50" width="7.28515625" style="1" customWidth="1"/>
    <col min="51" max="51" width="13.140625" style="33" customWidth="1"/>
    <col min="52" max="52" width="8.5703125" style="1" customWidth="1"/>
    <col min="53" max="53" width="6.85546875" style="1" customWidth="1"/>
    <col min="54" max="54" width="52" customWidth="1"/>
    <col min="55" max="55" width="12.85546875" customWidth="1"/>
    <col min="285" max="285" width="3.85546875" customWidth="1"/>
    <col min="286" max="289" width="11.42578125" customWidth="1"/>
    <col min="290" max="290" width="50.7109375" customWidth="1"/>
    <col min="291" max="291" width="13.28515625" customWidth="1"/>
    <col min="292" max="292" width="10.28515625" customWidth="1"/>
    <col min="293" max="293" width="15.85546875" customWidth="1"/>
    <col min="294" max="294" width="8.42578125" customWidth="1"/>
    <col min="295" max="295" width="11.5703125" customWidth="1"/>
    <col min="296" max="296" width="6" customWidth="1"/>
    <col min="297" max="297" width="18.42578125" customWidth="1"/>
    <col min="298" max="298" width="16.5703125" customWidth="1"/>
    <col min="299" max="299" width="37.28515625" customWidth="1"/>
    <col min="300" max="302" width="12.5703125" customWidth="1"/>
    <col min="303" max="303" width="12.85546875" customWidth="1"/>
    <col min="304" max="304" width="12.42578125" customWidth="1"/>
    <col min="305" max="305" width="13.5703125" bestFit="1" customWidth="1"/>
    <col min="306" max="306" width="13.5703125" customWidth="1"/>
    <col min="307" max="307" width="13.5703125" bestFit="1" customWidth="1"/>
    <col min="308" max="308" width="14.5703125" customWidth="1"/>
    <col min="309" max="309" width="13.5703125" bestFit="1" customWidth="1"/>
    <col min="310" max="310" width="7.28515625" customWidth="1"/>
    <col min="311" max="311" width="12.85546875" customWidth="1"/>
    <col min="541" max="541" width="3.85546875" customWidth="1"/>
    <col min="542" max="545" width="11.42578125" customWidth="1"/>
    <col min="546" max="546" width="50.7109375" customWidth="1"/>
    <col min="547" max="547" width="13.28515625" customWidth="1"/>
    <col min="548" max="548" width="10.28515625" customWidth="1"/>
    <col min="549" max="549" width="15.85546875" customWidth="1"/>
    <col min="550" max="550" width="8.42578125" customWidth="1"/>
    <col min="551" max="551" width="11.5703125" customWidth="1"/>
    <col min="552" max="552" width="6" customWidth="1"/>
    <col min="553" max="553" width="18.42578125" customWidth="1"/>
    <col min="554" max="554" width="16.5703125" customWidth="1"/>
    <col min="555" max="555" width="37.28515625" customWidth="1"/>
    <col min="556" max="558" width="12.5703125" customWidth="1"/>
    <col min="559" max="559" width="12.85546875" customWidth="1"/>
    <col min="560" max="560" width="12.42578125" customWidth="1"/>
    <col min="561" max="561" width="13.5703125" bestFit="1" customWidth="1"/>
    <col min="562" max="562" width="13.5703125" customWidth="1"/>
    <col min="563" max="563" width="13.5703125" bestFit="1" customWidth="1"/>
    <col min="564" max="564" width="14.5703125" customWidth="1"/>
    <col min="565" max="565" width="13.5703125" bestFit="1" customWidth="1"/>
    <col min="566" max="566" width="7.28515625" customWidth="1"/>
    <col min="567" max="567" width="12.85546875" customWidth="1"/>
    <col min="797" max="797" width="3.85546875" customWidth="1"/>
    <col min="798" max="801" width="11.42578125" customWidth="1"/>
    <col min="802" max="802" width="50.7109375" customWidth="1"/>
    <col min="803" max="803" width="13.28515625" customWidth="1"/>
    <col min="804" max="804" width="10.28515625" customWidth="1"/>
    <col min="805" max="805" width="15.85546875" customWidth="1"/>
    <col min="806" max="806" width="8.42578125" customWidth="1"/>
    <col min="807" max="807" width="11.5703125" customWidth="1"/>
    <col min="808" max="808" width="6" customWidth="1"/>
    <col min="809" max="809" width="18.42578125" customWidth="1"/>
    <col min="810" max="810" width="16.5703125" customWidth="1"/>
    <col min="811" max="811" width="37.28515625" customWidth="1"/>
    <col min="812" max="814" width="12.5703125" customWidth="1"/>
    <col min="815" max="815" width="12.85546875" customWidth="1"/>
    <col min="816" max="816" width="12.42578125" customWidth="1"/>
    <col min="817" max="817" width="13.5703125" bestFit="1" customWidth="1"/>
    <col min="818" max="818" width="13.5703125" customWidth="1"/>
    <col min="819" max="819" width="13.5703125" bestFit="1" customWidth="1"/>
    <col min="820" max="820" width="14.5703125" customWidth="1"/>
    <col min="821" max="821" width="13.5703125" bestFit="1" customWidth="1"/>
    <col min="822" max="822" width="7.28515625" customWidth="1"/>
    <col min="823" max="823" width="12.85546875" customWidth="1"/>
    <col min="1053" max="1053" width="3.85546875" customWidth="1"/>
    <col min="1054" max="1057" width="11.42578125" customWidth="1"/>
    <col min="1058" max="1058" width="50.7109375" customWidth="1"/>
    <col min="1059" max="1059" width="13.28515625" customWidth="1"/>
    <col min="1060" max="1060" width="10.28515625" customWidth="1"/>
    <col min="1061" max="1061" width="15.85546875" customWidth="1"/>
    <col min="1062" max="1062" width="8.42578125" customWidth="1"/>
    <col min="1063" max="1063" width="11.5703125" customWidth="1"/>
    <col min="1064" max="1064" width="6" customWidth="1"/>
    <col min="1065" max="1065" width="18.42578125" customWidth="1"/>
    <col min="1066" max="1066" width="16.5703125" customWidth="1"/>
    <col min="1067" max="1067" width="37.28515625" customWidth="1"/>
    <col min="1068" max="1070" width="12.5703125" customWidth="1"/>
    <col min="1071" max="1071" width="12.85546875" customWidth="1"/>
    <col min="1072" max="1072" width="12.42578125" customWidth="1"/>
    <col min="1073" max="1073" width="13.5703125" bestFit="1" customWidth="1"/>
    <col min="1074" max="1074" width="13.5703125" customWidth="1"/>
    <col min="1075" max="1075" width="13.5703125" bestFit="1" customWidth="1"/>
    <col min="1076" max="1076" width="14.5703125" customWidth="1"/>
    <col min="1077" max="1077" width="13.5703125" bestFit="1" customWidth="1"/>
    <col min="1078" max="1078" width="7.28515625" customWidth="1"/>
    <col min="1079" max="1079" width="12.85546875" customWidth="1"/>
    <col min="1309" max="1309" width="3.85546875" customWidth="1"/>
    <col min="1310" max="1313" width="11.42578125" customWidth="1"/>
    <col min="1314" max="1314" width="50.7109375" customWidth="1"/>
    <col min="1315" max="1315" width="13.28515625" customWidth="1"/>
    <col min="1316" max="1316" width="10.28515625" customWidth="1"/>
    <col min="1317" max="1317" width="15.85546875" customWidth="1"/>
    <col min="1318" max="1318" width="8.42578125" customWidth="1"/>
    <col min="1319" max="1319" width="11.5703125" customWidth="1"/>
    <col min="1320" max="1320" width="6" customWidth="1"/>
    <col min="1321" max="1321" width="18.42578125" customWidth="1"/>
    <col min="1322" max="1322" width="16.5703125" customWidth="1"/>
    <col min="1323" max="1323" width="37.28515625" customWidth="1"/>
    <col min="1324" max="1326" width="12.5703125" customWidth="1"/>
    <col min="1327" max="1327" width="12.85546875" customWidth="1"/>
    <col min="1328" max="1328" width="12.42578125" customWidth="1"/>
    <col min="1329" max="1329" width="13.5703125" bestFit="1" customWidth="1"/>
    <col min="1330" max="1330" width="13.5703125" customWidth="1"/>
    <col min="1331" max="1331" width="13.5703125" bestFit="1" customWidth="1"/>
    <col min="1332" max="1332" width="14.5703125" customWidth="1"/>
    <col min="1333" max="1333" width="13.5703125" bestFit="1" customWidth="1"/>
    <col min="1334" max="1334" width="7.28515625" customWidth="1"/>
    <col min="1335" max="1335" width="12.85546875" customWidth="1"/>
    <col min="1565" max="1565" width="3.85546875" customWidth="1"/>
    <col min="1566" max="1569" width="11.42578125" customWidth="1"/>
    <col min="1570" max="1570" width="50.7109375" customWidth="1"/>
    <col min="1571" max="1571" width="13.28515625" customWidth="1"/>
    <col min="1572" max="1572" width="10.28515625" customWidth="1"/>
    <col min="1573" max="1573" width="15.85546875" customWidth="1"/>
    <col min="1574" max="1574" width="8.42578125" customWidth="1"/>
    <col min="1575" max="1575" width="11.5703125" customWidth="1"/>
    <col min="1576" max="1576" width="6" customWidth="1"/>
    <col min="1577" max="1577" width="18.42578125" customWidth="1"/>
    <col min="1578" max="1578" width="16.5703125" customWidth="1"/>
    <col min="1579" max="1579" width="37.28515625" customWidth="1"/>
    <col min="1580" max="1582" width="12.5703125" customWidth="1"/>
    <col min="1583" max="1583" width="12.85546875" customWidth="1"/>
    <col min="1584" max="1584" width="12.42578125" customWidth="1"/>
    <col min="1585" max="1585" width="13.5703125" bestFit="1" customWidth="1"/>
    <col min="1586" max="1586" width="13.5703125" customWidth="1"/>
    <col min="1587" max="1587" width="13.5703125" bestFit="1" customWidth="1"/>
    <col min="1588" max="1588" width="14.5703125" customWidth="1"/>
    <col min="1589" max="1589" width="13.5703125" bestFit="1" customWidth="1"/>
    <col min="1590" max="1590" width="7.28515625" customWidth="1"/>
    <col min="1591" max="1591" width="12.85546875" customWidth="1"/>
    <col min="1821" max="1821" width="3.85546875" customWidth="1"/>
    <col min="1822" max="1825" width="11.42578125" customWidth="1"/>
    <col min="1826" max="1826" width="50.7109375" customWidth="1"/>
    <col min="1827" max="1827" width="13.28515625" customWidth="1"/>
    <col min="1828" max="1828" width="10.28515625" customWidth="1"/>
    <col min="1829" max="1829" width="15.85546875" customWidth="1"/>
    <col min="1830" max="1830" width="8.42578125" customWidth="1"/>
    <col min="1831" max="1831" width="11.5703125" customWidth="1"/>
    <col min="1832" max="1832" width="6" customWidth="1"/>
    <col min="1833" max="1833" width="18.42578125" customWidth="1"/>
    <col min="1834" max="1834" width="16.5703125" customWidth="1"/>
    <col min="1835" max="1835" width="37.28515625" customWidth="1"/>
    <col min="1836" max="1838" width="12.5703125" customWidth="1"/>
    <col min="1839" max="1839" width="12.85546875" customWidth="1"/>
    <col min="1840" max="1840" width="12.42578125" customWidth="1"/>
    <col min="1841" max="1841" width="13.5703125" bestFit="1" customWidth="1"/>
    <col min="1842" max="1842" width="13.5703125" customWidth="1"/>
    <col min="1843" max="1843" width="13.5703125" bestFit="1" customWidth="1"/>
    <col min="1844" max="1844" width="14.5703125" customWidth="1"/>
    <col min="1845" max="1845" width="13.5703125" bestFit="1" customWidth="1"/>
    <col min="1846" max="1846" width="7.28515625" customWidth="1"/>
    <col min="1847" max="1847" width="12.85546875" customWidth="1"/>
    <col min="2077" max="2077" width="3.85546875" customWidth="1"/>
    <col min="2078" max="2081" width="11.42578125" customWidth="1"/>
    <col min="2082" max="2082" width="50.7109375" customWidth="1"/>
    <col min="2083" max="2083" width="13.28515625" customWidth="1"/>
    <col min="2084" max="2084" width="10.28515625" customWidth="1"/>
    <col min="2085" max="2085" width="15.85546875" customWidth="1"/>
    <col min="2086" max="2086" width="8.42578125" customWidth="1"/>
    <col min="2087" max="2087" width="11.5703125" customWidth="1"/>
    <col min="2088" max="2088" width="6" customWidth="1"/>
    <col min="2089" max="2089" width="18.42578125" customWidth="1"/>
    <col min="2090" max="2090" width="16.5703125" customWidth="1"/>
    <col min="2091" max="2091" width="37.28515625" customWidth="1"/>
    <col min="2092" max="2094" width="12.5703125" customWidth="1"/>
    <col min="2095" max="2095" width="12.85546875" customWidth="1"/>
    <col min="2096" max="2096" width="12.42578125" customWidth="1"/>
    <col min="2097" max="2097" width="13.5703125" bestFit="1" customWidth="1"/>
    <col min="2098" max="2098" width="13.5703125" customWidth="1"/>
    <col min="2099" max="2099" width="13.5703125" bestFit="1" customWidth="1"/>
    <col min="2100" max="2100" width="14.5703125" customWidth="1"/>
    <col min="2101" max="2101" width="13.5703125" bestFit="1" customWidth="1"/>
    <col min="2102" max="2102" width="7.28515625" customWidth="1"/>
    <col min="2103" max="2103" width="12.85546875" customWidth="1"/>
    <col min="2333" max="2333" width="3.85546875" customWidth="1"/>
    <col min="2334" max="2337" width="11.42578125" customWidth="1"/>
    <col min="2338" max="2338" width="50.7109375" customWidth="1"/>
    <col min="2339" max="2339" width="13.28515625" customWidth="1"/>
    <col min="2340" max="2340" width="10.28515625" customWidth="1"/>
    <col min="2341" max="2341" width="15.85546875" customWidth="1"/>
    <col min="2342" max="2342" width="8.42578125" customWidth="1"/>
    <col min="2343" max="2343" width="11.5703125" customWidth="1"/>
    <col min="2344" max="2344" width="6" customWidth="1"/>
    <col min="2345" max="2345" width="18.42578125" customWidth="1"/>
    <col min="2346" max="2346" width="16.5703125" customWidth="1"/>
    <col min="2347" max="2347" width="37.28515625" customWidth="1"/>
    <col min="2348" max="2350" width="12.5703125" customWidth="1"/>
    <col min="2351" max="2351" width="12.85546875" customWidth="1"/>
    <col min="2352" max="2352" width="12.42578125" customWidth="1"/>
    <col min="2353" max="2353" width="13.5703125" bestFit="1" customWidth="1"/>
    <col min="2354" max="2354" width="13.5703125" customWidth="1"/>
    <col min="2355" max="2355" width="13.5703125" bestFit="1" customWidth="1"/>
    <col min="2356" max="2356" width="14.5703125" customWidth="1"/>
    <col min="2357" max="2357" width="13.5703125" bestFit="1" customWidth="1"/>
    <col min="2358" max="2358" width="7.28515625" customWidth="1"/>
    <col min="2359" max="2359" width="12.85546875" customWidth="1"/>
    <col min="2589" max="2589" width="3.85546875" customWidth="1"/>
    <col min="2590" max="2593" width="11.42578125" customWidth="1"/>
    <col min="2594" max="2594" width="50.7109375" customWidth="1"/>
    <col min="2595" max="2595" width="13.28515625" customWidth="1"/>
    <col min="2596" max="2596" width="10.28515625" customWidth="1"/>
    <col min="2597" max="2597" width="15.85546875" customWidth="1"/>
    <col min="2598" max="2598" width="8.42578125" customWidth="1"/>
    <col min="2599" max="2599" width="11.5703125" customWidth="1"/>
    <col min="2600" max="2600" width="6" customWidth="1"/>
    <col min="2601" max="2601" width="18.42578125" customWidth="1"/>
    <col min="2602" max="2602" width="16.5703125" customWidth="1"/>
    <col min="2603" max="2603" width="37.28515625" customWidth="1"/>
    <col min="2604" max="2606" width="12.5703125" customWidth="1"/>
    <col min="2607" max="2607" width="12.85546875" customWidth="1"/>
    <col min="2608" max="2608" width="12.42578125" customWidth="1"/>
    <col min="2609" max="2609" width="13.5703125" bestFit="1" customWidth="1"/>
    <col min="2610" max="2610" width="13.5703125" customWidth="1"/>
    <col min="2611" max="2611" width="13.5703125" bestFit="1" customWidth="1"/>
    <col min="2612" max="2612" width="14.5703125" customWidth="1"/>
    <col min="2613" max="2613" width="13.5703125" bestFit="1" customWidth="1"/>
    <col min="2614" max="2614" width="7.28515625" customWidth="1"/>
    <col min="2615" max="2615" width="12.85546875" customWidth="1"/>
    <col min="2845" max="2845" width="3.85546875" customWidth="1"/>
    <col min="2846" max="2849" width="11.42578125" customWidth="1"/>
    <col min="2850" max="2850" width="50.7109375" customWidth="1"/>
    <col min="2851" max="2851" width="13.28515625" customWidth="1"/>
    <col min="2852" max="2852" width="10.28515625" customWidth="1"/>
    <col min="2853" max="2853" width="15.85546875" customWidth="1"/>
    <col min="2854" max="2854" width="8.42578125" customWidth="1"/>
    <col min="2855" max="2855" width="11.5703125" customWidth="1"/>
    <col min="2856" max="2856" width="6" customWidth="1"/>
    <col min="2857" max="2857" width="18.42578125" customWidth="1"/>
    <col min="2858" max="2858" width="16.5703125" customWidth="1"/>
    <col min="2859" max="2859" width="37.28515625" customWidth="1"/>
    <col min="2860" max="2862" width="12.5703125" customWidth="1"/>
    <col min="2863" max="2863" width="12.85546875" customWidth="1"/>
    <col min="2864" max="2864" width="12.42578125" customWidth="1"/>
    <col min="2865" max="2865" width="13.5703125" bestFit="1" customWidth="1"/>
    <col min="2866" max="2866" width="13.5703125" customWidth="1"/>
    <col min="2867" max="2867" width="13.5703125" bestFit="1" customWidth="1"/>
    <col min="2868" max="2868" width="14.5703125" customWidth="1"/>
    <col min="2869" max="2869" width="13.5703125" bestFit="1" customWidth="1"/>
    <col min="2870" max="2870" width="7.28515625" customWidth="1"/>
    <col min="2871" max="2871" width="12.85546875" customWidth="1"/>
    <col min="3101" max="3101" width="3.85546875" customWidth="1"/>
    <col min="3102" max="3105" width="11.42578125" customWidth="1"/>
    <col min="3106" max="3106" width="50.7109375" customWidth="1"/>
    <col min="3107" max="3107" width="13.28515625" customWidth="1"/>
    <col min="3108" max="3108" width="10.28515625" customWidth="1"/>
    <col min="3109" max="3109" width="15.85546875" customWidth="1"/>
    <col min="3110" max="3110" width="8.42578125" customWidth="1"/>
    <col min="3111" max="3111" width="11.5703125" customWidth="1"/>
    <col min="3112" max="3112" width="6" customWidth="1"/>
    <col min="3113" max="3113" width="18.42578125" customWidth="1"/>
    <col min="3114" max="3114" width="16.5703125" customWidth="1"/>
    <col min="3115" max="3115" width="37.28515625" customWidth="1"/>
    <col min="3116" max="3118" width="12.5703125" customWidth="1"/>
    <col min="3119" max="3119" width="12.85546875" customWidth="1"/>
    <col min="3120" max="3120" width="12.42578125" customWidth="1"/>
    <col min="3121" max="3121" width="13.5703125" bestFit="1" customWidth="1"/>
    <col min="3122" max="3122" width="13.5703125" customWidth="1"/>
    <col min="3123" max="3123" width="13.5703125" bestFit="1" customWidth="1"/>
    <col min="3124" max="3124" width="14.5703125" customWidth="1"/>
    <col min="3125" max="3125" width="13.5703125" bestFit="1" customWidth="1"/>
    <col min="3126" max="3126" width="7.28515625" customWidth="1"/>
    <col min="3127" max="3127" width="12.85546875" customWidth="1"/>
    <col min="3357" max="3357" width="3.85546875" customWidth="1"/>
    <col min="3358" max="3361" width="11.42578125" customWidth="1"/>
    <col min="3362" max="3362" width="50.7109375" customWidth="1"/>
    <col min="3363" max="3363" width="13.28515625" customWidth="1"/>
    <col min="3364" max="3364" width="10.28515625" customWidth="1"/>
    <col min="3365" max="3365" width="15.85546875" customWidth="1"/>
    <col min="3366" max="3366" width="8.42578125" customWidth="1"/>
    <col min="3367" max="3367" width="11.5703125" customWidth="1"/>
    <col min="3368" max="3368" width="6" customWidth="1"/>
    <col min="3369" max="3369" width="18.42578125" customWidth="1"/>
    <col min="3370" max="3370" width="16.5703125" customWidth="1"/>
    <col min="3371" max="3371" width="37.28515625" customWidth="1"/>
    <col min="3372" max="3374" width="12.5703125" customWidth="1"/>
    <col min="3375" max="3375" width="12.85546875" customWidth="1"/>
    <col min="3376" max="3376" width="12.42578125" customWidth="1"/>
    <col min="3377" max="3377" width="13.5703125" bestFit="1" customWidth="1"/>
    <col min="3378" max="3378" width="13.5703125" customWidth="1"/>
    <col min="3379" max="3379" width="13.5703125" bestFit="1" customWidth="1"/>
    <col min="3380" max="3380" width="14.5703125" customWidth="1"/>
    <col min="3381" max="3381" width="13.5703125" bestFit="1" customWidth="1"/>
    <col min="3382" max="3382" width="7.28515625" customWidth="1"/>
    <col min="3383" max="3383" width="12.85546875" customWidth="1"/>
    <col min="3613" max="3613" width="3.85546875" customWidth="1"/>
    <col min="3614" max="3617" width="11.42578125" customWidth="1"/>
    <col min="3618" max="3618" width="50.7109375" customWidth="1"/>
    <col min="3619" max="3619" width="13.28515625" customWidth="1"/>
    <col min="3620" max="3620" width="10.28515625" customWidth="1"/>
    <col min="3621" max="3621" width="15.85546875" customWidth="1"/>
    <col min="3622" max="3622" width="8.42578125" customWidth="1"/>
    <col min="3623" max="3623" width="11.5703125" customWidth="1"/>
    <col min="3624" max="3624" width="6" customWidth="1"/>
    <col min="3625" max="3625" width="18.42578125" customWidth="1"/>
    <col min="3626" max="3626" width="16.5703125" customWidth="1"/>
    <col min="3627" max="3627" width="37.28515625" customWidth="1"/>
    <col min="3628" max="3630" width="12.5703125" customWidth="1"/>
    <col min="3631" max="3631" width="12.85546875" customWidth="1"/>
    <col min="3632" max="3632" width="12.42578125" customWidth="1"/>
    <col min="3633" max="3633" width="13.5703125" bestFit="1" customWidth="1"/>
    <col min="3634" max="3634" width="13.5703125" customWidth="1"/>
    <col min="3635" max="3635" width="13.5703125" bestFit="1" customWidth="1"/>
    <col min="3636" max="3636" width="14.5703125" customWidth="1"/>
    <col min="3637" max="3637" width="13.5703125" bestFit="1" customWidth="1"/>
    <col min="3638" max="3638" width="7.28515625" customWidth="1"/>
    <col min="3639" max="3639" width="12.85546875" customWidth="1"/>
    <col min="3869" max="3869" width="3.85546875" customWidth="1"/>
    <col min="3870" max="3873" width="11.42578125" customWidth="1"/>
    <col min="3874" max="3874" width="50.7109375" customWidth="1"/>
    <col min="3875" max="3875" width="13.28515625" customWidth="1"/>
    <col min="3876" max="3876" width="10.28515625" customWidth="1"/>
    <col min="3877" max="3877" width="15.85546875" customWidth="1"/>
    <col min="3878" max="3878" width="8.42578125" customWidth="1"/>
    <col min="3879" max="3879" width="11.5703125" customWidth="1"/>
    <col min="3880" max="3880" width="6" customWidth="1"/>
    <col min="3881" max="3881" width="18.42578125" customWidth="1"/>
    <col min="3882" max="3882" width="16.5703125" customWidth="1"/>
    <col min="3883" max="3883" width="37.28515625" customWidth="1"/>
    <col min="3884" max="3886" width="12.5703125" customWidth="1"/>
    <col min="3887" max="3887" width="12.85546875" customWidth="1"/>
    <col min="3888" max="3888" width="12.42578125" customWidth="1"/>
    <col min="3889" max="3889" width="13.5703125" bestFit="1" customWidth="1"/>
    <col min="3890" max="3890" width="13.5703125" customWidth="1"/>
    <col min="3891" max="3891" width="13.5703125" bestFit="1" customWidth="1"/>
    <col min="3892" max="3892" width="14.5703125" customWidth="1"/>
    <col min="3893" max="3893" width="13.5703125" bestFit="1" customWidth="1"/>
    <col min="3894" max="3894" width="7.28515625" customWidth="1"/>
    <col min="3895" max="3895" width="12.85546875" customWidth="1"/>
    <col min="4125" max="4125" width="3.85546875" customWidth="1"/>
    <col min="4126" max="4129" width="11.42578125" customWidth="1"/>
    <col min="4130" max="4130" width="50.7109375" customWidth="1"/>
    <col min="4131" max="4131" width="13.28515625" customWidth="1"/>
    <col min="4132" max="4132" width="10.28515625" customWidth="1"/>
    <col min="4133" max="4133" width="15.85546875" customWidth="1"/>
    <col min="4134" max="4134" width="8.42578125" customWidth="1"/>
    <col min="4135" max="4135" width="11.5703125" customWidth="1"/>
    <col min="4136" max="4136" width="6" customWidth="1"/>
    <col min="4137" max="4137" width="18.42578125" customWidth="1"/>
    <col min="4138" max="4138" width="16.5703125" customWidth="1"/>
    <col min="4139" max="4139" width="37.28515625" customWidth="1"/>
    <col min="4140" max="4142" width="12.5703125" customWidth="1"/>
    <col min="4143" max="4143" width="12.85546875" customWidth="1"/>
    <col min="4144" max="4144" width="12.42578125" customWidth="1"/>
    <col min="4145" max="4145" width="13.5703125" bestFit="1" customWidth="1"/>
    <col min="4146" max="4146" width="13.5703125" customWidth="1"/>
    <col min="4147" max="4147" width="13.5703125" bestFit="1" customWidth="1"/>
    <col min="4148" max="4148" width="14.5703125" customWidth="1"/>
    <col min="4149" max="4149" width="13.5703125" bestFit="1" customWidth="1"/>
    <col min="4150" max="4150" width="7.28515625" customWidth="1"/>
    <col min="4151" max="4151" width="12.85546875" customWidth="1"/>
    <col min="4381" max="4381" width="3.85546875" customWidth="1"/>
    <col min="4382" max="4385" width="11.42578125" customWidth="1"/>
    <col min="4386" max="4386" width="50.7109375" customWidth="1"/>
    <col min="4387" max="4387" width="13.28515625" customWidth="1"/>
    <col min="4388" max="4388" width="10.28515625" customWidth="1"/>
    <col min="4389" max="4389" width="15.85546875" customWidth="1"/>
    <col min="4390" max="4390" width="8.42578125" customWidth="1"/>
    <col min="4391" max="4391" width="11.5703125" customWidth="1"/>
    <col min="4392" max="4392" width="6" customWidth="1"/>
    <col min="4393" max="4393" width="18.42578125" customWidth="1"/>
    <col min="4394" max="4394" width="16.5703125" customWidth="1"/>
    <col min="4395" max="4395" width="37.28515625" customWidth="1"/>
    <col min="4396" max="4398" width="12.5703125" customWidth="1"/>
    <col min="4399" max="4399" width="12.85546875" customWidth="1"/>
    <col min="4400" max="4400" width="12.42578125" customWidth="1"/>
    <col min="4401" max="4401" width="13.5703125" bestFit="1" customWidth="1"/>
    <col min="4402" max="4402" width="13.5703125" customWidth="1"/>
    <col min="4403" max="4403" width="13.5703125" bestFit="1" customWidth="1"/>
    <col min="4404" max="4404" width="14.5703125" customWidth="1"/>
    <col min="4405" max="4405" width="13.5703125" bestFit="1" customWidth="1"/>
    <col min="4406" max="4406" width="7.28515625" customWidth="1"/>
    <col min="4407" max="4407" width="12.85546875" customWidth="1"/>
    <col min="4637" max="4637" width="3.85546875" customWidth="1"/>
    <col min="4638" max="4641" width="11.42578125" customWidth="1"/>
    <col min="4642" max="4642" width="50.7109375" customWidth="1"/>
    <col min="4643" max="4643" width="13.28515625" customWidth="1"/>
    <col min="4644" max="4644" width="10.28515625" customWidth="1"/>
    <col min="4645" max="4645" width="15.85546875" customWidth="1"/>
    <col min="4646" max="4646" width="8.42578125" customWidth="1"/>
    <col min="4647" max="4647" width="11.5703125" customWidth="1"/>
    <col min="4648" max="4648" width="6" customWidth="1"/>
    <col min="4649" max="4649" width="18.42578125" customWidth="1"/>
    <col min="4650" max="4650" width="16.5703125" customWidth="1"/>
    <col min="4651" max="4651" width="37.28515625" customWidth="1"/>
    <col min="4652" max="4654" width="12.5703125" customWidth="1"/>
    <col min="4655" max="4655" width="12.85546875" customWidth="1"/>
    <col min="4656" max="4656" width="12.42578125" customWidth="1"/>
    <col min="4657" max="4657" width="13.5703125" bestFit="1" customWidth="1"/>
    <col min="4658" max="4658" width="13.5703125" customWidth="1"/>
    <col min="4659" max="4659" width="13.5703125" bestFit="1" customWidth="1"/>
    <col min="4660" max="4660" width="14.5703125" customWidth="1"/>
    <col min="4661" max="4661" width="13.5703125" bestFit="1" customWidth="1"/>
    <col min="4662" max="4662" width="7.28515625" customWidth="1"/>
    <col min="4663" max="4663" width="12.85546875" customWidth="1"/>
    <col min="4893" max="4893" width="3.85546875" customWidth="1"/>
    <col min="4894" max="4897" width="11.42578125" customWidth="1"/>
    <col min="4898" max="4898" width="50.7109375" customWidth="1"/>
    <col min="4899" max="4899" width="13.28515625" customWidth="1"/>
    <col min="4900" max="4900" width="10.28515625" customWidth="1"/>
    <col min="4901" max="4901" width="15.85546875" customWidth="1"/>
    <col min="4902" max="4902" width="8.42578125" customWidth="1"/>
    <col min="4903" max="4903" width="11.5703125" customWidth="1"/>
    <col min="4904" max="4904" width="6" customWidth="1"/>
    <col min="4905" max="4905" width="18.42578125" customWidth="1"/>
    <col min="4906" max="4906" width="16.5703125" customWidth="1"/>
    <col min="4907" max="4907" width="37.28515625" customWidth="1"/>
    <col min="4908" max="4910" width="12.5703125" customWidth="1"/>
    <col min="4911" max="4911" width="12.85546875" customWidth="1"/>
    <col min="4912" max="4912" width="12.42578125" customWidth="1"/>
    <col min="4913" max="4913" width="13.5703125" bestFit="1" customWidth="1"/>
    <col min="4914" max="4914" width="13.5703125" customWidth="1"/>
    <col min="4915" max="4915" width="13.5703125" bestFit="1" customWidth="1"/>
    <col min="4916" max="4916" width="14.5703125" customWidth="1"/>
    <col min="4917" max="4917" width="13.5703125" bestFit="1" customWidth="1"/>
    <col min="4918" max="4918" width="7.28515625" customWidth="1"/>
    <col min="4919" max="4919" width="12.85546875" customWidth="1"/>
    <col min="5149" max="5149" width="3.85546875" customWidth="1"/>
    <col min="5150" max="5153" width="11.42578125" customWidth="1"/>
    <col min="5154" max="5154" width="50.7109375" customWidth="1"/>
    <col min="5155" max="5155" width="13.28515625" customWidth="1"/>
    <col min="5156" max="5156" width="10.28515625" customWidth="1"/>
    <col min="5157" max="5157" width="15.85546875" customWidth="1"/>
    <col min="5158" max="5158" width="8.42578125" customWidth="1"/>
    <col min="5159" max="5159" width="11.5703125" customWidth="1"/>
    <col min="5160" max="5160" width="6" customWidth="1"/>
    <col min="5161" max="5161" width="18.42578125" customWidth="1"/>
    <col min="5162" max="5162" width="16.5703125" customWidth="1"/>
    <col min="5163" max="5163" width="37.28515625" customWidth="1"/>
    <col min="5164" max="5166" width="12.5703125" customWidth="1"/>
    <col min="5167" max="5167" width="12.85546875" customWidth="1"/>
    <col min="5168" max="5168" width="12.42578125" customWidth="1"/>
    <col min="5169" max="5169" width="13.5703125" bestFit="1" customWidth="1"/>
    <col min="5170" max="5170" width="13.5703125" customWidth="1"/>
    <col min="5171" max="5171" width="13.5703125" bestFit="1" customWidth="1"/>
    <col min="5172" max="5172" width="14.5703125" customWidth="1"/>
    <col min="5173" max="5173" width="13.5703125" bestFit="1" customWidth="1"/>
    <col min="5174" max="5174" width="7.28515625" customWidth="1"/>
    <col min="5175" max="5175" width="12.85546875" customWidth="1"/>
    <col min="5405" max="5405" width="3.85546875" customWidth="1"/>
    <col min="5406" max="5409" width="11.42578125" customWidth="1"/>
    <col min="5410" max="5410" width="50.7109375" customWidth="1"/>
    <col min="5411" max="5411" width="13.28515625" customWidth="1"/>
    <col min="5412" max="5412" width="10.28515625" customWidth="1"/>
    <col min="5413" max="5413" width="15.85546875" customWidth="1"/>
    <col min="5414" max="5414" width="8.42578125" customWidth="1"/>
    <col min="5415" max="5415" width="11.5703125" customWidth="1"/>
    <col min="5416" max="5416" width="6" customWidth="1"/>
    <col min="5417" max="5417" width="18.42578125" customWidth="1"/>
    <col min="5418" max="5418" width="16.5703125" customWidth="1"/>
    <col min="5419" max="5419" width="37.28515625" customWidth="1"/>
    <col min="5420" max="5422" width="12.5703125" customWidth="1"/>
    <col min="5423" max="5423" width="12.85546875" customWidth="1"/>
    <col min="5424" max="5424" width="12.42578125" customWidth="1"/>
    <col min="5425" max="5425" width="13.5703125" bestFit="1" customWidth="1"/>
    <col min="5426" max="5426" width="13.5703125" customWidth="1"/>
    <col min="5427" max="5427" width="13.5703125" bestFit="1" customWidth="1"/>
    <col min="5428" max="5428" width="14.5703125" customWidth="1"/>
    <col min="5429" max="5429" width="13.5703125" bestFit="1" customWidth="1"/>
    <col min="5430" max="5430" width="7.28515625" customWidth="1"/>
    <col min="5431" max="5431" width="12.85546875" customWidth="1"/>
    <col min="5661" max="5661" width="3.85546875" customWidth="1"/>
    <col min="5662" max="5665" width="11.42578125" customWidth="1"/>
    <col min="5666" max="5666" width="50.7109375" customWidth="1"/>
    <col min="5667" max="5667" width="13.28515625" customWidth="1"/>
    <col min="5668" max="5668" width="10.28515625" customWidth="1"/>
    <col min="5669" max="5669" width="15.85546875" customWidth="1"/>
    <col min="5670" max="5670" width="8.42578125" customWidth="1"/>
    <col min="5671" max="5671" width="11.5703125" customWidth="1"/>
    <col min="5672" max="5672" width="6" customWidth="1"/>
    <col min="5673" max="5673" width="18.42578125" customWidth="1"/>
    <col min="5674" max="5674" width="16.5703125" customWidth="1"/>
    <col min="5675" max="5675" width="37.28515625" customWidth="1"/>
    <col min="5676" max="5678" width="12.5703125" customWidth="1"/>
    <col min="5679" max="5679" width="12.85546875" customWidth="1"/>
    <col min="5680" max="5680" width="12.42578125" customWidth="1"/>
    <col min="5681" max="5681" width="13.5703125" bestFit="1" customWidth="1"/>
    <col min="5682" max="5682" width="13.5703125" customWidth="1"/>
    <col min="5683" max="5683" width="13.5703125" bestFit="1" customWidth="1"/>
    <col min="5684" max="5684" width="14.5703125" customWidth="1"/>
    <col min="5685" max="5685" width="13.5703125" bestFit="1" customWidth="1"/>
    <col min="5686" max="5686" width="7.28515625" customWidth="1"/>
    <col min="5687" max="5687" width="12.85546875" customWidth="1"/>
    <col min="5917" max="5917" width="3.85546875" customWidth="1"/>
    <col min="5918" max="5921" width="11.42578125" customWidth="1"/>
    <col min="5922" max="5922" width="50.7109375" customWidth="1"/>
    <col min="5923" max="5923" width="13.28515625" customWidth="1"/>
    <col min="5924" max="5924" width="10.28515625" customWidth="1"/>
    <col min="5925" max="5925" width="15.85546875" customWidth="1"/>
    <col min="5926" max="5926" width="8.42578125" customWidth="1"/>
    <col min="5927" max="5927" width="11.5703125" customWidth="1"/>
    <col min="5928" max="5928" width="6" customWidth="1"/>
    <col min="5929" max="5929" width="18.42578125" customWidth="1"/>
    <col min="5930" max="5930" width="16.5703125" customWidth="1"/>
    <col min="5931" max="5931" width="37.28515625" customWidth="1"/>
    <col min="5932" max="5934" width="12.5703125" customWidth="1"/>
    <col min="5935" max="5935" width="12.85546875" customWidth="1"/>
    <col min="5936" max="5936" width="12.42578125" customWidth="1"/>
    <col min="5937" max="5937" width="13.5703125" bestFit="1" customWidth="1"/>
    <col min="5938" max="5938" width="13.5703125" customWidth="1"/>
    <col min="5939" max="5939" width="13.5703125" bestFit="1" customWidth="1"/>
    <col min="5940" max="5940" width="14.5703125" customWidth="1"/>
    <col min="5941" max="5941" width="13.5703125" bestFit="1" customWidth="1"/>
    <col min="5942" max="5942" width="7.28515625" customWidth="1"/>
    <col min="5943" max="5943" width="12.85546875" customWidth="1"/>
    <col min="6173" max="6173" width="3.85546875" customWidth="1"/>
    <col min="6174" max="6177" width="11.42578125" customWidth="1"/>
    <col min="6178" max="6178" width="50.7109375" customWidth="1"/>
    <col min="6179" max="6179" width="13.28515625" customWidth="1"/>
    <col min="6180" max="6180" width="10.28515625" customWidth="1"/>
    <col min="6181" max="6181" width="15.85546875" customWidth="1"/>
    <col min="6182" max="6182" width="8.42578125" customWidth="1"/>
    <col min="6183" max="6183" width="11.5703125" customWidth="1"/>
    <col min="6184" max="6184" width="6" customWidth="1"/>
    <col min="6185" max="6185" width="18.42578125" customWidth="1"/>
    <col min="6186" max="6186" width="16.5703125" customWidth="1"/>
    <col min="6187" max="6187" width="37.28515625" customWidth="1"/>
    <col min="6188" max="6190" width="12.5703125" customWidth="1"/>
    <col min="6191" max="6191" width="12.85546875" customWidth="1"/>
    <col min="6192" max="6192" width="12.42578125" customWidth="1"/>
    <col min="6193" max="6193" width="13.5703125" bestFit="1" customWidth="1"/>
    <col min="6194" max="6194" width="13.5703125" customWidth="1"/>
    <col min="6195" max="6195" width="13.5703125" bestFit="1" customWidth="1"/>
    <col min="6196" max="6196" width="14.5703125" customWidth="1"/>
    <col min="6197" max="6197" width="13.5703125" bestFit="1" customWidth="1"/>
    <col min="6198" max="6198" width="7.28515625" customWidth="1"/>
    <col min="6199" max="6199" width="12.85546875" customWidth="1"/>
    <col min="6429" max="6429" width="3.85546875" customWidth="1"/>
    <col min="6430" max="6433" width="11.42578125" customWidth="1"/>
    <col min="6434" max="6434" width="50.7109375" customWidth="1"/>
    <col min="6435" max="6435" width="13.28515625" customWidth="1"/>
    <col min="6436" max="6436" width="10.28515625" customWidth="1"/>
    <col min="6437" max="6437" width="15.85546875" customWidth="1"/>
    <col min="6438" max="6438" width="8.42578125" customWidth="1"/>
    <col min="6439" max="6439" width="11.5703125" customWidth="1"/>
    <col min="6440" max="6440" width="6" customWidth="1"/>
    <col min="6441" max="6441" width="18.42578125" customWidth="1"/>
    <col min="6442" max="6442" width="16.5703125" customWidth="1"/>
    <col min="6443" max="6443" width="37.28515625" customWidth="1"/>
    <col min="6444" max="6446" width="12.5703125" customWidth="1"/>
    <col min="6447" max="6447" width="12.85546875" customWidth="1"/>
    <col min="6448" max="6448" width="12.42578125" customWidth="1"/>
    <col min="6449" max="6449" width="13.5703125" bestFit="1" customWidth="1"/>
    <col min="6450" max="6450" width="13.5703125" customWidth="1"/>
    <col min="6451" max="6451" width="13.5703125" bestFit="1" customWidth="1"/>
    <col min="6452" max="6452" width="14.5703125" customWidth="1"/>
    <col min="6453" max="6453" width="13.5703125" bestFit="1" customWidth="1"/>
    <col min="6454" max="6454" width="7.28515625" customWidth="1"/>
    <col min="6455" max="6455" width="12.85546875" customWidth="1"/>
    <col min="6685" max="6685" width="3.85546875" customWidth="1"/>
    <col min="6686" max="6689" width="11.42578125" customWidth="1"/>
    <col min="6690" max="6690" width="50.7109375" customWidth="1"/>
    <col min="6691" max="6691" width="13.28515625" customWidth="1"/>
    <col min="6692" max="6692" width="10.28515625" customWidth="1"/>
    <col min="6693" max="6693" width="15.85546875" customWidth="1"/>
    <col min="6694" max="6694" width="8.42578125" customWidth="1"/>
    <col min="6695" max="6695" width="11.5703125" customWidth="1"/>
    <col min="6696" max="6696" width="6" customWidth="1"/>
    <col min="6697" max="6697" width="18.42578125" customWidth="1"/>
    <col min="6698" max="6698" width="16.5703125" customWidth="1"/>
    <col min="6699" max="6699" width="37.28515625" customWidth="1"/>
    <col min="6700" max="6702" width="12.5703125" customWidth="1"/>
    <col min="6703" max="6703" width="12.85546875" customWidth="1"/>
    <col min="6704" max="6704" width="12.42578125" customWidth="1"/>
    <col min="6705" max="6705" width="13.5703125" bestFit="1" customWidth="1"/>
    <col min="6706" max="6706" width="13.5703125" customWidth="1"/>
    <col min="6707" max="6707" width="13.5703125" bestFit="1" customWidth="1"/>
    <col min="6708" max="6708" width="14.5703125" customWidth="1"/>
    <col min="6709" max="6709" width="13.5703125" bestFit="1" customWidth="1"/>
    <col min="6710" max="6710" width="7.28515625" customWidth="1"/>
    <col min="6711" max="6711" width="12.85546875" customWidth="1"/>
    <col min="6941" max="6941" width="3.85546875" customWidth="1"/>
    <col min="6942" max="6945" width="11.42578125" customWidth="1"/>
    <col min="6946" max="6946" width="50.7109375" customWidth="1"/>
    <col min="6947" max="6947" width="13.28515625" customWidth="1"/>
    <col min="6948" max="6948" width="10.28515625" customWidth="1"/>
    <col min="6949" max="6949" width="15.85546875" customWidth="1"/>
    <col min="6950" max="6950" width="8.42578125" customWidth="1"/>
    <col min="6951" max="6951" width="11.5703125" customWidth="1"/>
    <col min="6952" max="6952" width="6" customWidth="1"/>
    <col min="6953" max="6953" width="18.42578125" customWidth="1"/>
    <col min="6954" max="6954" width="16.5703125" customWidth="1"/>
    <col min="6955" max="6955" width="37.28515625" customWidth="1"/>
    <col min="6956" max="6958" width="12.5703125" customWidth="1"/>
    <col min="6959" max="6959" width="12.85546875" customWidth="1"/>
    <col min="6960" max="6960" width="12.42578125" customWidth="1"/>
    <col min="6961" max="6961" width="13.5703125" bestFit="1" customWidth="1"/>
    <col min="6962" max="6962" width="13.5703125" customWidth="1"/>
    <col min="6963" max="6963" width="13.5703125" bestFit="1" customWidth="1"/>
    <col min="6964" max="6964" width="14.5703125" customWidth="1"/>
    <col min="6965" max="6965" width="13.5703125" bestFit="1" customWidth="1"/>
    <col min="6966" max="6966" width="7.28515625" customWidth="1"/>
    <col min="6967" max="6967" width="12.85546875" customWidth="1"/>
    <col min="7197" max="7197" width="3.85546875" customWidth="1"/>
    <col min="7198" max="7201" width="11.42578125" customWidth="1"/>
    <col min="7202" max="7202" width="50.7109375" customWidth="1"/>
    <col min="7203" max="7203" width="13.28515625" customWidth="1"/>
    <col min="7204" max="7204" width="10.28515625" customWidth="1"/>
    <col min="7205" max="7205" width="15.85546875" customWidth="1"/>
    <col min="7206" max="7206" width="8.42578125" customWidth="1"/>
    <col min="7207" max="7207" width="11.5703125" customWidth="1"/>
    <col min="7208" max="7208" width="6" customWidth="1"/>
    <col min="7209" max="7209" width="18.42578125" customWidth="1"/>
    <col min="7210" max="7210" width="16.5703125" customWidth="1"/>
    <col min="7211" max="7211" width="37.28515625" customWidth="1"/>
    <col min="7212" max="7214" width="12.5703125" customWidth="1"/>
    <col min="7215" max="7215" width="12.85546875" customWidth="1"/>
    <col min="7216" max="7216" width="12.42578125" customWidth="1"/>
    <col min="7217" max="7217" width="13.5703125" bestFit="1" customWidth="1"/>
    <col min="7218" max="7218" width="13.5703125" customWidth="1"/>
    <col min="7219" max="7219" width="13.5703125" bestFit="1" customWidth="1"/>
    <col min="7220" max="7220" width="14.5703125" customWidth="1"/>
    <col min="7221" max="7221" width="13.5703125" bestFit="1" customWidth="1"/>
    <col min="7222" max="7222" width="7.28515625" customWidth="1"/>
    <col min="7223" max="7223" width="12.85546875" customWidth="1"/>
    <col min="7453" max="7453" width="3.85546875" customWidth="1"/>
    <col min="7454" max="7457" width="11.42578125" customWidth="1"/>
    <col min="7458" max="7458" width="50.7109375" customWidth="1"/>
    <col min="7459" max="7459" width="13.28515625" customWidth="1"/>
    <col min="7460" max="7460" width="10.28515625" customWidth="1"/>
    <col min="7461" max="7461" width="15.85546875" customWidth="1"/>
    <col min="7462" max="7462" width="8.42578125" customWidth="1"/>
    <col min="7463" max="7463" width="11.5703125" customWidth="1"/>
    <col min="7464" max="7464" width="6" customWidth="1"/>
    <col min="7465" max="7465" width="18.42578125" customWidth="1"/>
    <col min="7466" max="7466" width="16.5703125" customWidth="1"/>
    <col min="7467" max="7467" width="37.28515625" customWidth="1"/>
    <col min="7468" max="7470" width="12.5703125" customWidth="1"/>
    <col min="7471" max="7471" width="12.85546875" customWidth="1"/>
    <col min="7472" max="7472" width="12.42578125" customWidth="1"/>
    <col min="7473" max="7473" width="13.5703125" bestFit="1" customWidth="1"/>
    <col min="7474" max="7474" width="13.5703125" customWidth="1"/>
    <col min="7475" max="7475" width="13.5703125" bestFit="1" customWidth="1"/>
    <col min="7476" max="7476" width="14.5703125" customWidth="1"/>
    <col min="7477" max="7477" width="13.5703125" bestFit="1" customWidth="1"/>
    <col min="7478" max="7478" width="7.28515625" customWidth="1"/>
    <col min="7479" max="7479" width="12.85546875" customWidth="1"/>
    <col min="7709" max="7709" width="3.85546875" customWidth="1"/>
    <col min="7710" max="7713" width="11.42578125" customWidth="1"/>
    <col min="7714" max="7714" width="50.7109375" customWidth="1"/>
    <col min="7715" max="7715" width="13.28515625" customWidth="1"/>
    <col min="7716" max="7716" width="10.28515625" customWidth="1"/>
    <col min="7717" max="7717" width="15.85546875" customWidth="1"/>
    <col min="7718" max="7718" width="8.42578125" customWidth="1"/>
    <col min="7719" max="7719" width="11.5703125" customWidth="1"/>
    <col min="7720" max="7720" width="6" customWidth="1"/>
    <col min="7721" max="7721" width="18.42578125" customWidth="1"/>
    <col min="7722" max="7722" width="16.5703125" customWidth="1"/>
    <col min="7723" max="7723" width="37.28515625" customWidth="1"/>
    <col min="7724" max="7726" width="12.5703125" customWidth="1"/>
    <col min="7727" max="7727" width="12.85546875" customWidth="1"/>
    <col min="7728" max="7728" width="12.42578125" customWidth="1"/>
    <col min="7729" max="7729" width="13.5703125" bestFit="1" customWidth="1"/>
    <col min="7730" max="7730" width="13.5703125" customWidth="1"/>
    <col min="7731" max="7731" width="13.5703125" bestFit="1" customWidth="1"/>
    <col min="7732" max="7732" width="14.5703125" customWidth="1"/>
    <col min="7733" max="7733" width="13.5703125" bestFit="1" customWidth="1"/>
    <col min="7734" max="7734" width="7.28515625" customWidth="1"/>
    <col min="7735" max="7735" width="12.85546875" customWidth="1"/>
    <col min="7965" max="7965" width="3.85546875" customWidth="1"/>
    <col min="7966" max="7969" width="11.42578125" customWidth="1"/>
    <col min="7970" max="7970" width="50.7109375" customWidth="1"/>
    <col min="7971" max="7971" width="13.28515625" customWidth="1"/>
    <col min="7972" max="7972" width="10.28515625" customWidth="1"/>
    <col min="7973" max="7973" width="15.85546875" customWidth="1"/>
    <col min="7974" max="7974" width="8.42578125" customWidth="1"/>
    <col min="7975" max="7975" width="11.5703125" customWidth="1"/>
    <col min="7976" max="7976" width="6" customWidth="1"/>
    <col min="7977" max="7977" width="18.42578125" customWidth="1"/>
    <col min="7978" max="7978" width="16.5703125" customWidth="1"/>
    <col min="7979" max="7979" width="37.28515625" customWidth="1"/>
    <col min="7980" max="7982" width="12.5703125" customWidth="1"/>
    <col min="7983" max="7983" width="12.85546875" customWidth="1"/>
    <col min="7984" max="7984" width="12.42578125" customWidth="1"/>
    <col min="7985" max="7985" width="13.5703125" bestFit="1" customWidth="1"/>
    <col min="7986" max="7986" width="13.5703125" customWidth="1"/>
    <col min="7987" max="7987" width="13.5703125" bestFit="1" customWidth="1"/>
    <col min="7988" max="7988" width="14.5703125" customWidth="1"/>
    <col min="7989" max="7989" width="13.5703125" bestFit="1" customWidth="1"/>
    <col min="7990" max="7990" width="7.28515625" customWidth="1"/>
    <col min="7991" max="7991" width="12.85546875" customWidth="1"/>
    <col min="8221" max="8221" width="3.85546875" customWidth="1"/>
    <col min="8222" max="8225" width="11.42578125" customWidth="1"/>
    <col min="8226" max="8226" width="50.7109375" customWidth="1"/>
    <col min="8227" max="8227" width="13.28515625" customWidth="1"/>
    <col min="8228" max="8228" width="10.28515625" customWidth="1"/>
    <col min="8229" max="8229" width="15.85546875" customWidth="1"/>
    <col min="8230" max="8230" width="8.42578125" customWidth="1"/>
    <col min="8231" max="8231" width="11.5703125" customWidth="1"/>
    <col min="8232" max="8232" width="6" customWidth="1"/>
    <col min="8233" max="8233" width="18.42578125" customWidth="1"/>
    <col min="8234" max="8234" width="16.5703125" customWidth="1"/>
    <col min="8235" max="8235" width="37.28515625" customWidth="1"/>
    <col min="8236" max="8238" width="12.5703125" customWidth="1"/>
    <col min="8239" max="8239" width="12.85546875" customWidth="1"/>
    <col min="8240" max="8240" width="12.42578125" customWidth="1"/>
    <col min="8241" max="8241" width="13.5703125" bestFit="1" customWidth="1"/>
    <col min="8242" max="8242" width="13.5703125" customWidth="1"/>
    <col min="8243" max="8243" width="13.5703125" bestFit="1" customWidth="1"/>
    <col min="8244" max="8244" width="14.5703125" customWidth="1"/>
    <col min="8245" max="8245" width="13.5703125" bestFit="1" customWidth="1"/>
    <col min="8246" max="8246" width="7.28515625" customWidth="1"/>
    <col min="8247" max="8247" width="12.85546875" customWidth="1"/>
    <col min="8477" max="8477" width="3.85546875" customWidth="1"/>
    <col min="8478" max="8481" width="11.42578125" customWidth="1"/>
    <col min="8482" max="8482" width="50.7109375" customWidth="1"/>
    <col min="8483" max="8483" width="13.28515625" customWidth="1"/>
    <col min="8484" max="8484" width="10.28515625" customWidth="1"/>
    <col min="8485" max="8485" width="15.85546875" customWidth="1"/>
    <col min="8486" max="8486" width="8.42578125" customWidth="1"/>
    <col min="8487" max="8487" width="11.5703125" customWidth="1"/>
    <col min="8488" max="8488" width="6" customWidth="1"/>
    <col min="8489" max="8489" width="18.42578125" customWidth="1"/>
    <col min="8490" max="8490" width="16.5703125" customWidth="1"/>
    <col min="8491" max="8491" width="37.28515625" customWidth="1"/>
    <col min="8492" max="8494" width="12.5703125" customWidth="1"/>
    <col min="8495" max="8495" width="12.85546875" customWidth="1"/>
    <col min="8496" max="8496" width="12.42578125" customWidth="1"/>
    <col min="8497" max="8497" width="13.5703125" bestFit="1" customWidth="1"/>
    <col min="8498" max="8498" width="13.5703125" customWidth="1"/>
    <col min="8499" max="8499" width="13.5703125" bestFit="1" customWidth="1"/>
    <col min="8500" max="8500" width="14.5703125" customWidth="1"/>
    <col min="8501" max="8501" width="13.5703125" bestFit="1" customWidth="1"/>
    <col min="8502" max="8502" width="7.28515625" customWidth="1"/>
    <col min="8503" max="8503" width="12.85546875" customWidth="1"/>
    <col min="8733" max="8733" width="3.85546875" customWidth="1"/>
    <col min="8734" max="8737" width="11.42578125" customWidth="1"/>
    <col min="8738" max="8738" width="50.7109375" customWidth="1"/>
    <col min="8739" max="8739" width="13.28515625" customWidth="1"/>
    <col min="8740" max="8740" width="10.28515625" customWidth="1"/>
    <col min="8741" max="8741" width="15.85546875" customWidth="1"/>
    <col min="8742" max="8742" width="8.42578125" customWidth="1"/>
    <col min="8743" max="8743" width="11.5703125" customWidth="1"/>
    <col min="8744" max="8744" width="6" customWidth="1"/>
    <col min="8745" max="8745" width="18.42578125" customWidth="1"/>
    <col min="8746" max="8746" width="16.5703125" customWidth="1"/>
    <col min="8747" max="8747" width="37.28515625" customWidth="1"/>
    <col min="8748" max="8750" width="12.5703125" customWidth="1"/>
    <col min="8751" max="8751" width="12.85546875" customWidth="1"/>
    <col min="8752" max="8752" width="12.42578125" customWidth="1"/>
    <col min="8753" max="8753" width="13.5703125" bestFit="1" customWidth="1"/>
    <col min="8754" max="8754" width="13.5703125" customWidth="1"/>
    <col min="8755" max="8755" width="13.5703125" bestFit="1" customWidth="1"/>
    <col min="8756" max="8756" width="14.5703125" customWidth="1"/>
    <col min="8757" max="8757" width="13.5703125" bestFit="1" customWidth="1"/>
    <col min="8758" max="8758" width="7.28515625" customWidth="1"/>
    <col min="8759" max="8759" width="12.85546875" customWidth="1"/>
    <col min="8989" max="8989" width="3.85546875" customWidth="1"/>
    <col min="8990" max="8993" width="11.42578125" customWidth="1"/>
    <col min="8994" max="8994" width="50.7109375" customWidth="1"/>
    <col min="8995" max="8995" width="13.28515625" customWidth="1"/>
    <col min="8996" max="8996" width="10.28515625" customWidth="1"/>
    <col min="8997" max="8997" width="15.85546875" customWidth="1"/>
    <col min="8998" max="8998" width="8.42578125" customWidth="1"/>
    <col min="8999" max="8999" width="11.5703125" customWidth="1"/>
    <col min="9000" max="9000" width="6" customWidth="1"/>
    <col min="9001" max="9001" width="18.42578125" customWidth="1"/>
    <col min="9002" max="9002" width="16.5703125" customWidth="1"/>
    <col min="9003" max="9003" width="37.28515625" customWidth="1"/>
    <col min="9004" max="9006" width="12.5703125" customWidth="1"/>
    <col min="9007" max="9007" width="12.85546875" customWidth="1"/>
    <col min="9008" max="9008" width="12.42578125" customWidth="1"/>
    <col min="9009" max="9009" width="13.5703125" bestFit="1" customWidth="1"/>
    <col min="9010" max="9010" width="13.5703125" customWidth="1"/>
    <col min="9011" max="9011" width="13.5703125" bestFit="1" customWidth="1"/>
    <col min="9012" max="9012" width="14.5703125" customWidth="1"/>
    <col min="9013" max="9013" width="13.5703125" bestFit="1" customWidth="1"/>
    <col min="9014" max="9014" width="7.28515625" customWidth="1"/>
    <col min="9015" max="9015" width="12.85546875" customWidth="1"/>
    <col min="9245" max="9245" width="3.85546875" customWidth="1"/>
    <col min="9246" max="9249" width="11.42578125" customWidth="1"/>
    <col min="9250" max="9250" width="50.7109375" customWidth="1"/>
    <col min="9251" max="9251" width="13.28515625" customWidth="1"/>
    <col min="9252" max="9252" width="10.28515625" customWidth="1"/>
    <col min="9253" max="9253" width="15.85546875" customWidth="1"/>
    <col min="9254" max="9254" width="8.42578125" customWidth="1"/>
    <col min="9255" max="9255" width="11.5703125" customWidth="1"/>
    <col min="9256" max="9256" width="6" customWidth="1"/>
    <col min="9257" max="9257" width="18.42578125" customWidth="1"/>
    <col min="9258" max="9258" width="16.5703125" customWidth="1"/>
    <col min="9259" max="9259" width="37.28515625" customWidth="1"/>
    <col min="9260" max="9262" width="12.5703125" customWidth="1"/>
    <col min="9263" max="9263" width="12.85546875" customWidth="1"/>
    <col min="9264" max="9264" width="12.42578125" customWidth="1"/>
    <col min="9265" max="9265" width="13.5703125" bestFit="1" customWidth="1"/>
    <col min="9266" max="9266" width="13.5703125" customWidth="1"/>
    <col min="9267" max="9267" width="13.5703125" bestFit="1" customWidth="1"/>
    <col min="9268" max="9268" width="14.5703125" customWidth="1"/>
    <col min="9269" max="9269" width="13.5703125" bestFit="1" customWidth="1"/>
    <col min="9270" max="9270" width="7.28515625" customWidth="1"/>
    <col min="9271" max="9271" width="12.85546875" customWidth="1"/>
    <col min="9501" max="9501" width="3.85546875" customWidth="1"/>
    <col min="9502" max="9505" width="11.42578125" customWidth="1"/>
    <col min="9506" max="9506" width="50.7109375" customWidth="1"/>
    <col min="9507" max="9507" width="13.28515625" customWidth="1"/>
    <col min="9508" max="9508" width="10.28515625" customWidth="1"/>
    <col min="9509" max="9509" width="15.85546875" customWidth="1"/>
    <col min="9510" max="9510" width="8.42578125" customWidth="1"/>
    <col min="9511" max="9511" width="11.5703125" customWidth="1"/>
    <col min="9512" max="9512" width="6" customWidth="1"/>
    <col min="9513" max="9513" width="18.42578125" customWidth="1"/>
    <col min="9514" max="9514" width="16.5703125" customWidth="1"/>
    <col min="9515" max="9515" width="37.28515625" customWidth="1"/>
    <col min="9516" max="9518" width="12.5703125" customWidth="1"/>
    <col min="9519" max="9519" width="12.85546875" customWidth="1"/>
    <col min="9520" max="9520" width="12.42578125" customWidth="1"/>
    <col min="9521" max="9521" width="13.5703125" bestFit="1" customWidth="1"/>
    <col min="9522" max="9522" width="13.5703125" customWidth="1"/>
    <col min="9523" max="9523" width="13.5703125" bestFit="1" customWidth="1"/>
    <col min="9524" max="9524" width="14.5703125" customWidth="1"/>
    <col min="9525" max="9525" width="13.5703125" bestFit="1" customWidth="1"/>
    <col min="9526" max="9526" width="7.28515625" customWidth="1"/>
    <col min="9527" max="9527" width="12.85546875" customWidth="1"/>
    <col min="9757" max="9757" width="3.85546875" customWidth="1"/>
    <col min="9758" max="9761" width="11.42578125" customWidth="1"/>
    <col min="9762" max="9762" width="50.7109375" customWidth="1"/>
    <col min="9763" max="9763" width="13.28515625" customWidth="1"/>
    <col min="9764" max="9764" width="10.28515625" customWidth="1"/>
    <col min="9765" max="9765" width="15.85546875" customWidth="1"/>
    <col min="9766" max="9766" width="8.42578125" customWidth="1"/>
    <col min="9767" max="9767" width="11.5703125" customWidth="1"/>
    <col min="9768" max="9768" width="6" customWidth="1"/>
    <col min="9769" max="9769" width="18.42578125" customWidth="1"/>
    <col min="9770" max="9770" width="16.5703125" customWidth="1"/>
    <col min="9771" max="9771" width="37.28515625" customWidth="1"/>
    <col min="9772" max="9774" width="12.5703125" customWidth="1"/>
    <col min="9775" max="9775" width="12.85546875" customWidth="1"/>
    <col min="9776" max="9776" width="12.42578125" customWidth="1"/>
    <col min="9777" max="9777" width="13.5703125" bestFit="1" customWidth="1"/>
    <col min="9778" max="9778" width="13.5703125" customWidth="1"/>
    <col min="9779" max="9779" width="13.5703125" bestFit="1" customWidth="1"/>
    <col min="9780" max="9780" width="14.5703125" customWidth="1"/>
    <col min="9781" max="9781" width="13.5703125" bestFit="1" customWidth="1"/>
    <col min="9782" max="9782" width="7.28515625" customWidth="1"/>
    <col min="9783" max="9783" width="12.85546875" customWidth="1"/>
    <col min="10013" max="10013" width="3.85546875" customWidth="1"/>
    <col min="10014" max="10017" width="11.42578125" customWidth="1"/>
    <col min="10018" max="10018" width="50.7109375" customWidth="1"/>
    <col min="10019" max="10019" width="13.28515625" customWidth="1"/>
    <col min="10020" max="10020" width="10.28515625" customWidth="1"/>
    <col min="10021" max="10021" width="15.85546875" customWidth="1"/>
    <col min="10022" max="10022" width="8.42578125" customWidth="1"/>
    <col min="10023" max="10023" width="11.5703125" customWidth="1"/>
    <col min="10024" max="10024" width="6" customWidth="1"/>
    <col min="10025" max="10025" width="18.42578125" customWidth="1"/>
    <col min="10026" max="10026" width="16.5703125" customWidth="1"/>
    <col min="10027" max="10027" width="37.28515625" customWidth="1"/>
    <col min="10028" max="10030" width="12.5703125" customWidth="1"/>
    <col min="10031" max="10031" width="12.85546875" customWidth="1"/>
    <col min="10032" max="10032" width="12.42578125" customWidth="1"/>
    <col min="10033" max="10033" width="13.5703125" bestFit="1" customWidth="1"/>
    <col min="10034" max="10034" width="13.5703125" customWidth="1"/>
    <col min="10035" max="10035" width="13.5703125" bestFit="1" customWidth="1"/>
    <col min="10036" max="10036" width="14.5703125" customWidth="1"/>
    <col min="10037" max="10037" width="13.5703125" bestFit="1" customWidth="1"/>
    <col min="10038" max="10038" width="7.28515625" customWidth="1"/>
    <col min="10039" max="10039" width="12.85546875" customWidth="1"/>
    <col min="10269" max="10269" width="3.85546875" customWidth="1"/>
    <col min="10270" max="10273" width="11.42578125" customWidth="1"/>
    <col min="10274" max="10274" width="50.7109375" customWidth="1"/>
    <col min="10275" max="10275" width="13.28515625" customWidth="1"/>
    <col min="10276" max="10276" width="10.28515625" customWidth="1"/>
    <col min="10277" max="10277" width="15.85546875" customWidth="1"/>
    <col min="10278" max="10278" width="8.42578125" customWidth="1"/>
    <col min="10279" max="10279" width="11.5703125" customWidth="1"/>
    <col min="10280" max="10280" width="6" customWidth="1"/>
    <col min="10281" max="10281" width="18.42578125" customWidth="1"/>
    <col min="10282" max="10282" width="16.5703125" customWidth="1"/>
    <col min="10283" max="10283" width="37.28515625" customWidth="1"/>
    <col min="10284" max="10286" width="12.5703125" customWidth="1"/>
    <col min="10287" max="10287" width="12.85546875" customWidth="1"/>
    <col min="10288" max="10288" width="12.42578125" customWidth="1"/>
    <col min="10289" max="10289" width="13.5703125" bestFit="1" customWidth="1"/>
    <col min="10290" max="10290" width="13.5703125" customWidth="1"/>
    <col min="10291" max="10291" width="13.5703125" bestFit="1" customWidth="1"/>
    <col min="10292" max="10292" width="14.5703125" customWidth="1"/>
    <col min="10293" max="10293" width="13.5703125" bestFit="1" customWidth="1"/>
    <col min="10294" max="10294" width="7.28515625" customWidth="1"/>
    <col min="10295" max="10295" width="12.85546875" customWidth="1"/>
    <col min="10525" max="10525" width="3.85546875" customWidth="1"/>
    <col min="10526" max="10529" width="11.42578125" customWidth="1"/>
    <col min="10530" max="10530" width="50.7109375" customWidth="1"/>
    <col min="10531" max="10531" width="13.28515625" customWidth="1"/>
    <col min="10532" max="10532" width="10.28515625" customWidth="1"/>
    <col min="10533" max="10533" width="15.85546875" customWidth="1"/>
    <col min="10534" max="10534" width="8.42578125" customWidth="1"/>
    <col min="10535" max="10535" width="11.5703125" customWidth="1"/>
    <col min="10536" max="10536" width="6" customWidth="1"/>
    <col min="10537" max="10537" width="18.42578125" customWidth="1"/>
    <col min="10538" max="10538" width="16.5703125" customWidth="1"/>
    <col min="10539" max="10539" width="37.28515625" customWidth="1"/>
    <col min="10540" max="10542" width="12.5703125" customWidth="1"/>
    <col min="10543" max="10543" width="12.85546875" customWidth="1"/>
    <col min="10544" max="10544" width="12.42578125" customWidth="1"/>
    <col min="10545" max="10545" width="13.5703125" bestFit="1" customWidth="1"/>
    <col min="10546" max="10546" width="13.5703125" customWidth="1"/>
    <col min="10547" max="10547" width="13.5703125" bestFit="1" customWidth="1"/>
    <col min="10548" max="10548" width="14.5703125" customWidth="1"/>
    <col min="10549" max="10549" width="13.5703125" bestFit="1" customWidth="1"/>
    <col min="10550" max="10550" width="7.28515625" customWidth="1"/>
    <col min="10551" max="10551" width="12.85546875" customWidth="1"/>
    <col min="10781" max="10781" width="3.85546875" customWidth="1"/>
    <col min="10782" max="10785" width="11.42578125" customWidth="1"/>
    <col min="10786" max="10786" width="50.7109375" customWidth="1"/>
    <col min="10787" max="10787" width="13.28515625" customWidth="1"/>
    <col min="10788" max="10788" width="10.28515625" customWidth="1"/>
    <col min="10789" max="10789" width="15.85546875" customWidth="1"/>
    <col min="10790" max="10790" width="8.42578125" customWidth="1"/>
    <col min="10791" max="10791" width="11.5703125" customWidth="1"/>
    <col min="10792" max="10792" width="6" customWidth="1"/>
    <col min="10793" max="10793" width="18.42578125" customWidth="1"/>
    <col min="10794" max="10794" width="16.5703125" customWidth="1"/>
    <col min="10795" max="10795" width="37.28515625" customWidth="1"/>
    <col min="10796" max="10798" width="12.5703125" customWidth="1"/>
    <col min="10799" max="10799" width="12.85546875" customWidth="1"/>
    <col min="10800" max="10800" width="12.42578125" customWidth="1"/>
    <col min="10801" max="10801" width="13.5703125" bestFit="1" customWidth="1"/>
    <col min="10802" max="10802" width="13.5703125" customWidth="1"/>
    <col min="10803" max="10803" width="13.5703125" bestFit="1" customWidth="1"/>
    <col min="10804" max="10804" width="14.5703125" customWidth="1"/>
    <col min="10805" max="10805" width="13.5703125" bestFit="1" customWidth="1"/>
    <col min="10806" max="10806" width="7.28515625" customWidth="1"/>
    <col min="10807" max="10807" width="12.85546875" customWidth="1"/>
    <col min="11037" max="11037" width="3.85546875" customWidth="1"/>
    <col min="11038" max="11041" width="11.42578125" customWidth="1"/>
    <col min="11042" max="11042" width="50.7109375" customWidth="1"/>
    <col min="11043" max="11043" width="13.28515625" customWidth="1"/>
    <col min="11044" max="11044" width="10.28515625" customWidth="1"/>
    <col min="11045" max="11045" width="15.85546875" customWidth="1"/>
    <col min="11046" max="11046" width="8.42578125" customWidth="1"/>
    <col min="11047" max="11047" width="11.5703125" customWidth="1"/>
    <col min="11048" max="11048" width="6" customWidth="1"/>
    <col min="11049" max="11049" width="18.42578125" customWidth="1"/>
    <col min="11050" max="11050" width="16.5703125" customWidth="1"/>
    <col min="11051" max="11051" width="37.28515625" customWidth="1"/>
    <col min="11052" max="11054" width="12.5703125" customWidth="1"/>
    <col min="11055" max="11055" width="12.85546875" customWidth="1"/>
    <col min="11056" max="11056" width="12.42578125" customWidth="1"/>
    <col min="11057" max="11057" width="13.5703125" bestFit="1" customWidth="1"/>
    <col min="11058" max="11058" width="13.5703125" customWidth="1"/>
    <col min="11059" max="11059" width="13.5703125" bestFit="1" customWidth="1"/>
    <col min="11060" max="11060" width="14.5703125" customWidth="1"/>
    <col min="11061" max="11061" width="13.5703125" bestFit="1" customWidth="1"/>
    <col min="11062" max="11062" width="7.28515625" customWidth="1"/>
    <col min="11063" max="11063" width="12.85546875" customWidth="1"/>
    <col min="11293" max="11293" width="3.85546875" customWidth="1"/>
    <col min="11294" max="11297" width="11.42578125" customWidth="1"/>
    <col min="11298" max="11298" width="50.7109375" customWidth="1"/>
    <col min="11299" max="11299" width="13.28515625" customWidth="1"/>
    <col min="11300" max="11300" width="10.28515625" customWidth="1"/>
    <col min="11301" max="11301" width="15.85546875" customWidth="1"/>
    <col min="11302" max="11302" width="8.42578125" customWidth="1"/>
    <col min="11303" max="11303" width="11.5703125" customWidth="1"/>
    <col min="11304" max="11304" width="6" customWidth="1"/>
    <col min="11305" max="11305" width="18.42578125" customWidth="1"/>
    <col min="11306" max="11306" width="16.5703125" customWidth="1"/>
    <col min="11307" max="11307" width="37.28515625" customWidth="1"/>
    <col min="11308" max="11310" width="12.5703125" customWidth="1"/>
    <col min="11311" max="11311" width="12.85546875" customWidth="1"/>
    <col min="11312" max="11312" width="12.42578125" customWidth="1"/>
    <col min="11313" max="11313" width="13.5703125" bestFit="1" customWidth="1"/>
    <col min="11314" max="11314" width="13.5703125" customWidth="1"/>
    <col min="11315" max="11315" width="13.5703125" bestFit="1" customWidth="1"/>
    <col min="11316" max="11316" width="14.5703125" customWidth="1"/>
    <col min="11317" max="11317" width="13.5703125" bestFit="1" customWidth="1"/>
    <col min="11318" max="11318" width="7.28515625" customWidth="1"/>
    <col min="11319" max="11319" width="12.85546875" customWidth="1"/>
    <col min="11549" max="11549" width="3.85546875" customWidth="1"/>
    <col min="11550" max="11553" width="11.42578125" customWidth="1"/>
    <col min="11554" max="11554" width="50.7109375" customWidth="1"/>
    <col min="11555" max="11555" width="13.28515625" customWidth="1"/>
    <col min="11556" max="11556" width="10.28515625" customWidth="1"/>
    <col min="11557" max="11557" width="15.85546875" customWidth="1"/>
    <col min="11558" max="11558" width="8.42578125" customWidth="1"/>
    <col min="11559" max="11559" width="11.5703125" customWidth="1"/>
    <col min="11560" max="11560" width="6" customWidth="1"/>
    <col min="11561" max="11561" width="18.42578125" customWidth="1"/>
    <col min="11562" max="11562" width="16.5703125" customWidth="1"/>
    <col min="11563" max="11563" width="37.28515625" customWidth="1"/>
    <col min="11564" max="11566" width="12.5703125" customWidth="1"/>
    <col min="11567" max="11567" width="12.85546875" customWidth="1"/>
    <col min="11568" max="11568" width="12.42578125" customWidth="1"/>
    <col min="11569" max="11569" width="13.5703125" bestFit="1" customWidth="1"/>
    <col min="11570" max="11570" width="13.5703125" customWidth="1"/>
    <col min="11571" max="11571" width="13.5703125" bestFit="1" customWidth="1"/>
    <col min="11572" max="11572" width="14.5703125" customWidth="1"/>
    <col min="11573" max="11573" width="13.5703125" bestFit="1" customWidth="1"/>
    <col min="11574" max="11574" width="7.28515625" customWidth="1"/>
    <col min="11575" max="11575" width="12.85546875" customWidth="1"/>
    <col min="11805" max="11805" width="3.85546875" customWidth="1"/>
    <col min="11806" max="11809" width="11.42578125" customWidth="1"/>
    <col min="11810" max="11810" width="50.7109375" customWidth="1"/>
    <col min="11811" max="11811" width="13.28515625" customWidth="1"/>
    <col min="11812" max="11812" width="10.28515625" customWidth="1"/>
    <col min="11813" max="11813" width="15.85546875" customWidth="1"/>
    <col min="11814" max="11814" width="8.42578125" customWidth="1"/>
    <col min="11815" max="11815" width="11.5703125" customWidth="1"/>
    <col min="11816" max="11816" width="6" customWidth="1"/>
    <col min="11817" max="11817" width="18.42578125" customWidth="1"/>
    <col min="11818" max="11818" width="16.5703125" customWidth="1"/>
    <col min="11819" max="11819" width="37.28515625" customWidth="1"/>
    <col min="11820" max="11822" width="12.5703125" customWidth="1"/>
    <col min="11823" max="11823" width="12.85546875" customWidth="1"/>
    <col min="11824" max="11824" width="12.42578125" customWidth="1"/>
    <col min="11825" max="11825" width="13.5703125" bestFit="1" customWidth="1"/>
    <col min="11826" max="11826" width="13.5703125" customWidth="1"/>
    <col min="11827" max="11827" width="13.5703125" bestFit="1" customWidth="1"/>
    <col min="11828" max="11828" width="14.5703125" customWidth="1"/>
    <col min="11829" max="11829" width="13.5703125" bestFit="1" customWidth="1"/>
    <col min="11830" max="11830" width="7.28515625" customWidth="1"/>
    <col min="11831" max="11831" width="12.85546875" customWidth="1"/>
    <col min="12061" max="12061" width="3.85546875" customWidth="1"/>
    <col min="12062" max="12065" width="11.42578125" customWidth="1"/>
    <col min="12066" max="12066" width="50.7109375" customWidth="1"/>
    <col min="12067" max="12067" width="13.28515625" customWidth="1"/>
    <col min="12068" max="12068" width="10.28515625" customWidth="1"/>
    <col min="12069" max="12069" width="15.85546875" customWidth="1"/>
    <col min="12070" max="12070" width="8.42578125" customWidth="1"/>
    <col min="12071" max="12071" width="11.5703125" customWidth="1"/>
    <col min="12072" max="12072" width="6" customWidth="1"/>
    <col min="12073" max="12073" width="18.42578125" customWidth="1"/>
    <col min="12074" max="12074" width="16.5703125" customWidth="1"/>
    <col min="12075" max="12075" width="37.28515625" customWidth="1"/>
    <col min="12076" max="12078" width="12.5703125" customWidth="1"/>
    <col min="12079" max="12079" width="12.85546875" customWidth="1"/>
    <col min="12080" max="12080" width="12.42578125" customWidth="1"/>
    <col min="12081" max="12081" width="13.5703125" bestFit="1" customWidth="1"/>
    <col min="12082" max="12082" width="13.5703125" customWidth="1"/>
    <col min="12083" max="12083" width="13.5703125" bestFit="1" customWidth="1"/>
    <col min="12084" max="12084" width="14.5703125" customWidth="1"/>
    <col min="12085" max="12085" width="13.5703125" bestFit="1" customWidth="1"/>
    <col min="12086" max="12086" width="7.28515625" customWidth="1"/>
    <col min="12087" max="12087" width="12.85546875" customWidth="1"/>
    <col min="12317" max="12317" width="3.85546875" customWidth="1"/>
    <col min="12318" max="12321" width="11.42578125" customWidth="1"/>
    <col min="12322" max="12322" width="50.7109375" customWidth="1"/>
    <col min="12323" max="12323" width="13.28515625" customWidth="1"/>
    <col min="12324" max="12324" width="10.28515625" customWidth="1"/>
    <col min="12325" max="12325" width="15.85546875" customWidth="1"/>
    <col min="12326" max="12326" width="8.42578125" customWidth="1"/>
    <col min="12327" max="12327" width="11.5703125" customWidth="1"/>
    <col min="12328" max="12328" width="6" customWidth="1"/>
    <col min="12329" max="12329" width="18.42578125" customWidth="1"/>
    <col min="12330" max="12330" width="16.5703125" customWidth="1"/>
    <col min="12331" max="12331" width="37.28515625" customWidth="1"/>
    <col min="12332" max="12334" width="12.5703125" customWidth="1"/>
    <col min="12335" max="12335" width="12.85546875" customWidth="1"/>
    <col min="12336" max="12336" width="12.42578125" customWidth="1"/>
    <col min="12337" max="12337" width="13.5703125" bestFit="1" customWidth="1"/>
    <col min="12338" max="12338" width="13.5703125" customWidth="1"/>
    <col min="12339" max="12339" width="13.5703125" bestFit="1" customWidth="1"/>
    <col min="12340" max="12340" width="14.5703125" customWidth="1"/>
    <col min="12341" max="12341" width="13.5703125" bestFit="1" customWidth="1"/>
    <col min="12342" max="12342" width="7.28515625" customWidth="1"/>
    <col min="12343" max="12343" width="12.85546875" customWidth="1"/>
    <col min="12573" max="12573" width="3.85546875" customWidth="1"/>
    <col min="12574" max="12577" width="11.42578125" customWidth="1"/>
    <col min="12578" max="12578" width="50.7109375" customWidth="1"/>
    <col min="12579" max="12579" width="13.28515625" customWidth="1"/>
    <col min="12580" max="12580" width="10.28515625" customWidth="1"/>
    <col min="12581" max="12581" width="15.85546875" customWidth="1"/>
    <col min="12582" max="12582" width="8.42578125" customWidth="1"/>
    <col min="12583" max="12583" width="11.5703125" customWidth="1"/>
    <col min="12584" max="12584" width="6" customWidth="1"/>
    <col min="12585" max="12585" width="18.42578125" customWidth="1"/>
    <col min="12586" max="12586" width="16.5703125" customWidth="1"/>
    <col min="12587" max="12587" width="37.28515625" customWidth="1"/>
    <col min="12588" max="12590" width="12.5703125" customWidth="1"/>
    <col min="12591" max="12591" width="12.85546875" customWidth="1"/>
    <col min="12592" max="12592" width="12.42578125" customWidth="1"/>
    <col min="12593" max="12593" width="13.5703125" bestFit="1" customWidth="1"/>
    <col min="12594" max="12594" width="13.5703125" customWidth="1"/>
    <col min="12595" max="12595" width="13.5703125" bestFit="1" customWidth="1"/>
    <col min="12596" max="12596" width="14.5703125" customWidth="1"/>
    <col min="12597" max="12597" width="13.5703125" bestFit="1" customWidth="1"/>
    <col min="12598" max="12598" width="7.28515625" customWidth="1"/>
    <col min="12599" max="12599" width="12.85546875" customWidth="1"/>
    <col min="12829" max="12829" width="3.85546875" customWidth="1"/>
    <col min="12830" max="12833" width="11.42578125" customWidth="1"/>
    <col min="12834" max="12834" width="50.7109375" customWidth="1"/>
    <col min="12835" max="12835" width="13.28515625" customWidth="1"/>
    <col min="12836" max="12836" width="10.28515625" customWidth="1"/>
    <col min="12837" max="12837" width="15.85546875" customWidth="1"/>
    <col min="12838" max="12838" width="8.42578125" customWidth="1"/>
    <col min="12839" max="12839" width="11.5703125" customWidth="1"/>
    <col min="12840" max="12840" width="6" customWidth="1"/>
    <col min="12841" max="12841" width="18.42578125" customWidth="1"/>
    <col min="12842" max="12842" width="16.5703125" customWidth="1"/>
    <col min="12843" max="12843" width="37.28515625" customWidth="1"/>
    <col min="12844" max="12846" width="12.5703125" customWidth="1"/>
    <col min="12847" max="12847" width="12.85546875" customWidth="1"/>
    <col min="12848" max="12848" width="12.42578125" customWidth="1"/>
    <col min="12849" max="12849" width="13.5703125" bestFit="1" customWidth="1"/>
    <col min="12850" max="12850" width="13.5703125" customWidth="1"/>
    <col min="12851" max="12851" width="13.5703125" bestFit="1" customWidth="1"/>
    <col min="12852" max="12852" width="14.5703125" customWidth="1"/>
    <col min="12853" max="12853" width="13.5703125" bestFit="1" customWidth="1"/>
    <col min="12854" max="12854" width="7.28515625" customWidth="1"/>
    <col min="12855" max="12855" width="12.85546875" customWidth="1"/>
    <col min="13085" max="13085" width="3.85546875" customWidth="1"/>
    <col min="13086" max="13089" width="11.42578125" customWidth="1"/>
    <col min="13090" max="13090" width="50.7109375" customWidth="1"/>
    <col min="13091" max="13091" width="13.28515625" customWidth="1"/>
    <col min="13092" max="13092" width="10.28515625" customWidth="1"/>
    <col min="13093" max="13093" width="15.85546875" customWidth="1"/>
    <col min="13094" max="13094" width="8.42578125" customWidth="1"/>
    <col min="13095" max="13095" width="11.5703125" customWidth="1"/>
    <col min="13096" max="13096" width="6" customWidth="1"/>
    <col min="13097" max="13097" width="18.42578125" customWidth="1"/>
    <col min="13098" max="13098" width="16.5703125" customWidth="1"/>
    <col min="13099" max="13099" width="37.28515625" customWidth="1"/>
    <col min="13100" max="13102" width="12.5703125" customWidth="1"/>
    <col min="13103" max="13103" width="12.85546875" customWidth="1"/>
    <col min="13104" max="13104" width="12.42578125" customWidth="1"/>
    <col min="13105" max="13105" width="13.5703125" bestFit="1" customWidth="1"/>
    <col min="13106" max="13106" width="13.5703125" customWidth="1"/>
    <col min="13107" max="13107" width="13.5703125" bestFit="1" customWidth="1"/>
    <col min="13108" max="13108" width="14.5703125" customWidth="1"/>
    <col min="13109" max="13109" width="13.5703125" bestFit="1" customWidth="1"/>
    <col min="13110" max="13110" width="7.28515625" customWidth="1"/>
    <col min="13111" max="13111" width="12.85546875" customWidth="1"/>
    <col min="13341" max="13341" width="3.85546875" customWidth="1"/>
    <col min="13342" max="13345" width="11.42578125" customWidth="1"/>
    <col min="13346" max="13346" width="50.7109375" customWidth="1"/>
    <col min="13347" max="13347" width="13.28515625" customWidth="1"/>
    <col min="13348" max="13348" width="10.28515625" customWidth="1"/>
    <col min="13349" max="13349" width="15.85546875" customWidth="1"/>
    <col min="13350" max="13350" width="8.42578125" customWidth="1"/>
    <col min="13351" max="13351" width="11.5703125" customWidth="1"/>
    <col min="13352" max="13352" width="6" customWidth="1"/>
    <col min="13353" max="13353" width="18.42578125" customWidth="1"/>
    <col min="13354" max="13354" width="16.5703125" customWidth="1"/>
    <col min="13355" max="13355" width="37.28515625" customWidth="1"/>
    <col min="13356" max="13358" width="12.5703125" customWidth="1"/>
    <col min="13359" max="13359" width="12.85546875" customWidth="1"/>
    <col min="13360" max="13360" width="12.42578125" customWidth="1"/>
    <col min="13361" max="13361" width="13.5703125" bestFit="1" customWidth="1"/>
    <col min="13362" max="13362" width="13.5703125" customWidth="1"/>
    <col min="13363" max="13363" width="13.5703125" bestFit="1" customWidth="1"/>
    <col min="13364" max="13364" width="14.5703125" customWidth="1"/>
    <col min="13365" max="13365" width="13.5703125" bestFit="1" customWidth="1"/>
    <col min="13366" max="13366" width="7.28515625" customWidth="1"/>
    <col min="13367" max="13367" width="12.85546875" customWidth="1"/>
    <col min="13597" max="13597" width="3.85546875" customWidth="1"/>
    <col min="13598" max="13601" width="11.42578125" customWidth="1"/>
    <col min="13602" max="13602" width="50.7109375" customWidth="1"/>
    <col min="13603" max="13603" width="13.28515625" customWidth="1"/>
    <col min="13604" max="13604" width="10.28515625" customWidth="1"/>
    <col min="13605" max="13605" width="15.85546875" customWidth="1"/>
    <col min="13606" max="13606" width="8.42578125" customWidth="1"/>
    <col min="13607" max="13607" width="11.5703125" customWidth="1"/>
    <col min="13608" max="13608" width="6" customWidth="1"/>
    <col min="13609" max="13609" width="18.42578125" customWidth="1"/>
    <col min="13610" max="13610" width="16.5703125" customWidth="1"/>
    <col min="13611" max="13611" width="37.28515625" customWidth="1"/>
    <col min="13612" max="13614" width="12.5703125" customWidth="1"/>
    <col min="13615" max="13615" width="12.85546875" customWidth="1"/>
    <col min="13616" max="13616" width="12.42578125" customWidth="1"/>
    <col min="13617" max="13617" width="13.5703125" bestFit="1" customWidth="1"/>
    <col min="13618" max="13618" width="13.5703125" customWidth="1"/>
    <col min="13619" max="13619" width="13.5703125" bestFit="1" customWidth="1"/>
    <col min="13620" max="13620" width="14.5703125" customWidth="1"/>
    <col min="13621" max="13621" width="13.5703125" bestFit="1" customWidth="1"/>
    <col min="13622" max="13622" width="7.28515625" customWidth="1"/>
    <col min="13623" max="13623" width="12.85546875" customWidth="1"/>
    <col min="13853" max="13853" width="3.85546875" customWidth="1"/>
    <col min="13854" max="13857" width="11.42578125" customWidth="1"/>
    <col min="13858" max="13858" width="50.7109375" customWidth="1"/>
    <col min="13859" max="13859" width="13.28515625" customWidth="1"/>
    <col min="13860" max="13860" width="10.28515625" customWidth="1"/>
    <col min="13861" max="13861" width="15.85546875" customWidth="1"/>
    <col min="13862" max="13862" width="8.42578125" customWidth="1"/>
    <col min="13863" max="13863" width="11.5703125" customWidth="1"/>
    <col min="13864" max="13864" width="6" customWidth="1"/>
    <col min="13865" max="13865" width="18.42578125" customWidth="1"/>
    <col min="13866" max="13866" width="16.5703125" customWidth="1"/>
    <col min="13867" max="13867" width="37.28515625" customWidth="1"/>
    <col min="13868" max="13870" width="12.5703125" customWidth="1"/>
    <col min="13871" max="13871" width="12.85546875" customWidth="1"/>
    <col min="13872" max="13872" width="12.42578125" customWidth="1"/>
    <col min="13873" max="13873" width="13.5703125" bestFit="1" customWidth="1"/>
    <col min="13874" max="13874" width="13.5703125" customWidth="1"/>
    <col min="13875" max="13875" width="13.5703125" bestFit="1" customWidth="1"/>
    <col min="13876" max="13876" width="14.5703125" customWidth="1"/>
    <col min="13877" max="13877" width="13.5703125" bestFit="1" customWidth="1"/>
    <col min="13878" max="13878" width="7.28515625" customWidth="1"/>
    <col min="13879" max="13879" width="12.85546875" customWidth="1"/>
    <col min="14109" max="14109" width="3.85546875" customWidth="1"/>
    <col min="14110" max="14113" width="11.42578125" customWidth="1"/>
    <col min="14114" max="14114" width="50.7109375" customWidth="1"/>
    <col min="14115" max="14115" width="13.28515625" customWidth="1"/>
    <col min="14116" max="14116" width="10.28515625" customWidth="1"/>
    <col min="14117" max="14117" width="15.85546875" customWidth="1"/>
    <col min="14118" max="14118" width="8.42578125" customWidth="1"/>
    <col min="14119" max="14119" width="11.5703125" customWidth="1"/>
    <col min="14120" max="14120" width="6" customWidth="1"/>
    <col min="14121" max="14121" width="18.42578125" customWidth="1"/>
    <col min="14122" max="14122" width="16.5703125" customWidth="1"/>
    <col min="14123" max="14123" width="37.28515625" customWidth="1"/>
    <col min="14124" max="14126" width="12.5703125" customWidth="1"/>
    <col min="14127" max="14127" width="12.85546875" customWidth="1"/>
    <col min="14128" max="14128" width="12.42578125" customWidth="1"/>
    <col min="14129" max="14129" width="13.5703125" bestFit="1" customWidth="1"/>
    <col min="14130" max="14130" width="13.5703125" customWidth="1"/>
    <col min="14131" max="14131" width="13.5703125" bestFit="1" customWidth="1"/>
    <col min="14132" max="14132" width="14.5703125" customWidth="1"/>
    <col min="14133" max="14133" width="13.5703125" bestFit="1" customWidth="1"/>
    <col min="14134" max="14134" width="7.28515625" customWidth="1"/>
    <col min="14135" max="14135" width="12.85546875" customWidth="1"/>
    <col min="14365" max="14365" width="3.85546875" customWidth="1"/>
    <col min="14366" max="14369" width="11.42578125" customWidth="1"/>
    <col min="14370" max="14370" width="50.7109375" customWidth="1"/>
    <col min="14371" max="14371" width="13.28515625" customWidth="1"/>
    <col min="14372" max="14372" width="10.28515625" customWidth="1"/>
    <col min="14373" max="14373" width="15.85546875" customWidth="1"/>
    <col min="14374" max="14374" width="8.42578125" customWidth="1"/>
    <col min="14375" max="14375" width="11.5703125" customWidth="1"/>
    <col min="14376" max="14376" width="6" customWidth="1"/>
    <col min="14377" max="14377" width="18.42578125" customWidth="1"/>
    <col min="14378" max="14378" width="16.5703125" customWidth="1"/>
    <col min="14379" max="14379" width="37.28515625" customWidth="1"/>
    <col min="14380" max="14382" width="12.5703125" customWidth="1"/>
    <col min="14383" max="14383" width="12.85546875" customWidth="1"/>
    <col min="14384" max="14384" width="12.42578125" customWidth="1"/>
    <col min="14385" max="14385" width="13.5703125" bestFit="1" customWidth="1"/>
    <col min="14386" max="14386" width="13.5703125" customWidth="1"/>
    <col min="14387" max="14387" width="13.5703125" bestFit="1" customWidth="1"/>
    <col min="14388" max="14388" width="14.5703125" customWidth="1"/>
    <col min="14389" max="14389" width="13.5703125" bestFit="1" customWidth="1"/>
    <col min="14390" max="14390" width="7.28515625" customWidth="1"/>
    <col min="14391" max="14391" width="12.85546875" customWidth="1"/>
    <col min="14621" max="14621" width="3.85546875" customWidth="1"/>
    <col min="14622" max="14625" width="11.42578125" customWidth="1"/>
    <col min="14626" max="14626" width="50.7109375" customWidth="1"/>
    <col min="14627" max="14627" width="13.28515625" customWidth="1"/>
    <col min="14628" max="14628" width="10.28515625" customWidth="1"/>
    <col min="14629" max="14629" width="15.85546875" customWidth="1"/>
    <col min="14630" max="14630" width="8.42578125" customWidth="1"/>
    <col min="14631" max="14631" width="11.5703125" customWidth="1"/>
    <col min="14632" max="14632" width="6" customWidth="1"/>
    <col min="14633" max="14633" width="18.42578125" customWidth="1"/>
    <col min="14634" max="14634" width="16.5703125" customWidth="1"/>
    <col min="14635" max="14635" width="37.28515625" customWidth="1"/>
    <col min="14636" max="14638" width="12.5703125" customWidth="1"/>
    <col min="14639" max="14639" width="12.85546875" customWidth="1"/>
    <col min="14640" max="14640" width="12.42578125" customWidth="1"/>
    <col min="14641" max="14641" width="13.5703125" bestFit="1" customWidth="1"/>
    <col min="14642" max="14642" width="13.5703125" customWidth="1"/>
    <col min="14643" max="14643" width="13.5703125" bestFit="1" customWidth="1"/>
    <col min="14644" max="14644" width="14.5703125" customWidth="1"/>
    <col min="14645" max="14645" width="13.5703125" bestFit="1" customWidth="1"/>
    <col min="14646" max="14646" width="7.28515625" customWidth="1"/>
    <col min="14647" max="14647" width="12.85546875" customWidth="1"/>
    <col min="14877" max="14877" width="3.85546875" customWidth="1"/>
    <col min="14878" max="14881" width="11.42578125" customWidth="1"/>
    <col min="14882" max="14882" width="50.7109375" customWidth="1"/>
    <col min="14883" max="14883" width="13.28515625" customWidth="1"/>
    <col min="14884" max="14884" width="10.28515625" customWidth="1"/>
    <col min="14885" max="14885" width="15.85546875" customWidth="1"/>
    <col min="14886" max="14886" width="8.42578125" customWidth="1"/>
    <col min="14887" max="14887" width="11.5703125" customWidth="1"/>
    <col min="14888" max="14888" width="6" customWidth="1"/>
    <col min="14889" max="14889" width="18.42578125" customWidth="1"/>
    <col min="14890" max="14890" width="16.5703125" customWidth="1"/>
    <col min="14891" max="14891" width="37.28515625" customWidth="1"/>
    <col min="14892" max="14894" width="12.5703125" customWidth="1"/>
    <col min="14895" max="14895" width="12.85546875" customWidth="1"/>
    <col min="14896" max="14896" width="12.42578125" customWidth="1"/>
    <col min="14897" max="14897" width="13.5703125" bestFit="1" customWidth="1"/>
    <col min="14898" max="14898" width="13.5703125" customWidth="1"/>
    <col min="14899" max="14899" width="13.5703125" bestFit="1" customWidth="1"/>
    <col min="14900" max="14900" width="14.5703125" customWidth="1"/>
    <col min="14901" max="14901" width="13.5703125" bestFit="1" customWidth="1"/>
    <col min="14902" max="14902" width="7.28515625" customWidth="1"/>
    <col min="14903" max="14903" width="12.85546875" customWidth="1"/>
    <col min="15133" max="15133" width="3.85546875" customWidth="1"/>
    <col min="15134" max="15137" width="11.42578125" customWidth="1"/>
    <col min="15138" max="15138" width="50.7109375" customWidth="1"/>
    <col min="15139" max="15139" width="13.28515625" customWidth="1"/>
    <col min="15140" max="15140" width="10.28515625" customWidth="1"/>
    <col min="15141" max="15141" width="15.85546875" customWidth="1"/>
    <col min="15142" max="15142" width="8.42578125" customWidth="1"/>
    <col min="15143" max="15143" width="11.5703125" customWidth="1"/>
    <col min="15144" max="15144" width="6" customWidth="1"/>
    <col min="15145" max="15145" width="18.42578125" customWidth="1"/>
    <col min="15146" max="15146" width="16.5703125" customWidth="1"/>
    <col min="15147" max="15147" width="37.28515625" customWidth="1"/>
    <col min="15148" max="15150" width="12.5703125" customWidth="1"/>
    <col min="15151" max="15151" width="12.85546875" customWidth="1"/>
    <col min="15152" max="15152" width="12.42578125" customWidth="1"/>
    <col min="15153" max="15153" width="13.5703125" bestFit="1" customWidth="1"/>
    <col min="15154" max="15154" width="13.5703125" customWidth="1"/>
    <col min="15155" max="15155" width="13.5703125" bestFit="1" customWidth="1"/>
    <col min="15156" max="15156" width="14.5703125" customWidth="1"/>
    <col min="15157" max="15157" width="13.5703125" bestFit="1" customWidth="1"/>
    <col min="15158" max="15158" width="7.28515625" customWidth="1"/>
    <col min="15159" max="15159" width="12.85546875" customWidth="1"/>
    <col min="15389" max="15389" width="3.85546875" customWidth="1"/>
    <col min="15390" max="15393" width="11.42578125" customWidth="1"/>
    <col min="15394" max="15394" width="50.7109375" customWidth="1"/>
    <col min="15395" max="15395" width="13.28515625" customWidth="1"/>
    <col min="15396" max="15396" width="10.28515625" customWidth="1"/>
    <col min="15397" max="15397" width="15.85546875" customWidth="1"/>
    <col min="15398" max="15398" width="8.42578125" customWidth="1"/>
    <col min="15399" max="15399" width="11.5703125" customWidth="1"/>
    <col min="15400" max="15400" width="6" customWidth="1"/>
    <col min="15401" max="15401" width="18.42578125" customWidth="1"/>
    <col min="15402" max="15402" width="16.5703125" customWidth="1"/>
    <col min="15403" max="15403" width="37.28515625" customWidth="1"/>
    <col min="15404" max="15406" width="12.5703125" customWidth="1"/>
    <col min="15407" max="15407" width="12.85546875" customWidth="1"/>
    <col min="15408" max="15408" width="12.42578125" customWidth="1"/>
    <col min="15409" max="15409" width="13.5703125" bestFit="1" customWidth="1"/>
    <col min="15410" max="15410" width="13.5703125" customWidth="1"/>
    <col min="15411" max="15411" width="13.5703125" bestFit="1" customWidth="1"/>
    <col min="15412" max="15412" width="14.5703125" customWidth="1"/>
    <col min="15413" max="15413" width="13.5703125" bestFit="1" customWidth="1"/>
    <col min="15414" max="15414" width="7.28515625" customWidth="1"/>
    <col min="15415" max="15415" width="12.85546875" customWidth="1"/>
    <col min="15645" max="15645" width="3.85546875" customWidth="1"/>
    <col min="15646" max="15649" width="11.42578125" customWidth="1"/>
    <col min="15650" max="15650" width="50.7109375" customWidth="1"/>
    <col min="15651" max="15651" width="13.28515625" customWidth="1"/>
    <col min="15652" max="15652" width="10.28515625" customWidth="1"/>
    <col min="15653" max="15653" width="15.85546875" customWidth="1"/>
    <col min="15654" max="15654" width="8.42578125" customWidth="1"/>
    <col min="15655" max="15655" width="11.5703125" customWidth="1"/>
    <col min="15656" max="15656" width="6" customWidth="1"/>
    <col min="15657" max="15657" width="18.42578125" customWidth="1"/>
    <col min="15658" max="15658" width="16.5703125" customWidth="1"/>
    <col min="15659" max="15659" width="37.28515625" customWidth="1"/>
    <col min="15660" max="15662" width="12.5703125" customWidth="1"/>
    <col min="15663" max="15663" width="12.85546875" customWidth="1"/>
    <col min="15664" max="15664" width="12.42578125" customWidth="1"/>
    <col min="15665" max="15665" width="13.5703125" bestFit="1" customWidth="1"/>
    <col min="15666" max="15666" width="13.5703125" customWidth="1"/>
    <col min="15667" max="15667" width="13.5703125" bestFit="1" customWidth="1"/>
    <col min="15668" max="15668" width="14.5703125" customWidth="1"/>
    <col min="15669" max="15669" width="13.5703125" bestFit="1" customWidth="1"/>
    <col min="15670" max="15670" width="7.28515625" customWidth="1"/>
    <col min="15671" max="15671" width="12.85546875" customWidth="1"/>
    <col min="15901" max="15901" width="3.85546875" customWidth="1"/>
    <col min="15902" max="15905" width="11.42578125" customWidth="1"/>
    <col min="15906" max="15906" width="50.7109375" customWidth="1"/>
    <col min="15907" max="15907" width="13.28515625" customWidth="1"/>
    <col min="15908" max="15908" width="10.28515625" customWidth="1"/>
    <col min="15909" max="15909" width="15.85546875" customWidth="1"/>
    <col min="15910" max="15910" width="8.42578125" customWidth="1"/>
    <col min="15911" max="15911" width="11.5703125" customWidth="1"/>
    <col min="15912" max="15912" width="6" customWidth="1"/>
    <col min="15913" max="15913" width="18.42578125" customWidth="1"/>
    <col min="15914" max="15914" width="16.5703125" customWidth="1"/>
    <col min="15915" max="15915" width="37.28515625" customWidth="1"/>
    <col min="15916" max="15918" width="12.5703125" customWidth="1"/>
    <col min="15919" max="15919" width="12.85546875" customWidth="1"/>
    <col min="15920" max="15920" width="12.42578125" customWidth="1"/>
    <col min="15921" max="15921" width="13.5703125" bestFit="1" customWidth="1"/>
    <col min="15922" max="15922" width="13.5703125" customWidth="1"/>
    <col min="15923" max="15923" width="13.5703125" bestFit="1" customWidth="1"/>
    <col min="15924" max="15924" width="14.5703125" customWidth="1"/>
    <col min="15925" max="15925" width="13.5703125" bestFit="1" customWidth="1"/>
    <col min="15926" max="15926" width="7.28515625" customWidth="1"/>
    <col min="15927" max="15927" width="12.85546875" customWidth="1"/>
    <col min="16157" max="16157" width="3.85546875" customWidth="1"/>
    <col min="16158" max="16161" width="11.42578125" customWidth="1"/>
    <col min="16162" max="16162" width="50.7109375" customWidth="1"/>
    <col min="16163" max="16163" width="13.28515625" customWidth="1"/>
    <col min="16164" max="16164" width="10.28515625" customWidth="1"/>
    <col min="16165" max="16165" width="15.85546875" customWidth="1"/>
    <col min="16166" max="16166" width="8.42578125" customWidth="1"/>
    <col min="16167" max="16167" width="11.5703125" customWidth="1"/>
    <col min="16168" max="16168" width="6" customWidth="1"/>
    <col min="16169" max="16169" width="18.42578125" customWidth="1"/>
    <col min="16170" max="16170" width="16.5703125" customWidth="1"/>
    <col min="16171" max="16171" width="37.28515625" customWidth="1"/>
    <col min="16172" max="16174" width="12.5703125" customWidth="1"/>
    <col min="16175" max="16175" width="12.85546875" customWidth="1"/>
    <col min="16176" max="16176" width="12.42578125" customWidth="1"/>
    <col min="16177" max="16177" width="13.5703125" bestFit="1" customWidth="1"/>
    <col min="16178" max="16178" width="13.5703125" customWidth="1"/>
    <col min="16179" max="16179" width="13.5703125" bestFit="1" customWidth="1"/>
    <col min="16180" max="16180" width="14.5703125" customWidth="1"/>
    <col min="16181" max="16181" width="13.5703125" bestFit="1" customWidth="1"/>
    <col min="16182" max="16182" width="7.28515625" customWidth="1"/>
    <col min="16183" max="16183" width="12.85546875" customWidth="1"/>
  </cols>
  <sheetData>
    <row r="1" spans="2:56" ht="15" x14ac:dyDescent="0.25">
      <c r="P1" s="2" t="s">
        <v>15</v>
      </c>
      <c r="Q1" s="2"/>
      <c r="R1" s="2"/>
      <c r="S1" s="2"/>
    </row>
    <row r="2" spans="2:56" ht="33.75" x14ac:dyDescent="0.2">
      <c r="B2" s="309" t="s">
        <v>66</v>
      </c>
      <c r="C2" s="309"/>
      <c r="D2" s="309"/>
      <c r="E2" s="309"/>
      <c r="F2" s="309"/>
      <c r="G2" s="309"/>
      <c r="H2" s="309"/>
      <c r="I2" s="309"/>
      <c r="J2" s="309"/>
      <c r="K2" s="309"/>
      <c r="L2" s="309"/>
      <c r="M2" s="309"/>
      <c r="N2" s="309"/>
      <c r="O2" s="309"/>
      <c r="P2" s="309"/>
      <c r="Q2" s="309"/>
      <c r="R2" s="309"/>
      <c r="S2" s="309"/>
      <c r="T2" s="309"/>
      <c r="U2" s="309"/>
      <c r="V2" s="309"/>
      <c r="W2" s="309"/>
      <c r="X2" s="309"/>
      <c r="Y2" s="309"/>
      <c r="Z2" s="309"/>
      <c r="AA2" s="309"/>
      <c r="AB2" s="309"/>
      <c r="AC2" s="309"/>
      <c r="AD2" s="309"/>
      <c r="AE2" s="309"/>
      <c r="AF2" s="309"/>
      <c r="AG2" s="309"/>
      <c r="AH2" s="309"/>
      <c r="AI2" s="309"/>
      <c r="AJ2" s="309"/>
      <c r="AK2" s="309"/>
      <c r="AL2" s="309"/>
      <c r="AM2" s="309"/>
      <c r="AN2" s="309"/>
      <c r="AO2" s="309"/>
      <c r="AP2" s="309"/>
      <c r="AQ2" s="309"/>
      <c r="AR2" s="309"/>
      <c r="AS2" s="309"/>
      <c r="AT2" s="309"/>
      <c r="AU2" s="309"/>
      <c r="AV2" s="309"/>
      <c r="AW2" s="309"/>
      <c r="AX2" s="309"/>
      <c r="AY2" s="309"/>
      <c r="AZ2" s="309"/>
      <c r="BA2" s="309"/>
    </row>
    <row r="3" spans="2:56" ht="34.5" thickBot="1" x14ac:dyDescent="0.25">
      <c r="B3" s="24"/>
      <c r="C3" s="24"/>
      <c r="D3" s="24"/>
      <c r="E3" s="24"/>
      <c r="F3" s="24"/>
      <c r="G3" s="24"/>
      <c r="H3" s="24"/>
      <c r="I3" s="24"/>
      <c r="J3" s="24"/>
      <c r="K3" s="24"/>
      <c r="L3" s="24"/>
      <c r="M3" s="24"/>
      <c r="N3" s="24"/>
      <c r="O3" s="24"/>
      <c r="P3" s="24"/>
      <c r="Q3" s="24"/>
      <c r="R3" s="24"/>
      <c r="S3" s="24"/>
      <c r="T3" s="24"/>
      <c r="U3" s="13"/>
      <c r="V3" s="13"/>
      <c r="W3" s="24"/>
      <c r="X3" s="24"/>
      <c r="Y3" s="24"/>
      <c r="Z3" s="24"/>
      <c r="AA3" s="30"/>
      <c r="AB3" s="28"/>
      <c r="AC3" s="24"/>
      <c r="AD3" s="24"/>
      <c r="AE3" s="24"/>
      <c r="AF3" s="24"/>
      <c r="AG3" s="24"/>
      <c r="AH3" s="24"/>
      <c r="AI3" s="24"/>
      <c r="AJ3" s="24"/>
      <c r="AK3" s="24"/>
      <c r="AL3" s="24"/>
      <c r="AM3" s="24"/>
      <c r="AN3" s="24"/>
      <c r="AO3" s="24"/>
      <c r="AP3" s="24"/>
      <c r="AQ3" s="24"/>
      <c r="AR3" s="24"/>
      <c r="AS3" s="30"/>
      <c r="AT3" s="30"/>
      <c r="AU3" s="30"/>
      <c r="AV3" s="29"/>
      <c r="AW3" s="29"/>
      <c r="AX3" s="29"/>
      <c r="AY3" s="31"/>
      <c r="AZ3" s="24"/>
      <c r="BA3" s="24"/>
    </row>
    <row r="4" spans="2:56" ht="16.5" customHeight="1" thickBot="1" x14ac:dyDescent="0.25">
      <c r="B4" s="310" t="s">
        <v>4</v>
      </c>
      <c r="C4" s="311"/>
      <c r="D4" s="311"/>
      <c r="E4" s="311"/>
      <c r="F4" s="311"/>
      <c r="G4" s="311"/>
      <c r="H4" s="311"/>
      <c r="I4" s="311"/>
      <c r="J4" s="311"/>
      <c r="K4" s="311"/>
      <c r="L4" s="311"/>
      <c r="M4" s="311"/>
      <c r="N4" s="311"/>
      <c r="O4" s="312"/>
      <c r="P4" s="313" t="s">
        <v>110</v>
      </c>
      <c r="Q4" s="314"/>
      <c r="R4" s="314"/>
      <c r="S4" s="314"/>
      <c r="T4" s="314"/>
      <c r="U4" s="314"/>
      <c r="V4" s="314"/>
      <c r="W4" s="314"/>
      <c r="X4" s="314"/>
      <c r="Y4" s="314"/>
      <c r="Z4" s="314"/>
      <c r="AA4" s="315"/>
      <c r="AB4" s="315"/>
      <c r="AC4" s="316"/>
      <c r="AD4" s="317" t="s">
        <v>14</v>
      </c>
      <c r="AE4" s="318"/>
      <c r="AF4" s="318"/>
      <c r="AG4" s="318"/>
      <c r="AH4" s="318"/>
      <c r="AI4" s="318"/>
      <c r="AJ4" s="318"/>
      <c r="AK4" s="318"/>
      <c r="AL4" s="318"/>
      <c r="AM4" s="318"/>
      <c r="AN4" s="318"/>
      <c r="AO4" s="318"/>
      <c r="AP4" s="319"/>
      <c r="AQ4" s="319"/>
      <c r="AR4" s="319"/>
      <c r="AS4" s="319"/>
      <c r="AT4" s="319"/>
      <c r="AU4" s="319"/>
      <c r="AV4" s="319"/>
      <c r="AW4" s="319"/>
      <c r="AX4" s="319"/>
      <c r="AY4" s="319"/>
      <c r="AZ4" s="320"/>
      <c r="BA4" s="321"/>
      <c r="BB4" s="300" t="s">
        <v>96</v>
      </c>
    </row>
    <row r="5" spans="2:56" ht="35.1" customHeight="1" thickBot="1" x14ac:dyDescent="0.25">
      <c r="B5" s="322" t="s">
        <v>3</v>
      </c>
      <c r="C5" s="323"/>
      <c r="D5" s="323"/>
      <c r="E5" s="323"/>
      <c r="F5" s="323"/>
      <c r="G5" s="323"/>
      <c r="H5" s="323"/>
      <c r="I5" s="323"/>
      <c r="J5" s="323"/>
      <c r="K5" s="323"/>
      <c r="L5" s="323"/>
      <c r="M5" s="323"/>
      <c r="N5" s="323"/>
      <c r="O5" s="324"/>
      <c r="P5" s="325" t="s">
        <v>71</v>
      </c>
      <c r="Q5" s="326"/>
      <c r="R5" s="327" t="s">
        <v>111</v>
      </c>
      <c r="S5" s="328"/>
      <c r="T5" s="329"/>
      <c r="U5" s="330" t="s">
        <v>112</v>
      </c>
      <c r="V5" s="350" t="s">
        <v>85</v>
      </c>
      <c r="W5" s="355" t="s">
        <v>113</v>
      </c>
      <c r="X5" s="356"/>
      <c r="Y5" s="356"/>
      <c r="Z5" s="356"/>
      <c r="AA5" s="356"/>
      <c r="AB5" s="357"/>
      <c r="AC5" s="330" t="s">
        <v>76</v>
      </c>
      <c r="AD5" s="333" t="s">
        <v>74</v>
      </c>
      <c r="AE5" s="334"/>
      <c r="AF5" s="335"/>
      <c r="AG5" s="336" t="s">
        <v>73</v>
      </c>
      <c r="AH5" s="337"/>
      <c r="AI5" s="337"/>
      <c r="AJ5" s="338"/>
      <c r="AK5" s="338"/>
      <c r="AL5" s="338"/>
      <c r="AM5" s="338"/>
      <c r="AN5" s="338"/>
      <c r="AO5" s="338"/>
      <c r="AP5" s="338"/>
      <c r="AQ5" s="338"/>
      <c r="AR5" s="338"/>
      <c r="AS5" s="338"/>
      <c r="AT5" s="338"/>
      <c r="AU5" s="338"/>
      <c r="AV5" s="338"/>
      <c r="AW5" s="338"/>
      <c r="AX5" s="338"/>
      <c r="AY5" s="338"/>
      <c r="AZ5" s="338"/>
      <c r="BA5" s="339"/>
      <c r="BB5" s="301"/>
    </row>
    <row r="6" spans="2:56" ht="27" customHeight="1" thickBot="1" x14ac:dyDescent="0.25">
      <c r="B6" s="340" t="s">
        <v>26</v>
      </c>
      <c r="C6" s="35" t="s">
        <v>16</v>
      </c>
      <c r="D6" s="151" t="s">
        <v>17</v>
      </c>
      <c r="E6" s="353" t="s">
        <v>0</v>
      </c>
      <c r="F6" s="342" t="s">
        <v>18</v>
      </c>
      <c r="G6" s="353" t="s">
        <v>119</v>
      </c>
      <c r="H6" s="344" t="s">
        <v>19</v>
      </c>
      <c r="I6" s="346" t="s">
        <v>20</v>
      </c>
      <c r="J6" s="152" t="s">
        <v>2</v>
      </c>
      <c r="K6" s="152" t="s">
        <v>21</v>
      </c>
      <c r="L6" s="344" t="s">
        <v>1</v>
      </c>
      <c r="M6" s="344" t="s">
        <v>28</v>
      </c>
      <c r="N6" s="344" t="s">
        <v>67</v>
      </c>
      <c r="O6" s="153" t="s">
        <v>22</v>
      </c>
      <c r="P6" s="173" t="s">
        <v>23</v>
      </c>
      <c r="Q6" s="173" t="s">
        <v>23</v>
      </c>
      <c r="R6" s="152" t="s">
        <v>24</v>
      </c>
      <c r="S6" s="152" t="s">
        <v>24</v>
      </c>
      <c r="T6" s="152" t="s">
        <v>24</v>
      </c>
      <c r="U6" s="331"/>
      <c r="V6" s="351"/>
      <c r="W6" s="154" t="s">
        <v>68</v>
      </c>
      <c r="X6" s="155" t="s">
        <v>69</v>
      </c>
      <c r="Y6" s="156" t="s">
        <v>70</v>
      </c>
      <c r="Z6" s="156" t="s">
        <v>72</v>
      </c>
      <c r="AA6" s="358" t="s">
        <v>114</v>
      </c>
      <c r="AB6" s="359"/>
      <c r="AC6" s="331"/>
      <c r="AD6" s="349" t="s">
        <v>75</v>
      </c>
      <c r="AE6" s="349" t="s">
        <v>2</v>
      </c>
      <c r="AF6" s="376" t="s">
        <v>80</v>
      </c>
      <c r="AG6" s="378" t="s">
        <v>78</v>
      </c>
      <c r="AH6" s="379"/>
      <c r="AI6" s="380"/>
      <c r="AJ6" s="378" t="s">
        <v>81</v>
      </c>
      <c r="AK6" s="379"/>
      <c r="AL6" s="380"/>
      <c r="AM6" s="378" t="s">
        <v>82</v>
      </c>
      <c r="AN6" s="379"/>
      <c r="AO6" s="380"/>
      <c r="AP6" s="378" t="s">
        <v>83</v>
      </c>
      <c r="AQ6" s="379"/>
      <c r="AR6" s="380"/>
      <c r="AS6" s="360" t="s">
        <v>109</v>
      </c>
      <c r="AT6" s="361"/>
      <c r="AU6" s="361"/>
      <c r="AV6" s="361"/>
      <c r="AW6" s="361"/>
      <c r="AX6" s="362"/>
      <c r="AY6" s="381" t="s">
        <v>77</v>
      </c>
      <c r="AZ6" s="382" t="s">
        <v>2</v>
      </c>
      <c r="BA6" s="383" t="s">
        <v>80</v>
      </c>
      <c r="BB6" s="301"/>
      <c r="BC6" s="363"/>
    </row>
    <row r="7" spans="2:56" ht="33.75" customHeight="1" thickBot="1" x14ac:dyDescent="0.25">
      <c r="B7" s="341"/>
      <c r="C7" s="157">
        <v>2014</v>
      </c>
      <c r="D7" s="158" t="s">
        <v>27</v>
      </c>
      <c r="E7" s="354"/>
      <c r="F7" s="343"/>
      <c r="G7" s="354"/>
      <c r="H7" s="345"/>
      <c r="I7" s="347"/>
      <c r="J7" s="159" t="s">
        <v>29</v>
      </c>
      <c r="K7" s="160" t="s">
        <v>30</v>
      </c>
      <c r="L7" s="348"/>
      <c r="M7" s="345"/>
      <c r="N7" s="345"/>
      <c r="O7" s="161"/>
      <c r="P7" s="174" t="s">
        <v>31</v>
      </c>
      <c r="Q7" s="174" t="s">
        <v>32</v>
      </c>
      <c r="R7" s="175" t="s">
        <v>33</v>
      </c>
      <c r="S7" s="175" t="s">
        <v>34</v>
      </c>
      <c r="T7" s="175" t="s">
        <v>35</v>
      </c>
      <c r="U7" s="332"/>
      <c r="V7" s="352"/>
      <c r="W7" s="162">
        <v>41640</v>
      </c>
      <c r="X7" s="163">
        <v>41671</v>
      </c>
      <c r="Y7" s="164">
        <v>41699</v>
      </c>
      <c r="Z7" s="164">
        <v>41730</v>
      </c>
      <c r="AA7" s="165" t="s">
        <v>115</v>
      </c>
      <c r="AB7" s="166" t="s">
        <v>116</v>
      </c>
      <c r="AC7" s="332"/>
      <c r="AD7" s="349"/>
      <c r="AE7" s="349"/>
      <c r="AF7" s="377"/>
      <c r="AG7" s="167" t="s">
        <v>79</v>
      </c>
      <c r="AH7" s="168" t="s">
        <v>2</v>
      </c>
      <c r="AI7" s="169" t="s">
        <v>80</v>
      </c>
      <c r="AJ7" s="167" t="s">
        <v>79</v>
      </c>
      <c r="AK7" s="168" t="s">
        <v>2</v>
      </c>
      <c r="AL7" s="169" t="s">
        <v>80</v>
      </c>
      <c r="AM7" s="167" t="s">
        <v>79</v>
      </c>
      <c r="AN7" s="168" t="s">
        <v>2</v>
      </c>
      <c r="AO7" s="169" t="s">
        <v>80</v>
      </c>
      <c r="AP7" s="167" t="s">
        <v>79</v>
      </c>
      <c r="AQ7" s="168" t="s">
        <v>2</v>
      </c>
      <c r="AR7" s="169" t="s">
        <v>80</v>
      </c>
      <c r="AS7" s="170" t="s">
        <v>117</v>
      </c>
      <c r="AT7" s="171" t="s">
        <v>2</v>
      </c>
      <c r="AU7" s="172" t="s">
        <v>80</v>
      </c>
      <c r="AV7" s="167" t="s">
        <v>79</v>
      </c>
      <c r="AW7" s="168" t="s">
        <v>2</v>
      </c>
      <c r="AX7" s="169" t="s">
        <v>80</v>
      </c>
      <c r="AY7" s="381"/>
      <c r="AZ7" s="382"/>
      <c r="BA7" s="384"/>
      <c r="BB7" s="302"/>
      <c r="BC7" s="363"/>
    </row>
    <row r="8" spans="2:56" s="16" customFormat="1" ht="24" customHeight="1" x14ac:dyDescent="0.25">
      <c r="B8" s="364">
        <v>1</v>
      </c>
      <c r="C8" s="366" t="s">
        <v>5</v>
      </c>
      <c r="D8" s="368" t="s">
        <v>37</v>
      </c>
      <c r="E8" s="439" t="s">
        <v>86</v>
      </c>
      <c r="F8" s="370">
        <v>3152089</v>
      </c>
      <c r="G8" s="36" t="s">
        <v>36</v>
      </c>
      <c r="H8" s="37">
        <v>2929485.52</v>
      </c>
      <c r="I8" s="372" t="s">
        <v>38</v>
      </c>
      <c r="J8" s="38">
        <f>+K8/H8</f>
        <v>0.9000000006827138</v>
      </c>
      <c r="K8" s="39">
        <v>2636536.9700000002</v>
      </c>
      <c r="L8" s="433">
        <v>1.389</v>
      </c>
      <c r="M8" s="40" t="s">
        <v>39</v>
      </c>
      <c r="N8" s="374">
        <v>41540</v>
      </c>
      <c r="O8" s="41" t="s">
        <v>40</v>
      </c>
      <c r="P8" s="42">
        <v>527307.39</v>
      </c>
      <c r="Q8" s="42">
        <v>948306.89</v>
      </c>
      <c r="R8" s="42">
        <f>36153.77-172.68</f>
        <v>35981.089999999997</v>
      </c>
      <c r="S8" s="42">
        <f>31902.41-172.68</f>
        <v>31729.73</v>
      </c>
      <c r="T8" s="42">
        <v>144260.72</v>
      </c>
      <c r="U8" s="43">
        <f>P8+Q8+R8+S8+T8</f>
        <v>1687585.82</v>
      </c>
      <c r="V8" s="44">
        <v>1460240</v>
      </c>
      <c r="W8" s="45">
        <v>62787.39</v>
      </c>
      <c r="X8" s="46">
        <v>0</v>
      </c>
      <c r="Y8" s="46">
        <v>0</v>
      </c>
      <c r="Z8" s="46">
        <v>0</v>
      </c>
      <c r="AA8" s="46"/>
      <c r="AB8" s="46">
        <v>31191.35</v>
      </c>
      <c r="AC8" s="47">
        <f t="shared" ref="AC8:AC13" si="0">U8+W8+X8+Y8+Z8+AB8</f>
        <v>1781564.56</v>
      </c>
      <c r="AD8" s="288">
        <f>44143.8+73531.88+250738.47</f>
        <v>368414.15</v>
      </c>
      <c r="AE8" s="288">
        <f>1.67+2.79+9.51</f>
        <v>13.969999999999999</v>
      </c>
      <c r="AF8" s="286">
        <v>0.19400000000000001</v>
      </c>
      <c r="AG8" s="288">
        <v>116170.71</v>
      </c>
      <c r="AH8" s="288">
        <v>4.41</v>
      </c>
      <c r="AI8" s="286">
        <f>AG8*L8/K8</f>
        <v>6.1201916766598571E-2</v>
      </c>
      <c r="AJ8" s="288">
        <v>0</v>
      </c>
      <c r="AK8" s="288">
        <v>0</v>
      </c>
      <c r="AL8" s="286">
        <v>0</v>
      </c>
      <c r="AM8" s="288">
        <v>0</v>
      </c>
      <c r="AN8" s="288">
        <v>0</v>
      </c>
      <c r="AO8" s="286">
        <v>0</v>
      </c>
      <c r="AP8" s="288">
        <v>0</v>
      </c>
      <c r="AQ8" s="288">
        <v>0</v>
      </c>
      <c r="AR8" s="286">
        <v>0</v>
      </c>
      <c r="AS8" s="286"/>
      <c r="AT8" s="286"/>
      <c r="AU8" s="286"/>
      <c r="AV8" s="286">
        <v>65295.71</v>
      </c>
      <c r="AW8" s="288">
        <v>2.48</v>
      </c>
      <c r="AX8" s="286">
        <f>AV8*L8/K8</f>
        <v>3.4399571188262153E-2</v>
      </c>
      <c r="AY8" s="385">
        <f>AD8+AG8+AJ8+AM8+AP8+AV8</f>
        <v>549880.57000000007</v>
      </c>
      <c r="AZ8" s="387">
        <f>AE8+AH8+AK8+AN8+AQ8+AW8</f>
        <v>20.86</v>
      </c>
      <c r="BA8" s="389">
        <f>AF8+AI8+AL8+AO8+AR8+AX8</f>
        <v>0.28960148795486074</v>
      </c>
      <c r="BB8" s="303" t="s">
        <v>102</v>
      </c>
      <c r="BC8" s="23"/>
      <c r="BD8" s="23"/>
    </row>
    <row r="9" spans="2:56" s="16" customFormat="1" ht="41.25" customHeight="1" thickBot="1" x14ac:dyDescent="0.3">
      <c r="B9" s="365"/>
      <c r="C9" s="367"/>
      <c r="D9" s="369"/>
      <c r="E9" s="440"/>
      <c r="F9" s="371"/>
      <c r="G9" s="48" t="s">
        <v>41</v>
      </c>
      <c r="H9" s="49">
        <v>156045</v>
      </c>
      <c r="I9" s="373"/>
      <c r="J9" s="50">
        <f>+K9/H9</f>
        <v>0.9</v>
      </c>
      <c r="K9" s="51">
        <v>140440.5</v>
      </c>
      <c r="L9" s="434"/>
      <c r="M9" s="52" t="s">
        <v>39</v>
      </c>
      <c r="N9" s="375"/>
      <c r="O9" s="53" t="s">
        <v>42</v>
      </c>
      <c r="P9" s="54"/>
      <c r="Q9" s="54"/>
      <c r="R9" s="55">
        <f>2345.36-1000</f>
        <v>1345.3600000000001</v>
      </c>
      <c r="S9" s="55">
        <f>3918.29-1000</f>
        <v>2918.29</v>
      </c>
      <c r="T9" s="55"/>
      <c r="U9" s="56">
        <f>R9+S9+T9</f>
        <v>4263.6499999999996</v>
      </c>
      <c r="V9" s="57"/>
      <c r="W9" s="58">
        <v>0</v>
      </c>
      <c r="X9" s="59">
        <v>0</v>
      </c>
      <c r="Y9" s="59">
        <v>0</v>
      </c>
      <c r="Z9" s="59">
        <v>0</v>
      </c>
      <c r="AA9" s="59"/>
      <c r="AB9" s="59">
        <v>3482.93</v>
      </c>
      <c r="AC9" s="60">
        <f t="shared" si="0"/>
        <v>7746.58</v>
      </c>
      <c r="AD9" s="289"/>
      <c r="AE9" s="289"/>
      <c r="AF9" s="287"/>
      <c r="AG9" s="289"/>
      <c r="AH9" s="289"/>
      <c r="AI9" s="287"/>
      <c r="AJ9" s="289"/>
      <c r="AK9" s="289"/>
      <c r="AL9" s="287"/>
      <c r="AM9" s="289"/>
      <c r="AN9" s="289"/>
      <c r="AO9" s="287"/>
      <c r="AP9" s="289"/>
      <c r="AQ9" s="289"/>
      <c r="AR9" s="287"/>
      <c r="AS9" s="287"/>
      <c r="AT9" s="287"/>
      <c r="AU9" s="287"/>
      <c r="AV9" s="287"/>
      <c r="AW9" s="289"/>
      <c r="AX9" s="287"/>
      <c r="AY9" s="386"/>
      <c r="AZ9" s="388"/>
      <c r="BA9" s="390"/>
      <c r="BB9" s="304"/>
      <c r="BC9" s="23"/>
      <c r="BD9" s="23"/>
    </row>
    <row r="10" spans="2:56" ht="28.5" customHeight="1" x14ac:dyDescent="0.25">
      <c r="B10" s="364">
        <f>+B8+1</f>
        <v>2</v>
      </c>
      <c r="C10" s="366" t="s">
        <v>6</v>
      </c>
      <c r="D10" s="391" t="s">
        <v>43</v>
      </c>
      <c r="E10" s="439" t="s">
        <v>94</v>
      </c>
      <c r="F10" s="393">
        <v>8461978</v>
      </c>
      <c r="G10" s="61" t="s">
        <v>36</v>
      </c>
      <c r="H10" s="62">
        <v>8227869.21</v>
      </c>
      <c r="I10" s="395" t="s">
        <v>38</v>
      </c>
      <c r="J10" s="63"/>
      <c r="K10" s="64">
        <v>8227000</v>
      </c>
      <c r="L10" s="437">
        <v>27.209</v>
      </c>
      <c r="M10" s="65"/>
      <c r="N10" s="397" t="s">
        <v>118</v>
      </c>
      <c r="O10" s="66" t="s">
        <v>84</v>
      </c>
      <c r="P10" s="67"/>
      <c r="Q10" s="68"/>
      <c r="R10" s="68"/>
      <c r="S10" s="68"/>
      <c r="T10" s="68"/>
      <c r="U10" s="43">
        <v>0</v>
      </c>
      <c r="V10" s="44">
        <v>8461978</v>
      </c>
      <c r="W10" s="69"/>
      <c r="X10" s="70"/>
      <c r="Y10" s="71"/>
      <c r="Z10" s="71"/>
      <c r="AA10" s="71"/>
      <c r="AB10" s="71"/>
      <c r="AC10" s="72">
        <f t="shared" si="0"/>
        <v>0</v>
      </c>
      <c r="AD10" s="292"/>
      <c r="AE10" s="292"/>
      <c r="AF10" s="290"/>
      <c r="AG10" s="292"/>
      <c r="AH10" s="290"/>
      <c r="AI10" s="290"/>
      <c r="AJ10" s="292"/>
      <c r="AK10" s="292"/>
      <c r="AL10" s="290"/>
      <c r="AM10" s="292"/>
      <c r="AN10" s="292"/>
      <c r="AO10" s="290"/>
      <c r="AP10" s="292"/>
      <c r="AQ10" s="292"/>
      <c r="AR10" s="290"/>
      <c r="AS10" s="290"/>
      <c r="AT10" s="290"/>
      <c r="AU10" s="290"/>
      <c r="AV10" s="290"/>
      <c r="AW10" s="290"/>
      <c r="AX10" s="290"/>
      <c r="AY10" s="401">
        <f>AD10+AG10+AJ10+AM10+AP10</f>
        <v>0</v>
      </c>
      <c r="AZ10" s="403">
        <f>AE10+AH10+AK10+AN10+AQ10</f>
        <v>0</v>
      </c>
      <c r="BA10" s="405">
        <f>AF10+AI10+AL10+AO10+AR10</f>
        <v>0</v>
      </c>
      <c r="BB10" s="305" t="s">
        <v>103</v>
      </c>
      <c r="BC10" s="3" t="s">
        <v>44</v>
      </c>
      <c r="BD10" s="3"/>
    </row>
    <row r="11" spans="2:56" ht="26.25" customHeight="1" thickBot="1" x14ac:dyDescent="0.3">
      <c r="B11" s="365"/>
      <c r="C11" s="367"/>
      <c r="D11" s="392"/>
      <c r="E11" s="440"/>
      <c r="F11" s="394"/>
      <c r="G11" s="73" t="s">
        <v>41</v>
      </c>
      <c r="H11" s="74">
        <v>234109</v>
      </c>
      <c r="I11" s="396"/>
      <c r="J11" s="75"/>
      <c r="K11" s="76">
        <v>9900</v>
      </c>
      <c r="L11" s="438"/>
      <c r="M11" s="77"/>
      <c r="N11" s="398"/>
      <c r="O11" s="78" t="s">
        <v>100</v>
      </c>
      <c r="P11" s="79"/>
      <c r="Q11" s="79"/>
      <c r="R11" s="79"/>
      <c r="S11" s="79"/>
      <c r="T11" s="79"/>
      <c r="U11" s="56">
        <f>R11+S11+T11</f>
        <v>0</v>
      </c>
      <c r="V11" s="80"/>
      <c r="W11" s="81"/>
      <c r="X11" s="82"/>
      <c r="Y11" s="83"/>
      <c r="Z11" s="83"/>
      <c r="AA11" s="83"/>
      <c r="AB11" s="83"/>
      <c r="AC11" s="84">
        <f t="shared" si="0"/>
        <v>0</v>
      </c>
      <c r="AD11" s="293"/>
      <c r="AE11" s="293"/>
      <c r="AF11" s="291"/>
      <c r="AG11" s="293"/>
      <c r="AH11" s="291"/>
      <c r="AI11" s="291"/>
      <c r="AJ11" s="293"/>
      <c r="AK11" s="293"/>
      <c r="AL11" s="291"/>
      <c r="AM11" s="293"/>
      <c r="AN11" s="293"/>
      <c r="AO11" s="291"/>
      <c r="AP11" s="293"/>
      <c r="AQ11" s="293"/>
      <c r="AR11" s="291"/>
      <c r="AS11" s="291"/>
      <c r="AT11" s="291"/>
      <c r="AU11" s="291"/>
      <c r="AV11" s="291"/>
      <c r="AW11" s="291"/>
      <c r="AX11" s="291"/>
      <c r="AY11" s="402"/>
      <c r="AZ11" s="404"/>
      <c r="BA11" s="406"/>
      <c r="BB11" s="305"/>
      <c r="BC11" s="3"/>
      <c r="BD11" s="3"/>
    </row>
    <row r="12" spans="2:56" s="16" customFormat="1" ht="30" customHeight="1" x14ac:dyDescent="0.25">
      <c r="B12" s="364">
        <f>+B10+1</f>
        <v>3</v>
      </c>
      <c r="C12" s="366" t="s">
        <v>7</v>
      </c>
      <c r="D12" s="391" t="s">
        <v>45</v>
      </c>
      <c r="E12" s="439" t="s">
        <v>93</v>
      </c>
      <c r="F12" s="370">
        <v>4645875</v>
      </c>
      <c r="G12" s="36" t="s">
        <v>36</v>
      </c>
      <c r="H12" s="85">
        <v>4467548.05</v>
      </c>
      <c r="I12" s="399" t="s">
        <v>46</v>
      </c>
      <c r="J12" s="86">
        <f t="shared" ref="J12:J19" si="1">+K12/H12</f>
        <v>0.94999787187515528</v>
      </c>
      <c r="K12" s="87">
        <v>4244161.1399999997</v>
      </c>
      <c r="L12" s="433">
        <v>10.827</v>
      </c>
      <c r="M12" s="40" t="s">
        <v>39</v>
      </c>
      <c r="N12" s="374">
        <v>41515</v>
      </c>
      <c r="O12" s="41" t="s">
        <v>47</v>
      </c>
      <c r="P12" s="42">
        <v>848832.23</v>
      </c>
      <c r="Q12" s="42"/>
      <c r="R12" s="42">
        <v>71254.42</v>
      </c>
      <c r="S12" s="42">
        <v>198192.88</v>
      </c>
      <c r="T12" s="42">
        <v>517636.05</v>
      </c>
      <c r="U12" s="43">
        <f>P12+Q12+R12+S12+T12</f>
        <v>1635915.58</v>
      </c>
      <c r="V12" s="44">
        <v>2996516</v>
      </c>
      <c r="W12" s="88">
        <v>156747.54</v>
      </c>
      <c r="X12" s="89">
        <v>296800.78999999998</v>
      </c>
      <c r="Y12" s="46"/>
      <c r="Z12" s="46"/>
      <c r="AA12" s="46"/>
      <c r="AB12" s="46">
        <v>447191.61</v>
      </c>
      <c r="AC12" s="47">
        <f t="shared" si="0"/>
        <v>2536655.52</v>
      </c>
      <c r="AD12" s="288">
        <f>87108.08+242839.13+633581.46</f>
        <v>963528.66999999993</v>
      </c>
      <c r="AE12" s="288">
        <f>2.05+5.72+14.93</f>
        <v>22.7</v>
      </c>
      <c r="AF12" s="286">
        <v>3.18</v>
      </c>
      <c r="AG12" s="288">
        <v>191715.08</v>
      </c>
      <c r="AH12" s="288">
        <v>4.5199999999999996</v>
      </c>
      <c r="AI12" s="286">
        <f>AG12*L12/K12</f>
        <v>0.48907171586797954</v>
      </c>
      <c r="AJ12" s="288">
        <v>362568.24</v>
      </c>
      <c r="AK12" s="288">
        <v>8.5399999999999991</v>
      </c>
      <c r="AL12" s="286">
        <f>AJ12*L12/K12</f>
        <v>0.92492396141207778</v>
      </c>
      <c r="AM12" s="288">
        <v>0</v>
      </c>
      <c r="AN12" s="288">
        <v>0</v>
      </c>
      <c r="AO12" s="286">
        <v>0</v>
      </c>
      <c r="AP12" s="288">
        <v>0</v>
      </c>
      <c r="AQ12" s="288">
        <v>0</v>
      </c>
      <c r="AR12" s="286">
        <v>0</v>
      </c>
      <c r="AS12" s="286"/>
      <c r="AT12" s="286"/>
      <c r="AU12" s="286"/>
      <c r="AV12" s="288">
        <v>541501.21</v>
      </c>
      <c r="AW12" s="288">
        <v>12.76</v>
      </c>
      <c r="AX12" s="286">
        <f>AV12*L12/K12</f>
        <v>1.3813880781798027</v>
      </c>
      <c r="AY12" s="385">
        <f>AD12+AG12+AJ12+AM12+AP12+AV12</f>
        <v>2059313.2</v>
      </c>
      <c r="AZ12" s="387">
        <f>AE12+AH12+AK12+AN12+AQ12+AW12</f>
        <v>48.519999999999996</v>
      </c>
      <c r="BA12" s="389">
        <f>AF12+AI12+AL12+AO12+AR12+AX12</f>
        <v>5.9753837554598599</v>
      </c>
      <c r="BB12" s="303" t="s">
        <v>104</v>
      </c>
      <c r="BC12" s="23"/>
      <c r="BD12" s="23"/>
    </row>
    <row r="13" spans="2:56" s="16" customFormat="1" ht="42.75" customHeight="1" thickBot="1" x14ac:dyDescent="0.3">
      <c r="B13" s="365"/>
      <c r="C13" s="367"/>
      <c r="D13" s="392"/>
      <c r="E13" s="440"/>
      <c r="F13" s="371"/>
      <c r="G13" s="48" t="s">
        <v>41</v>
      </c>
      <c r="H13" s="49">
        <v>178326</v>
      </c>
      <c r="I13" s="400"/>
      <c r="J13" s="50">
        <f t="shared" si="1"/>
        <v>0.96999876630440873</v>
      </c>
      <c r="K13" s="51">
        <v>172976</v>
      </c>
      <c r="L13" s="434"/>
      <c r="M13" s="52" t="s">
        <v>39</v>
      </c>
      <c r="N13" s="375"/>
      <c r="O13" s="53" t="s">
        <v>47</v>
      </c>
      <c r="P13" s="54"/>
      <c r="Q13" s="54"/>
      <c r="R13" s="55">
        <v>3546.01</v>
      </c>
      <c r="S13" s="55">
        <v>9897.2099999999991</v>
      </c>
      <c r="T13" s="55"/>
      <c r="U13" s="56">
        <f>R13+S13+T13</f>
        <v>13443.22</v>
      </c>
      <c r="V13" s="57"/>
      <c r="W13" s="58">
        <f>25825.32+7818.52</f>
        <v>33643.839999999997</v>
      </c>
      <c r="X13" s="59">
        <v>14772.15</v>
      </c>
      <c r="Y13" s="59"/>
      <c r="Z13" s="59"/>
      <c r="AA13" s="59"/>
      <c r="AB13" s="59">
        <v>22069.55</v>
      </c>
      <c r="AC13" s="60">
        <f t="shared" si="0"/>
        <v>83928.76</v>
      </c>
      <c r="AD13" s="289"/>
      <c r="AE13" s="289"/>
      <c r="AF13" s="287"/>
      <c r="AG13" s="289"/>
      <c r="AH13" s="289"/>
      <c r="AI13" s="287"/>
      <c r="AJ13" s="289"/>
      <c r="AK13" s="289"/>
      <c r="AL13" s="287"/>
      <c r="AM13" s="289"/>
      <c r="AN13" s="289"/>
      <c r="AO13" s="287"/>
      <c r="AP13" s="289"/>
      <c r="AQ13" s="289"/>
      <c r="AR13" s="287"/>
      <c r="AS13" s="287"/>
      <c r="AT13" s="287"/>
      <c r="AU13" s="287"/>
      <c r="AV13" s="289"/>
      <c r="AW13" s="289"/>
      <c r="AX13" s="287"/>
      <c r="AY13" s="386"/>
      <c r="AZ13" s="388"/>
      <c r="BA13" s="390"/>
      <c r="BB13" s="304"/>
      <c r="BC13" s="32"/>
      <c r="BD13" s="23"/>
    </row>
    <row r="14" spans="2:56" ht="28.5" customHeight="1" x14ac:dyDescent="0.25">
      <c r="B14" s="364">
        <f>+B12+1</f>
        <v>4</v>
      </c>
      <c r="C14" s="366" t="s">
        <v>8</v>
      </c>
      <c r="D14" s="407" t="s">
        <v>48</v>
      </c>
      <c r="E14" s="429" t="s">
        <v>87</v>
      </c>
      <c r="F14" s="393">
        <v>4309107</v>
      </c>
      <c r="G14" s="61" t="s">
        <v>36</v>
      </c>
      <c r="H14" s="62">
        <v>4128208.3</v>
      </c>
      <c r="I14" s="395" t="s">
        <v>38</v>
      </c>
      <c r="J14" s="63">
        <f t="shared" si="1"/>
        <v>0.90000010900612748</v>
      </c>
      <c r="K14" s="39">
        <v>3715387.92</v>
      </c>
      <c r="L14" s="433">
        <v>14.68</v>
      </c>
      <c r="M14" s="40" t="s">
        <v>49</v>
      </c>
      <c r="N14" s="409">
        <v>41617</v>
      </c>
      <c r="O14" s="90" t="s">
        <v>50</v>
      </c>
      <c r="P14" s="91">
        <v>743077.58</v>
      </c>
      <c r="Q14" s="92">
        <v>1486155.17</v>
      </c>
      <c r="R14" s="68">
        <v>0</v>
      </c>
      <c r="S14" s="68">
        <v>0</v>
      </c>
      <c r="T14" s="91">
        <v>0</v>
      </c>
      <c r="U14" s="43">
        <f>P14+R14+S14+T14</f>
        <v>743077.58</v>
      </c>
      <c r="V14" s="44">
        <v>3566029</v>
      </c>
      <c r="W14" s="93">
        <v>51364.99</v>
      </c>
      <c r="X14" s="71">
        <v>255170.46</v>
      </c>
      <c r="Y14" s="71">
        <v>26683.13</v>
      </c>
      <c r="Z14" s="71">
        <v>0</v>
      </c>
      <c r="AA14" s="71"/>
      <c r="AB14" s="71">
        <v>155865.73000000001</v>
      </c>
      <c r="AC14" s="72">
        <f>U14+W14+X14+Y14+Z14+Q14+AB14</f>
        <v>2718317.06</v>
      </c>
      <c r="AD14" s="292">
        <v>0</v>
      </c>
      <c r="AE14" s="292">
        <v>0</v>
      </c>
      <c r="AF14" s="290">
        <v>0</v>
      </c>
      <c r="AG14" s="292">
        <v>63024.53</v>
      </c>
      <c r="AH14" s="288">
        <v>1.7</v>
      </c>
      <c r="AI14" s="290">
        <f>AG14*L14/K14</f>
        <v>0.24901843907593907</v>
      </c>
      <c r="AJ14" s="292">
        <v>383124.44</v>
      </c>
      <c r="AK14" s="288">
        <v>10.31</v>
      </c>
      <c r="AL14" s="290">
        <f>AJ14*L14/K14</f>
        <v>1.5137764616514122</v>
      </c>
      <c r="AM14" s="292">
        <v>156858.1</v>
      </c>
      <c r="AN14" s="292">
        <v>4.22</v>
      </c>
      <c r="AO14" s="290">
        <f>AM14*L14/K14</f>
        <v>0.61976756063738292</v>
      </c>
      <c r="AP14" s="292">
        <v>0</v>
      </c>
      <c r="AQ14" s="288">
        <v>0</v>
      </c>
      <c r="AR14" s="290">
        <v>0</v>
      </c>
      <c r="AS14" s="290"/>
      <c r="AT14" s="290"/>
      <c r="AU14" s="290"/>
      <c r="AV14" s="292">
        <v>454710.59</v>
      </c>
      <c r="AW14" s="292">
        <v>12.24</v>
      </c>
      <c r="AX14" s="290">
        <f>AV14*L14/K14</f>
        <v>1.7966230188959649</v>
      </c>
      <c r="AY14" s="401">
        <f>AD14+AG14+AJ14+AM14+AP14+AV14</f>
        <v>1057717.6599999999</v>
      </c>
      <c r="AZ14" s="387">
        <f>AE14+AH14+AK14+AN14+AQ14+AW14</f>
        <v>28.47</v>
      </c>
      <c r="BA14" s="405">
        <f>AF14+AI14+AL14+AO14+AR14+AX14</f>
        <v>4.1791854802606991</v>
      </c>
      <c r="BB14" s="298" t="s">
        <v>105</v>
      </c>
      <c r="BC14" s="3"/>
      <c r="BD14" s="3"/>
    </row>
    <row r="15" spans="2:56" ht="26.25" customHeight="1" thickBot="1" x14ac:dyDescent="0.3">
      <c r="B15" s="365"/>
      <c r="C15" s="367"/>
      <c r="D15" s="408"/>
      <c r="E15" s="430"/>
      <c r="F15" s="394"/>
      <c r="G15" s="73" t="s">
        <v>41</v>
      </c>
      <c r="H15" s="74">
        <v>180898</v>
      </c>
      <c r="I15" s="396"/>
      <c r="J15" s="75">
        <f t="shared" si="1"/>
        <v>0.95000000000000007</v>
      </c>
      <c r="K15" s="51">
        <v>171853.1</v>
      </c>
      <c r="L15" s="434"/>
      <c r="M15" s="94" t="s">
        <v>39</v>
      </c>
      <c r="N15" s="410"/>
      <c r="O15" s="53" t="s">
        <v>51</v>
      </c>
      <c r="P15" s="79"/>
      <c r="Q15" s="79"/>
      <c r="R15" s="79">
        <v>0</v>
      </c>
      <c r="S15" s="79">
        <v>0</v>
      </c>
      <c r="T15" s="79">
        <v>0</v>
      </c>
      <c r="U15" s="56">
        <f>R15+S15+T15</f>
        <v>0</v>
      </c>
      <c r="V15" s="57"/>
      <c r="W15" s="95">
        <v>2921.5</v>
      </c>
      <c r="X15" s="83">
        <v>17718.05</v>
      </c>
      <c r="Y15" s="83">
        <v>7252.2</v>
      </c>
      <c r="Z15" s="83">
        <v>0</v>
      </c>
      <c r="AA15" s="83"/>
      <c r="AB15" s="83">
        <v>21034.82</v>
      </c>
      <c r="AC15" s="84">
        <f>U15+W15+X15+Y15+Z15+AB15</f>
        <v>48926.57</v>
      </c>
      <c r="AD15" s="293"/>
      <c r="AE15" s="293"/>
      <c r="AF15" s="291"/>
      <c r="AG15" s="293"/>
      <c r="AH15" s="289"/>
      <c r="AI15" s="291"/>
      <c r="AJ15" s="293"/>
      <c r="AK15" s="289"/>
      <c r="AL15" s="291"/>
      <c r="AM15" s="293"/>
      <c r="AN15" s="293"/>
      <c r="AO15" s="291"/>
      <c r="AP15" s="293"/>
      <c r="AQ15" s="289"/>
      <c r="AR15" s="291"/>
      <c r="AS15" s="291"/>
      <c r="AT15" s="291"/>
      <c r="AU15" s="291"/>
      <c r="AV15" s="293"/>
      <c r="AW15" s="293"/>
      <c r="AX15" s="291"/>
      <c r="AY15" s="402"/>
      <c r="AZ15" s="388"/>
      <c r="BA15" s="406"/>
      <c r="BB15" s="299"/>
      <c r="BC15" s="3"/>
      <c r="BD15" s="3"/>
    </row>
    <row r="16" spans="2:56" s="26" customFormat="1" ht="24" customHeight="1" x14ac:dyDescent="0.25">
      <c r="B16" s="411">
        <f>+B14+1</f>
        <v>5</v>
      </c>
      <c r="C16" s="413" t="s">
        <v>9</v>
      </c>
      <c r="D16" s="407" t="s">
        <v>95</v>
      </c>
      <c r="E16" s="429" t="s">
        <v>92</v>
      </c>
      <c r="F16" s="397">
        <v>3398822</v>
      </c>
      <c r="G16" s="96" t="s">
        <v>36</v>
      </c>
      <c r="H16" s="97">
        <v>3251834.21</v>
      </c>
      <c r="I16" s="415" t="s">
        <v>52</v>
      </c>
      <c r="J16" s="98">
        <f t="shared" si="1"/>
        <v>0.90000000030751881</v>
      </c>
      <c r="K16" s="99">
        <v>2926650.79</v>
      </c>
      <c r="L16" s="433">
        <v>7.52</v>
      </c>
      <c r="M16" s="100" t="s">
        <v>49</v>
      </c>
      <c r="N16" s="417">
        <v>41626</v>
      </c>
      <c r="O16" s="101" t="s">
        <v>50</v>
      </c>
      <c r="P16" s="102">
        <v>585330.16</v>
      </c>
      <c r="Q16" s="103">
        <v>1170660.32</v>
      </c>
      <c r="R16" s="103">
        <v>0</v>
      </c>
      <c r="S16" s="103">
        <v>0</v>
      </c>
      <c r="T16" s="103">
        <v>0</v>
      </c>
      <c r="U16" s="43">
        <v>0</v>
      </c>
      <c r="V16" s="44">
        <v>3398822</v>
      </c>
      <c r="W16" s="104">
        <v>0</v>
      </c>
      <c r="X16" s="47">
        <v>30111.54</v>
      </c>
      <c r="Y16" s="47">
        <v>217578.64</v>
      </c>
      <c r="Z16" s="47">
        <v>41188.71</v>
      </c>
      <c r="AA16" s="47"/>
      <c r="AB16" s="47">
        <v>154789.32</v>
      </c>
      <c r="AC16" s="47">
        <f>P16+W16+X16+Y16+Z16+Q16+AB16</f>
        <v>2199658.69</v>
      </c>
      <c r="AD16" s="294">
        <v>0</v>
      </c>
      <c r="AE16" s="294">
        <v>0</v>
      </c>
      <c r="AF16" s="296">
        <v>0</v>
      </c>
      <c r="AG16" s="294">
        <v>0</v>
      </c>
      <c r="AH16" s="294">
        <v>0</v>
      </c>
      <c r="AI16" s="296">
        <v>0</v>
      </c>
      <c r="AJ16" s="294">
        <v>36104.959999999999</v>
      </c>
      <c r="AK16" s="294">
        <v>1.23</v>
      </c>
      <c r="AL16" s="296">
        <f>AJ16*L16/K16</f>
        <v>9.2771334430371152E-2</v>
      </c>
      <c r="AM16" s="294">
        <v>259022.2</v>
      </c>
      <c r="AN16" s="294">
        <v>8.85</v>
      </c>
      <c r="AO16" s="296">
        <f>AM16*L16/K16</f>
        <v>0.66555495813014298</v>
      </c>
      <c r="AP16" s="294">
        <v>228475.68</v>
      </c>
      <c r="AQ16" s="294">
        <v>7.81</v>
      </c>
      <c r="AR16" s="296">
        <f>AP16*L16/K16</f>
        <v>0.58706597981237107</v>
      </c>
      <c r="AS16" s="296"/>
      <c r="AT16" s="296"/>
      <c r="AU16" s="296"/>
      <c r="AV16" s="294">
        <v>501012.05</v>
      </c>
      <c r="AW16" s="294">
        <v>17.12</v>
      </c>
      <c r="AX16" s="296">
        <f>AV16*L16/K16</f>
        <v>1.287345462900273</v>
      </c>
      <c r="AY16" s="419">
        <f>AD16+AG16+AJ16+AM16+AP16+AV16</f>
        <v>1024614.89</v>
      </c>
      <c r="AZ16" s="421">
        <f>AE16+AH16+AK16+AN16+AQ16+AW16</f>
        <v>35.010000000000005</v>
      </c>
      <c r="BA16" s="423">
        <f>ROUND((AF16+AI16+AL16+AO16+AR16+AX16),4)</f>
        <v>2.6326999999999998</v>
      </c>
      <c r="BB16" s="306" t="s">
        <v>106</v>
      </c>
      <c r="BC16" s="27"/>
      <c r="BD16" s="27"/>
    </row>
    <row r="17" spans="2:56" s="26" customFormat="1" ht="28.5" customHeight="1" thickBot="1" x14ac:dyDescent="0.3">
      <c r="B17" s="412"/>
      <c r="C17" s="414"/>
      <c r="D17" s="408"/>
      <c r="E17" s="430"/>
      <c r="F17" s="398"/>
      <c r="G17" s="105" t="s">
        <v>41</v>
      </c>
      <c r="H17" s="106">
        <v>146988</v>
      </c>
      <c r="I17" s="416"/>
      <c r="J17" s="107">
        <f t="shared" si="1"/>
        <v>0.90000000000000013</v>
      </c>
      <c r="K17" s="108">
        <v>132289.20000000001</v>
      </c>
      <c r="L17" s="434"/>
      <c r="M17" s="109" t="s">
        <v>39</v>
      </c>
      <c r="N17" s="418"/>
      <c r="O17" s="110" t="s">
        <v>53</v>
      </c>
      <c r="P17" s="111"/>
      <c r="Q17" s="111"/>
      <c r="R17" s="111">
        <v>0</v>
      </c>
      <c r="S17" s="111">
        <v>0</v>
      </c>
      <c r="T17" s="111">
        <v>0</v>
      </c>
      <c r="U17" s="56">
        <f>R17+S17+T17</f>
        <v>0</v>
      </c>
      <c r="V17" s="57"/>
      <c r="W17" s="112">
        <v>0</v>
      </c>
      <c r="X17" s="113">
        <v>1127.1600000000001</v>
      </c>
      <c r="Y17" s="113">
        <v>3388.31</v>
      </c>
      <c r="Z17" s="113">
        <v>10331.790000000001</v>
      </c>
      <c r="AA17" s="113"/>
      <c r="AB17" s="113">
        <v>22647.91</v>
      </c>
      <c r="AC17" s="60">
        <f>U17+W17+X17+Y17+Z17+AB17</f>
        <v>37495.17</v>
      </c>
      <c r="AD17" s="295"/>
      <c r="AE17" s="295"/>
      <c r="AF17" s="297"/>
      <c r="AG17" s="295"/>
      <c r="AH17" s="295"/>
      <c r="AI17" s="297"/>
      <c r="AJ17" s="295"/>
      <c r="AK17" s="295"/>
      <c r="AL17" s="297"/>
      <c r="AM17" s="295"/>
      <c r="AN17" s="295"/>
      <c r="AO17" s="297"/>
      <c r="AP17" s="295"/>
      <c r="AQ17" s="295"/>
      <c r="AR17" s="297"/>
      <c r="AS17" s="297"/>
      <c r="AT17" s="297"/>
      <c r="AU17" s="297"/>
      <c r="AV17" s="295"/>
      <c r="AW17" s="295"/>
      <c r="AX17" s="297"/>
      <c r="AY17" s="420"/>
      <c r="AZ17" s="422"/>
      <c r="BA17" s="424"/>
      <c r="BB17" s="307"/>
      <c r="BC17" s="27"/>
      <c r="BD17" s="27"/>
    </row>
    <row r="18" spans="2:56" s="16" customFormat="1" ht="37.5" customHeight="1" x14ac:dyDescent="0.25">
      <c r="B18" s="364">
        <f>+B16+1</f>
        <v>6</v>
      </c>
      <c r="C18" s="366" t="s">
        <v>12</v>
      </c>
      <c r="D18" s="407" t="s">
        <v>54</v>
      </c>
      <c r="E18" s="439" t="s">
        <v>91</v>
      </c>
      <c r="F18" s="370">
        <v>9973945</v>
      </c>
      <c r="G18" s="36" t="s">
        <v>36</v>
      </c>
      <c r="H18" s="37">
        <v>9407944.4900000002</v>
      </c>
      <c r="I18" s="372" t="s">
        <v>55</v>
      </c>
      <c r="J18" s="38">
        <f t="shared" si="1"/>
        <v>0.999946853427916</v>
      </c>
      <c r="K18" s="39">
        <v>9407444.4900000002</v>
      </c>
      <c r="L18" s="433">
        <v>25.173999999999999</v>
      </c>
      <c r="M18" s="100" t="s">
        <v>49</v>
      </c>
      <c r="N18" s="374">
        <v>41668</v>
      </c>
      <c r="O18" s="114" t="s">
        <v>99</v>
      </c>
      <c r="P18" s="42"/>
      <c r="Q18" s="115"/>
      <c r="R18" s="115"/>
      <c r="S18" s="115"/>
      <c r="T18" s="115"/>
      <c r="U18" s="43">
        <f>P18+Q18+R18+S18+T18</f>
        <v>0</v>
      </c>
      <c r="V18" s="44">
        <v>9973945</v>
      </c>
      <c r="W18" s="45"/>
      <c r="X18" s="46"/>
      <c r="Y18" s="46"/>
      <c r="Z18" s="46"/>
      <c r="AA18" s="46"/>
      <c r="AB18" s="46">
        <v>195299.89</v>
      </c>
      <c r="AC18" s="47">
        <f>U18+W18+X18+Y18+Z18+AB18</f>
        <v>195299.89</v>
      </c>
      <c r="AD18" s="288"/>
      <c r="AE18" s="288"/>
      <c r="AF18" s="286"/>
      <c r="AG18" s="288"/>
      <c r="AH18" s="288"/>
      <c r="AI18" s="286"/>
      <c r="AJ18" s="288"/>
      <c r="AK18" s="288"/>
      <c r="AL18" s="286"/>
      <c r="AM18" s="288"/>
      <c r="AN18" s="288"/>
      <c r="AO18" s="286"/>
      <c r="AP18" s="288"/>
      <c r="AQ18" s="288"/>
      <c r="AR18" s="286"/>
      <c r="AS18" s="286"/>
      <c r="AT18" s="286"/>
      <c r="AU18" s="286"/>
      <c r="AV18" s="286">
        <v>233584.37</v>
      </c>
      <c r="AW18" s="288">
        <v>2.48</v>
      </c>
      <c r="AX18" s="286">
        <f>AV18*L18/K18</f>
        <v>0.62506379247101995</v>
      </c>
      <c r="AY18" s="385">
        <f>AV18</f>
        <v>233584.37</v>
      </c>
      <c r="AZ18" s="387">
        <f>AW18</f>
        <v>2.48</v>
      </c>
      <c r="BA18" s="389">
        <f>AX18</f>
        <v>0.62506379247101995</v>
      </c>
      <c r="BB18" s="308" t="s">
        <v>107</v>
      </c>
      <c r="BC18" s="23"/>
      <c r="BD18" s="23"/>
    </row>
    <row r="19" spans="2:56" s="16" customFormat="1" ht="39" customHeight="1" thickBot="1" x14ac:dyDescent="0.3">
      <c r="B19" s="365"/>
      <c r="C19" s="367"/>
      <c r="D19" s="408"/>
      <c r="E19" s="440"/>
      <c r="F19" s="371"/>
      <c r="G19" s="48" t="s">
        <v>41</v>
      </c>
      <c r="H19" s="116">
        <v>462303</v>
      </c>
      <c r="I19" s="373"/>
      <c r="J19" s="50">
        <f t="shared" si="1"/>
        <v>1.0804602176494637E-2</v>
      </c>
      <c r="K19" s="108">
        <v>4995</v>
      </c>
      <c r="L19" s="434"/>
      <c r="M19" s="109" t="s">
        <v>39</v>
      </c>
      <c r="N19" s="375"/>
      <c r="O19" s="53" t="s">
        <v>101</v>
      </c>
      <c r="P19" s="54"/>
      <c r="Q19" s="54"/>
      <c r="R19" s="54"/>
      <c r="S19" s="54"/>
      <c r="T19" s="54"/>
      <c r="U19" s="56">
        <f>R19+S19+T19</f>
        <v>0</v>
      </c>
      <c r="V19" s="57"/>
      <c r="W19" s="58"/>
      <c r="X19" s="59"/>
      <c r="Y19" s="59"/>
      <c r="Z19" s="59"/>
      <c r="AA19" s="59"/>
      <c r="AB19" s="59">
        <v>0</v>
      </c>
      <c r="AC19" s="60">
        <f>U19+W19+X19+Y19+Z19+AB19</f>
        <v>0</v>
      </c>
      <c r="AD19" s="289"/>
      <c r="AE19" s="289"/>
      <c r="AF19" s="287"/>
      <c r="AG19" s="289"/>
      <c r="AH19" s="289"/>
      <c r="AI19" s="287"/>
      <c r="AJ19" s="289"/>
      <c r="AK19" s="289"/>
      <c r="AL19" s="287"/>
      <c r="AM19" s="289"/>
      <c r="AN19" s="289"/>
      <c r="AO19" s="287"/>
      <c r="AP19" s="289"/>
      <c r="AQ19" s="289"/>
      <c r="AR19" s="287"/>
      <c r="AS19" s="287"/>
      <c r="AT19" s="287"/>
      <c r="AU19" s="287"/>
      <c r="AV19" s="287"/>
      <c r="AW19" s="289"/>
      <c r="AX19" s="287"/>
      <c r="AY19" s="386"/>
      <c r="AZ19" s="388"/>
      <c r="BA19" s="390"/>
      <c r="BB19" s="308"/>
      <c r="BC19" s="23"/>
      <c r="BD19" s="23"/>
    </row>
    <row r="20" spans="2:56" s="26" customFormat="1" ht="39.75" customHeight="1" x14ac:dyDescent="0.25">
      <c r="B20" s="411">
        <f>+B18+1</f>
        <v>7</v>
      </c>
      <c r="C20" s="413" t="s">
        <v>13</v>
      </c>
      <c r="D20" s="407" t="s">
        <v>56</v>
      </c>
      <c r="E20" s="429" t="s">
        <v>90</v>
      </c>
      <c r="F20" s="397">
        <v>5670867</v>
      </c>
      <c r="G20" s="96" t="s">
        <v>36</v>
      </c>
      <c r="H20" s="97">
        <v>5460974.3700000001</v>
      </c>
      <c r="I20" s="415" t="s">
        <v>46</v>
      </c>
      <c r="J20" s="98">
        <f t="shared" ref="J20:J25" si="2">+K20/H20</f>
        <v>0.97999910591047146</v>
      </c>
      <c r="K20" s="99">
        <v>5351750</v>
      </c>
      <c r="L20" s="433">
        <v>13.672000000000001</v>
      </c>
      <c r="M20" s="117" t="s">
        <v>39</v>
      </c>
      <c r="N20" s="417">
        <v>41547</v>
      </c>
      <c r="O20" s="101" t="s">
        <v>57</v>
      </c>
      <c r="P20" s="102">
        <v>1070350</v>
      </c>
      <c r="Q20" s="102">
        <v>1200000</v>
      </c>
      <c r="R20" s="102">
        <v>62785.38</v>
      </c>
      <c r="S20" s="102">
        <v>234198.78</v>
      </c>
      <c r="T20" s="176"/>
      <c r="U20" s="43">
        <f>P20+Q20+R20+S20+T20</f>
        <v>2567334.1599999997</v>
      </c>
      <c r="V20" s="118">
        <v>3086624</v>
      </c>
      <c r="W20" s="102">
        <f>373894.9+545619.9</f>
        <v>919514.8</v>
      </c>
      <c r="X20" s="103">
        <v>340796.17</v>
      </c>
      <c r="Y20" s="103">
        <v>405066.59</v>
      </c>
      <c r="Z20" s="103">
        <v>374554.01</v>
      </c>
      <c r="AA20" s="119"/>
      <c r="AB20" s="120">
        <v>416393.33</v>
      </c>
      <c r="AC20" s="47">
        <f>U20+W20+X20+Y20+Z20+AB20</f>
        <v>5023659.0599999996</v>
      </c>
      <c r="AD20" s="294">
        <v>1100013.04</v>
      </c>
      <c r="AE20" s="294">
        <v>20.55</v>
      </c>
      <c r="AF20" s="296">
        <v>2.8104559999999998</v>
      </c>
      <c r="AG20" s="294">
        <v>797957.19</v>
      </c>
      <c r="AH20" s="294">
        <v>14.62</v>
      </c>
      <c r="AI20" s="296">
        <f>AG20*L20/K20</f>
        <v>2.038523978451908</v>
      </c>
      <c r="AJ20" s="294">
        <v>587038.82999999996</v>
      </c>
      <c r="AK20" s="294">
        <v>10.97</v>
      </c>
      <c r="AL20" s="296">
        <f>AJ20*L20/K20</f>
        <v>1.4996954050095763</v>
      </c>
      <c r="AM20" s="294">
        <v>758052.55</v>
      </c>
      <c r="AN20" s="294">
        <v>14.46</v>
      </c>
      <c r="AO20" s="296">
        <f>AM20*L20/K20</f>
        <v>1.9365804575325829</v>
      </c>
      <c r="AP20" s="294">
        <v>687353</v>
      </c>
      <c r="AQ20" s="294">
        <v>12.84</v>
      </c>
      <c r="AR20" s="296">
        <f>AP20*L20/K20</f>
        <v>1.7559658459382446</v>
      </c>
      <c r="AS20" s="296"/>
      <c r="AT20" s="296"/>
      <c r="AU20" s="296"/>
      <c r="AV20" s="296">
        <v>743307.5</v>
      </c>
      <c r="AW20" s="294">
        <v>13.89</v>
      </c>
      <c r="AX20" s="296">
        <f>AV20*L20/K20</f>
        <v>1.8989115971411221</v>
      </c>
      <c r="AY20" s="419">
        <f>AD20+AG20+AJ20+AM20+AP20+AV20</f>
        <v>4673722.1100000003</v>
      </c>
      <c r="AZ20" s="421">
        <f>AE20+AH20+AK20+AN20+AQ20+AW20</f>
        <v>87.33</v>
      </c>
      <c r="BA20" s="423">
        <f>AF20+AI20+AL20+AO20+AR20+AX20</f>
        <v>11.940133284073433</v>
      </c>
      <c r="BB20" s="306" t="s">
        <v>97</v>
      </c>
      <c r="BC20" s="27"/>
      <c r="BD20" s="27"/>
    </row>
    <row r="21" spans="2:56" s="26" customFormat="1" ht="41.25" customHeight="1" thickBot="1" x14ac:dyDescent="0.3">
      <c r="B21" s="412"/>
      <c r="C21" s="414"/>
      <c r="D21" s="408"/>
      <c r="E21" s="430"/>
      <c r="F21" s="398"/>
      <c r="G21" s="105" t="s">
        <v>41</v>
      </c>
      <c r="H21" s="121">
        <v>209892</v>
      </c>
      <c r="I21" s="416"/>
      <c r="J21" s="107">
        <f t="shared" si="2"/>
        <v>0.95</v>
      </c>
      <c r="K21" s="108">
        <v>199397.4</v>
      </c>
      <c r="L21" s="434"/>
      <c r="M21" s="109" t="s">
        <v>39</v>
      </c>
      <c r="N21" s="418"/>
      <c r="O21" s="110" t="s">
        <v>58</v>
      </c>
      <c r="P21" s="111"/>
      <c r="Q21" s="111"/>
      <c r="R21" s="122"/>
      <c r="S21" s="122">
        <v>16908.900000000001</v>
      </c>
      <c r="T21" s="177"/>
      <c r="U21" s="56">
        <f>R21+S21+T21</f>
        <v>16908.900000000001</v>
      </c>
      <c r="V21" s="57"/>
      <c r="W21" s="112">
        <f>24087.21+29730.15</f>
        <v>53817.36</v>
      </c>
      <c r="X21" s="113">
        <v>21873.89</v>
      </c>
      <c r="Y21" s="113">
        <v>28234.67</v>
      </c>
      <c r="Z21" s="113">
        <v>25602.63</v>
      </c>
      <c r="AA21" s="113"/>
      <c r="AB21" s="113"/>
      <c r="AC21" s="60">
        <f>U21+W21+X21+Y21+Z21+AB21</f>
        <v>146437.45000000001</v>
      </c>
      <c r="AD21" s="295"/>
      <c r="AE21" s="295"/>
      <c r="AF21" s="297"/>
      <c r="AG21" s="295"/>
      <c r="AH21" s="295"/>
      <c r="AI21" s="297"/>
      <c r="AJ21" s="295"/>
      <c r="AK21" s="295"/>
      <c r="AL21" s="297"/>
      <c r="AM21" s="295"/>
      <c r="AN21" s="295"/>
      <c r="AO21" s="297"/>
      <c r="AP21" s="295"/>
      <c r="AQ21" s="295"/>
      <c r="AR21" s="297"/>
      <c r="AS21" s="297"/>
      <c r="AT21" s="297"/>
      <c r="AU21" s="297"/>
      <c r="AV21" s="297"/>
      <c r="AW21" s="295"/>
      <c r="AX21" s="297"/>
      <c r="AY21" s="420"/>
      <c r="AZ21" s="422"/>
      <c r="BA21" s="424"/>
      <c r="BB21" s="307"/>
      <c r="BC21" s="27"/>
      <c r="BD21" s="27"/>
    </row>
    <row r="22" spans="2:56" s="16" customFormat="1" ht="31.5" customHeight="1" x14ac:dyDescent="0.25">
      <c r="B22" s="364">
        <f>+B20+1</f>
        <v>8</v>
      </c>
      <c r="C22" s="366" t="s">
        <v>10</v>
      </c>
      <c r="D22" s="407" t="s">
        <v>59</v>
      </c>
      <c r="E22" s="429" t="s">
        <v>88</v>
      </c>
      <c r="F22" s="370">
        <v>5153253</v>
      </c>
      <c r="G22" s="36" t="s">
        <v>36</v>
      </c>
      <c r="H22" s="37">
        <v>4971646.78</v>
      </c>
      <c r="I22" s="372" t="s">
        <v>46</v>
      </c>
      <c r="J22" s="38">
        <f t="shared" si="2"/>
        <v>0.98183738226069206</v>
      </c>
      <c r="K22" s="39">
        <f>4474482.1+406866.56</f>
        <v>4881348.6599999992</v>
      </c>
      <c r="L22" s="433">
        <v>24.347000000000001</v>
      </c>
      <c r="M22" s="40" t="s">
        <v>39</v>
      </c>
      <c r="N22" s="374">
        <v>41529</v>
      </c>
      <c r="O22" s="90" t="s">
        <v>60</v>
      </c>
      <c r="P22" s="115"/>
      <c r="Q22" s="115"/>
      <c r="R22" s="42">
        <v>342292.5</v>
      </c>
      <c r="S22" s="42">
        <v>669095.81000000006</v>
      </c>
      <c r="T22" s="42">
        <v>1137719.29</v>
      </c>
      <c r="U22" s="43">
        <f>P22+Q22+R22+S22+T22</f>
        <v>2149107.6</v>
      </c>
      <c r="V22" s="44">
        <v>2944666</v>
      </c>
      <c r="W22" s="88">
        <v>292393.21999999997</v>
      </c>
      <c r="X22" s="47">
        <v>82112.789999999994</v>
      </c>
      <c r="Y22" s="46">
        <v>0</v>
      </c>
      <c r="Z22" s="46">
        <v>340740.44</v>
      </c>
      <c r="AA22" s="46">
        <v>171685.77</v>
      </c>
      <c r="AB22" s="47">
        <v>61357.24</v>
      </c>
      <c r="AC22" s="47">
        <f>U22+W22+X22+Y22+Z22+AB22+AA22</f>
        <v>3097397.0600000005</v>
      </c>
      <c r="AD22" s="288">
        <v>2149107.6</v>
      </c>
      <c r="AE22" s="288">
        <v>48.03</v>
      </c>
      <c r="AF22" s="286">
        <v>11.624000000000001</v>
      </c>
      <c r="AG22" s="288">
        <v>292393.21999999997</v>
      </c>
      <c r="AH22" s="288">
        <v>6.53</v>
      </c>
      <c r="AI22" s="286">
        <f>AG22*L22/K22</f>
        <v>1.4583874710027374</v>
      </c>
      <c r="AJ22" s="288">
        <v>82112.789999999994</v>
      </c>
      <c r="AK22" s="288">
        <v>1.84</v>
      </c>
      <c r="AL22" s="286">
        <f>AJ22*L22/K22</f>
        <v>0.40955896359388522</v>
      </c>
      <c r="AM22" s="288">
        <v>0</v>
      </c>
      <c r="AN22" s="288">
        <v>0</v>
      </c>
      <c r="AO22" s="286">
        <f>AM22*L22/K22</f>
        <v>0</v>
      </c>
      <c r="AP22" s="288">
        <v>340740.44</v>
      </c>
      <c r="AQ22" s="288">
        <v>7.62</v>
      </c>
      <c r="AR22" s="286">
        <f>AP22*L22/K22</f>
        <v>1.6995318446849075</v>
      </c>
      <c r="AS22" s="288">
        <v>171685.77</v>
      </c>
      <c r="AT22" s="288">
        <v>19.03</v>
      </c>
      <c r="AU22" s="286">
        <f>AS22*L22/K22</f>
        <v>0.85632757119832548</v>
      </c>
      <c r="AV22" s="286">
        <v>61357.24</v>
      </c>
      <c r="AW22" s="288">
        <v>1.37</v>
      </c>
      <c r="AX22" s="286">
        <f>AV22*L22/K22</f>
        <v>0.30603524278472671</v>
      </c>
      <c r="AY22" s="385">
        <f>AD22+AG22+AJ22+AM22+AP22+AV22+AS22</f>
        <v>3097397.0600000005</v>
      </c>
      <c r="AZ22" s="387">
        <f>AE22+AH22+AK22+AN22+AQ22+AW22+AT22</f>
        <v>84.420000000000016</v>
      </c>
      <c r="BA22" s="389">
        <f>AF22+AI22+AL22+AO22+AR22+AX22+AU22</f>
        <v>16.353841093264585</v>
      </c>
      <c r="BB22" s="303" t="s">
        <v>108</v>
      </c>
      <c r="BC22" s="23"/>
      <c r="BD22" s="23"/>
    </row>
    <row r="23" spans="2:56" s="16" customFormat="1" ht="34.5" customHeight="1" thickBot="1" x14ac:dyDescent="0.3">
      <c r="B23" s="365"/>
      <c r="C23" s="367"/>
      <c r="D23" s="408"/>
      <c r="E23" s="430"/>
      <c r="F23" s="371"/>
      <c r="G23" s="48" t="s">
        <v>41</v>
      </c>
      <c r="H23" s="49">
        <v>181606</v>
      </c>
      <c r="I23" s="373"/>
      <c r="J23" s="50">
        <f t="shared" si="2"/>
        <v>0.90100002202570406</v>
      </c>
      <c r="K23" s="51">
        <v>163627.01</v>
      </c>
      <c r="L23" s="434"/>
      <c r="M23" s="52" t="s">
        <v>39</v>
      </c>
      <c r="N23" s="375"/>
      <c r="O23" s="53" t="s">
        <v>61</v>
      </c>
      <c r="P23" s="54"/>
      <c r="Q23" s="54"/>
      <c r="R23" s="54"/>
      <c r="S23" s="54">
        <v>24468.12</v>
      </c>
      <c r="T23" s="55">
        <v>41605.17</v>
      </c>
      <c r="U23" s="56">
        <f>R23+S23+T23</f>
        <v>66073.289999999994</v>
      </c>
      <c r="V23" s="57"/>
      <c r="W23" s="123">
        <v>10692.51</v>
      </c>
      <c r="X23" s="124">
        <v>3002.78</v>
      </c>
      <c r="Y23" s="59">
        <v>0</v>
      </c>
      <c r="Z23" s="59">
        <v>12460.51</v>
      </c>
      <c r="AA23" s="59">
        <v>2830.3</v>
      </c>
      <c r="AB23" s="59">
        <v>2243.77</v>
      </c>
      <c r="AC23" s="60">
        <f>U23+W23+X23+Y23+Z23+AB23+AA23</f>
        <v>97303.159999999989</v>
      </c>
      <c r="AD23" s="289"/>
      <c r="AE23" s="289"/>
      <c r="AF23" s="287"/>
      <c r="AG23" s="289"/>
      <c r="AH23" s="289"/>
      <c r="AI23" s="287"/>
      <c r="AJ23" s="289"/>
      <c r="AK23" s="289"/>
      <c r="AL23" s="287"/>
      <c r="AM23" s="289"/>
      <c r="AN23" s="289"/>
      <c r="AO23" s="287"/>
      <c r="AP23" s="289"/>
      <c r="AQ23" s="289"/>
      <c r="AR23" s="287"/>
      <c r="AS23" s="289"/>
      <c r="AT23" s="289"/>
      <c r="AU23" s="287"/>
      <c r="AV23" s="287"/>
      <c r="AW23" s="289"/>
      <c r="AX23" s="287"/>
      <c r="AY23" s="386"/>
      <c r="AZ23" s="388"/>
      <c r="BA23" s="390"/>
      <c r="BB23" s="304"/>
      <c r="BC23" s="23"/>
      <c r="BD23" s="23"/>
    </row>
    <row r="24" spans="2:56" ht="27.75" customHeight="1" x14ac:dyDescent="0.25">
      <c r="B24" s="425">
        <f>+B22+1</f>
        <v>9</v>
      </c>
      <c r="C24" s="366" t="s">
        <v>11</v>
      </c>
      <c r="D24" s="427" t="s">
        <v>62</v>
      </c>
      <c r="E24" s="431" t="s">
        <v>89</v>
      </c>
      <c r="F24" s="393">
        <v>3129153</v>
      </c>
      <c r="G24" s="125" t="s">
        <v>36</v>
      </c>
      <c r="H24" s="126">
        <v>3020683.11</v>
      </c>
      <c r="I24" s="395" t="s">
        <v>38</v>
      </c>
      <c r="J24" s="127">
        <f t="shared" si="2"/>
        <v>0.90000000033105088</v>
      </c>
      <c r="K24" s="39">
        <f>543722.96+2174891.84</f>
        <v>2718614.8</v>
      </c>
      <c r="L24" s="435">
        <v>3.2389999999999999</v>
      </c>
      <c r="M24" s="128" t="s">
        <v>39</v>
      </c>
      <c r="N24" s="409">
        <v>41520</v>
      </c>
      <c r="O24" s="41" t="s">
        <v>63</v>
      </c>
      <c r="P24" s="42">
        <v>543722.96</v>
      </c>
      <c r="Q24" s="42"/>
      <c r="R24" s="42">
        <v>102779.77</v>
      </c>
      <c r="S24" s="42">
        <v>76698.350000000006</v>
      </c>
      <c r="T24" s="91">
        <v>0</v>
      </c>
      <c r="U24" s="43">
        <f>P24+Q24+R24+S24+T24</f>
        <v>723201.08</v>
      </c>
      <c r="V24" s="44">
        <v>2401334</v>
      </c>
      <c r="W24" s="45"/>
      <c r="X24" s="46">
        <v>52220.21</v>
      </c>
      <c r="Y24" s="71"/>
      <c r="Z24" s="71"/>
      <c r="AA24" s="71"/>
      <c r="AB24" s="71"/>
      <c r="AC24" s="72">
        <f>U24+W24+X24+Y24+Z24+AB24</f>
        <v>775421.28999999992</v>
      </c>
      <c r="AD24" s="292">
        <f>108876.88+81248.25</f>
        <v>190125.13</v>
      </c>
      <c r="AE24" s="292">
        <f>4.73+3.53</f>
        <v>8.26</v>
      </c>
      <c r="AF24" s="441">
        <v>0.35099999999999998</v>
      </c>
      <c r="AG24" s="292">
        <v>59426.68</v>
      </c>
      <c r="AH24" s="292">
        <v>2.58</v>
      </c>
      <c r="AI24" s="290">
        <f>AG24*L24/K24</f>
        <v>7.080187179147264E-2</v>
      </c>
      <c r="AJ24" s="292"/>
      <c r="AK24" s="292"/>
      <c r="AL24" s="290"/>
      <c r="AM24" s="292"/>
      <c r="AN24" s="292"/>
      <c r="AO24" s="290"/>
      <c r="AP24" s="292">
        <v>0</v>
      </c>
      <c r="AQ24" s="292">
        <v>0</v>
      </c>
      <c r="AR24" s="290">
        <v>0</v>
      </c>
      <c r="AS24" s="290"/>
      <c r="AT24" s="290"/>
      <c r="AU24" s="290"/>
      <c r="AV24" s="290"/>
      <c r="AW24" s="290"/>
      <c r="AX24" s="290"/>
      <c r="AY24" s="401">
        <f>AD24+AG24+AJ24+AM24+AP24</f>
        <v>249551.81</v>
      </c>
      <c r="AZ24" s="387">
        <f>AE24+AH24+AK24+AN24+AQ24</f>
        <v>10.84</v>
      </c>
      <c r="BA24" s="405">
        <f>AF24+AI24+AL24+AO24+AR24</f>
        <v>0.4218018717914726</v>
      </c>
      <c r="BB24" s="298" t="s">
        <v>98</v>
      </c>
      <c r="BC24" s="3"/>
      <c r="BD24" s="3"/>
    </row>
    <row r="25" spans="2:56" ht="24.75" customHeight="1" thickBot="1" x14ac:dyDescent="0.3">
      <c r="B25" s="426"/>
      <c r="C25" s="367"/>
      <c r="D25" s="428"/>
      <c r="E25" s="432"/>
      <c r="F25" s="394"/>
      <c r="G25" s="129" t="s">
        <v>41</v>
      </c>
      <c r="H25" s="130">
        <v>108470</v>
      </c>
      <c r="I25" s="396"/>
      <c r="J25" s="75">
        <f t="shared" si="2"/>
        <v>0.9</v>
      </c>
      <c r="K25" s="51">
        <v>97623</v>
      </c>
      <c r="L25" s="436"/>
      <c r="M25" s="131" t="s">
        <v>39</v>
      </c>
      <c r="N25" s="410"/>
      <c r="O25" s="53" t="s">
        <v>64</v>
      </c>
      <c r="P25" s="54"/>
      <c r="Q25" s="54"/>
      <c r="R25" s="55"/>
      <c r="S25" s="55">
        <v>4617.57</v>
      </c>
      <c r="T25" s="55">
        <v>0</v>
      </c>
      <c r="U25" s="56">
        <f>R25+S25+T25</f>
        <v>4617.57</v>
      </c>
      <c r="V25" s="57"/>
      <c r="W25" s="58">
        <v>3446</v>
      </c>
      <c r="X25" s="59">
        <v>2518.67</v>
      </c>
      <c r="Y25" s="83"/>
      <c r="Z25" s="83"/>
      <c r="AA25" s="132"/>
      <c r="AB25" s="132"/>
      <c r="AC25" s="133">
        <f>U25+W25+X25+Y25+Z25+AB25</f>
        <v>10582.24</v>
      </c>
      <c r="AD25" s="293"/>
      <c r="AE25" s="293"/>
      <c r="AF25" s="442"/>
      <c r="AG25" s="293"/>
      <c r="AH25" s="293"/>
      <c r="AI25" s="291"/>
      <c r="AJ25" s="293"/>
      <c r="AK25" s="293"/>
      <c r="AL25" s="291"/>
      <c r="AM25" s="293"/>
      <c r="AN25" s="293"/>
      <c r="AO25" s="291"/>
      <c r="AP25" s="293"/>
      <c r="AQ25" s="293"/>
      <c r="AR25" s="291"/>
      <c r="AS25" s="291"/>
      <c r="AT25" s="291"/>
      <c r="AU25" s="291"/>
      <c r="AV25" s="291"/>
      <c r="AW25" s="291"/>
      <c r="AX25" s="291"/>
      <c r="AY25" s="402"/>
      <c r="AZ25" s="388"/>
      <c r="BA25" s="406"/>
      <c r="BB25" s="299"/>
      <c r="BC25" s="3"/>
      <c r="BD25" s="3"/>
    </row>
    <row r="26" spans="2:56" s="6" customFormat="1" ht="25.5" customHeight="1" thickBot="1" x14ac:dyDescent="0.25">
      <c r="B26" s="4"/>
      <c r="C26" s="5"/>
      <c r="D26" s="134" t="s">
        <v>25</v>
      </c>
      <c r="E26" s="135"/>
      <c r="F26" s="136">
        <f>+SUM(F8:F24)</f>
        <v>47895089</v>
      </c>
      <c r="G26" s="137"/>
      <c r="H26" s="138">
        <f>+SUM(H8:H25)</f>
        <v>47724831.039999999</v>
      </c>
      <c r="I26" s="139"/>
      <c r="J26" s="136"/>
      <c r="K26" s="138">
        <f>+SUM(K8:K25)</f>
        <v>45201995.979999989</v>
      </c>
      <c r="L26" s="140"/>
      <c r="M26" s="141"/>
      <c r="N26" s="141"/>
      <c r="O26" s="142" t="s">
        <v>65</v>
      </c>
      <c r="P26" s="138">
        <f t="shared" ref="P26:AD26" si="3">+SUM(P8:P25)</f>
        <v>4318620.32</v>
      </c>
      <c r="Q26" s="138">
        <f t="shared" si="3"/>
        <v>4805122.38</v>
      </c>
      <c r="R26" s="143">
        <f t="shared" si="3"/>
        <v>619984.53</v>
      </c>
      <c r="S26" s="143">
        <f t="shared" si="3"/>
        <v>1268725.6400000004</v>
      </c>
      <c r="T26" s="143">
        <f t="shared" si="3"/>
        <v>1841221.23</v>
      </c>
      <c r="U26" s="144">
        <f t="shared" si="3"/>
        <v>9611528.4499999993</v>
      </c>
      <c r="V26" s="144">
        <f>+SUM(V8:V25)</f>
        <v>38290154</v>
      </c>
      <c r="W26" s="138">
        <f t="shared" si="3"/>
        <v>1587329.1500000001</v>
      </c>
      <c r="X26" s="138">
        <f t="shared" si="3"/>
        <v>1118224.6599999999</v>
      </c>
      <c r="Y26" s="138">
        <f t="shared" si="3"/>
        <v>688203.54000000015</v>
      </c>
      <c r="Z26" s="138">
        <f>+SUM(Z8:Z25)</f>
        <v>804878.09000000008</v>
      </c>
      <c r="AA26" s="145">
        <f>+SUM(AA8:AA25)</f>
        <v>174516.06999999998</v>
      </c>
      <c r="AB26" s="145">
        <f>+SUM(AB8:AB25)</f>
        <v>1533567.4500000002</v>
      </c>
      <c r="AC26" s="145">
        <f t="shared" si="3"/>
        <v>18760393.059999995</v>
      </c>
      <c r="AD26" s="138">
        <f t="shared" si="3"/>
        <v>4771188.59</v>
      </c>
      <c r="AE26" s="146"/>
      <c r="AF26" s="147"/>
      <c r="AG26" s="138">
        <f>+SUM(AG8:AG25)</f>
        <v>1520687.4099999997</v>
      </c>
      <c r="AH26" s="147"/>
      <c r="AI26" s="147"/>
      <c r="AJ26" s="138">
        <f>+SUM(AJ8:AJ25)</f>
        <v>1450949.2599999998</v>
      </c>
      <c r="AK26" s="147"/>
      <c r="AL26" s="147"/>
      <c r="AM26" s="138">
        <f>+SUM(AM8:AM25)</f>
        <v>1173932.8500000001</v>
      </c>
      <c r="AN26" s="147"/>
      <c r="AO26" s="147"/>
      <c r="AP26" s="138">
        <f>+SUM(AP8:AP25)</f>
        <v>1256569.1199999999</v>
      </c>
      <c r="AQ26" s="148"/>
      <c r="AR26" s="146"/>
      <c r="AS26" s="138">
        <f>+SUM(AS8:AS25)</f>
        <v>171685.77</v>
      </c>
      <c r="AT26" s="147"/>
      <c r="AU26" s="147"/>
      <c r="AV26" s="138">
        <f>+SUM(AV8:AV25)</f>
        <v>2600768.6700000004</v>
      </c>
      <c r="AW26" s="147"/>
      <c r="AX26" s="147"/>
      <c r="AY26" s="138">
        <f>+SUM(AY8:AY25)</f>
        <v>12945781.670000002</v>
      </c>
      <c r="AZ26" s="149"/>
      <c r="BA26" s="150"/>
      <c r="BB26" s="25"/>
      <c r="BC26" s="7"/>
      <c r="BD26" s="7"/>
    </row>
    <row r="27" spans="2:56" x14ac:dyDescent="0.2">
      <c r="B27" s="8" t="s">
        <v>15</v>
      </c>
      <c r="BC27" s="3"/>
      <c r="BD27" s="3"/>
    </row>
    <row r="28" spans="2:56" s="16" customFormat="1" x14ac:dyDescent="0.2">
      <c r="G28" s="17"/>
      <c r="J28" s="18"/>
      <c r="K28" s="18"/>
      <c r="L28" s="18"/>
      <c r="P28" s="19" t="s">
        <v>15</v>
      </c>
      <c r="Q28" s="18"/>
      <c r="R28" s="18"/>
      <c r="S28" s="18"/>
      <c r="T28" s="20"/>
      <c r="U28" s="21"/>
      <c r="V28" s="21"/>
      <c r="W28" s="19"/>
      <c r="X28" s="19"/>
      <c r="Y28" s="18"/>
      <c r="Z28" s="18"/>
      <c r="AA28" s="18"/>
      <c r="AB28" s="18"/>
      <c r="AC28" s="18"/>
      <c r="AD28" s="18"/>
      <c r="AE28" s="18"/>
      <c r="AF28" s="18"/>
      <c r="AG28" s="18"/>
      <c r="AH28" s="18"/>
      <c r="AI28" s="18"/>
      <c r="AJ28" s="18"/>
      <c r="AK28" s="18"/>
      <c r="AL28" s="18"/>
      <c r="AM28" s="22"/>
      <c r="AN28" s="18"/>
      <c r="AO28" s="18"/>
      <c r="AP28" s="18"/>
      <c r="AQ28" s="18"/>
      <c r="AR28" s="18"/>
      <c r="AS28" s="18"/>
      <c r="AT28" s="18"/>
      <c r="AU28" s="18"/>
      <c r="AV28" s="18"/>
      <c r="AW28" s="18"/>
      <c r="AX28" s="18"/>
      <c r="AY28" s="34"/>
      <c r="AZ28" s="18"/>
      <c r="BA28" s="18"/>
      <c r="BC28" s="23"/>
      <c r="BD28" s="23"/>
    </row>
    <row r="29" spans="2:56" ht="15" x14ac:dyDescent="0.25">
      <c r="M29" s="9"/>
      <c r="N29" s="9"/>
      <c r="U29" s="14"/>
      <c r="V29" s="14"/>
      <c r="BC29" s="3"/>
      <c r="BD29" s="3"/>
    </row>
    <row r="30" spans="2:56" ht="15.75" x14ac:dyDescent="0.25">
      <c r="M30" s="9"/>
      <c r="N30" s="9"/>
      <c r="R30" s="15"/>
      <c r="S30" s="15"/>
      <c r="BC30" s="3"/>
      <c r="BD30" s="3"/>
    </row>
    <row r="31" spans="2:56" ht="15" x14ac:dyDescent="0.25">
      <c r="M31" s="9"/>
      <c r="N31" s="9"/>
      <c r="BC31" s="3"/>
      <c r="BD31" s="3"/>
    </row>
    <row r="32" spans="2:56" x14ac:dyDescent="0.2">
      <c r="M32" s="10"/>
      <c r="N32" s="10"/>
      <c r="BC32" s="3"/>
      <c r="BD32" s="3"/>
    </row>
    <row r="33" spans="13:56" customFormat="1" x14ac:dyDescent="0.2">
      <c r="M33" s="10"/>
      <c r="N33" s="10"/>
      <c r="P33" s="1"/>
      <c r="Q33" s="1"/>
      <c r="R33" s="1"/>
      <c r="S33" s="1"/>
      <c r="T33" s="1"/>
      <c r="U33" s="12"/>
      <c r="V33" s="12"/>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33"/>
      <c r="AZ33" s="1"/>
      <c r="BA33" s="1"/>
      <c r="BC33" s="3"/>
      <c r="BD33" s="3"/>
    </row>
  </sheetData>
  <mergeCells count="333">
    <mergeCell ref="G6:G7"/>
    <mergeCell ref="AE24:AE25"/>
    <mergeCell ref="AK24:AK25"/>
    <mergeCell ref="AL24:AL25"/>
    <mergeCell ref="AK22:AK23"/>
    <mergeCell ref="AL22:AL23"/>
    <mergeCell ref="AE22:AE23"/>
    <mergeCell ref="AF22:AF23"/>
    <mergeCell ref="AS16:AS17"/>
    <mergeCell ref="AF24:AF25"/>
    <mergeCell ref="AI20:AI21"/>
    <mergeCell ref="AP24:AP25"/>
    <mergeCell ref="AH24:AH25"/>
    <mergeCell ref="AL20:AL21"/>
    <mergeCell ref="AS14:AS15"/>
    <mergeCell ref="AK10:AK11"/>
    <mergeCell ref="AL10:AL11"/>
    <mergeCell ref="AM10:AM11"/>
    <mergeCell ref="AN10:AN11"/>
    <mergeCell ref="AE10:AE11"/>
    <mergeCell ref="AF10:AF11"/>
    <mergeCell ref="AG10:AG11"/>
    <mergeCell ref="AH10:AH11"/>
    <mergeCell ref="AI10:AI11"/>
    <mergeCell ref="AS20:AS21"/>
    <mergeCell ref="AT20:AT21"/>
    <mergeCell ref="AS22:AS23"/>
    <mergeCell ref="AT22:AT23"/>
    <mergeCell ref="AR24:AR25"/>
    <mergeCell ref="AJ20:AJ21"/>
    <mergeCell ref="AG22:AG23"/>
    <mergeCell ref="AH22:AH23"/>
    <mergeCell ref="AI22:AI23"/>
    <mergeCell ref="AJ22:AJ23"/>
    <mergeCell ref="AG24:AG25"/>
    <mergeCell ref="AI24:AI25"/>
    <mergeCell ref="AJ24:AJ25"/>
    <mergeCell ref="AK20:AK21"/>
    <mergeCell ref="AR22:AR23"/>
    <mergeCell ref="AM24:AM25"/>
    <mergeCell ref="AN24:AN25"/>
    <mergeCell ref="AN22:AN23"/>
    <mergeCell ref="AM20:AM21"/>
    <mergeCell ref="AN20:AN21"/>
    <mergeCell ref="AQ22:AQ23"/>
    <mergeCell ref="AG20:AG21"/>
    <mergeCell ref="AH20:AH21"/>
    <mergeCell ref="AY22:AY23"/>
    <mergeCell ref="L8:L9"/>
    <mergeCell ref="L10:L11"/>
    <mergeCell ref="E8:E9"/>
    <mergeCell ref="E10:E11"/>
    <mergeCell ref="E12:E13"/>
    <mergeCell ref="E14:E15"/>
    <mergeCell ref="E16:E17"/>
    <mergeCell ref="E18:E19"/>
    <mergeCell ref="E20:E21"/>
    <mergeCell ref="L12:L13"/>
    <mergeCell ref="L14:L15"/>
    <mergeCell ref="L16:L17"/>
    <mergeCell ref="L18:L19"/>
    <mergeCell ref="L20:L21"/>
    <mergeCell ref="AQ16:AQ17"/>
    <mergeCell ref="AN16:AN17"/>
    <mergeCell ref="AN18:AN19"/>
    <mergeCell ref="AI18:AI19"/>
    <mergeCell ref="AY14:AY15"/>
    <mergeCell ref="AN12:AN13"/>
    <mergeCell ref="AV10:AV11"/>
    <mergeCell ref="AW10:AW11"/>
    <mergeCell ref="AM22:AM23"/>
    <mergeCell ref="BA24:BA25"/>
    <mergeCell ref="AQ24:AQ25"/>
    <mergeCell ref="AY24:AY25"/>
    <mergeCell ref="AZ24:AZ25"/>
    <mergeCell ref="AY20:AY21"/>
    <mergeCell ref="AZ20:AZ21"/>
    <mergeCell ref="AO24:AO25"/>
    <mergeCell ref="AS24:AS25"/>
    <mergeCell ref="AT24:AT25"/>
    <mergeCell ref="AU24:AU25"/>
    <mergeCell ref="AU20:AU21"/>
    <mergeCell ref="AV20:AV21"/>
    <mergeCell ref="AW20:AW21"/>
    <mergeCell ref="AX20:AX21"/>
    <mergeCell ref="AU22:AU23"/>
    <mergeCell ref="BA20:BA21"/>
    <mergeCell ref="AO20:AO21"/>
    <mergeCell ref="AP20:AP21"/>
    <mergeCell ref="AQ20:AQ21"/>
    <mergeCell ref="AR20:AR21"/>
    <mergeCell ref="AZ22:AZ23"/>
    <mergeCell ref="BA22:BA23"/>
    <mergeCell ref="AO22:AO23"/>
    <mergeCell ref="AP22:AP23"/>
    <mergeCell ref="B24:B25"/>
    <mergeCell ref="C24:C25"/>
    <mergeCell ref="D24:D25"/>
    <mergeCell ref="F24:F25"/>
    <mergeCell ref="I24:I25"/>
    <mergeCell ref="E22:E23"/>
    <mergeCell ref="E24:E25"/>
    <mergeCell ref="N24:N25"/>
    <mergeCell ref="AD24:AD25"/>
    <mergeCell ref="L22:L23"/>
    <mergeCell ref="L24:L25"/>
    <mergeCell ref="B22:B23"/>
    <mergeCell ref="C22:C23"/>
    <mergeCell ref="D22:D23"/>
    <mergeCell ref="F22:F23"/>
    <mergeCell ref="I22:I23"/>
    <mergeCell ref="N22:N23"/>
    <mergeCell ref="AD22:AD23"/>
    <mergeCell ref="BA16:BA17"/>
    <mergeCell ref="AO16:AO17"/>
    <mergeCell ref="AP16:AP17"/>
    <mergeCell ref="BA18:BA19"/>
    <mergeCell ref="AO18:AO19"/>
    <mergeCell ref="AP18:AP19"/>
    <mergeCell ref="AQ18:AQ19"/>
    <mergeCell ref="AR18:AR19"/>
    <mergeCell ref="AY18:AY19"/>
    <mergeCell ref="AZ18:AZ19"/>
    <mergeCell ref="AV18:AV19"/>
    <mergeCell ref="AW18:AW19"/>
    <mergeCell ref="AX18:AX19"/>
    <mergeCell ref="AS18:AS19"/>
    <mergeCell ref="AT18:AT19"/>
    <mergeCell ref="AU18:AU19"/>
    <mergeCell ref="AU16:AU17"/>
    <mergeCell ref="AT16:AT17"/>
    <mergeCell ref="B20:B21"/>
    <mergeCell ref="C20:C21"/>
    <mergeCell ref="D20:D21"/>
    <mergeCell ref="F20:F21"/>
    <mergeCell ref="I20:I21"/>
    <mergeCell ref="N20:N21"/>
    <mergeCell ref="AD20:AD21"/>
    <mergeCell ref="AE20:AE21"/>
    <mergeCell ref="AF20:AF21"/>
    <mergeCell ref="B18:B19"/>
    <mergeCell ref="C18:C19"/>
    <mergeCell ref="D18:D19"/>
    <mergeCell ref="F18:F19"/>
    <mergeCell ref="I18:I19"/>
    <mergeCell ref="AK16:AK17"/>
    <mergeCell ref="AL16:AL17"/>
    <mergeCell ref="AM16:AM17"/>
    <mergeCell ref="AE16:AE17"/>
    <mergeCell ref="AF16:AF17"/>
    <mergeCell ref="AG16:AG17"/>
    <mergeCell ref="AH16:AH17"/>
    <mergeCell ref="AI16:AI17"/>
    <mergeCell ref="AJ16:AJ17"/>
    <mergeCell ref="AE18:AE19"/>
    <mergeCell ref="AF18:AF19"/>
    <mergeCell ref="AG18:AG19"/>
    <mergeCell ref="AH18:AH19"/>
    <mergeCell ref="AJ18:AJ19"/>
    <mergeCell ref="AK18:AK19"/>
    <mergeCell ref="AL18:AL19"/>
    <mergeCell ref="AM18:AM19"/>
    <mergeCell ref="N18:N19"/>
    <mergeCell ref="AD18:AD19"/>
    <mergeCell ref="AZ14:AZ15"/>
    <mergeCell ref="BA14:BA15"/>
    <mergeCell ref="B16:B17"/>
    <mergeCell ref="C16:C17"/>
    <mergeCell ref="D16:D17"/>
    <mergeCell ref="F16:F17"/>
    <mergeCell ref="I16:I17"/>
    <mergeCell ref="N16:N17"/>
    <mergeCell ref="AD16:AD17"/>
    <mergeCell ref="AM14:AM15"/>
    <mergeCell ref="AN14:AN15"/>
    <mergeCell ref="AO14:AO15"/>
    <mergeCell ref="AP14:AP15"/>
    <mergeCell ref="AQ14:AQ15"/>
    <mergeCell ref="AR14:AR15"/>
    <mergeCell ref="AG14:AG15"/>
    <mergeCell ref="AH14:AH15"/>
    <mergeCell ref="AI14:AI15"/>
    <mergeCell ref="AJ14:AJ15"/>
    <mergeCell ref="AK14:AK15"/>
    <mergeCell ref="AL14:AL15"/>
    <mergeCell ref="AR16:AR17"/>
    <mergeCell ref="AY16:AY17"/>
    <mergeCell ref="AZ16:AZ17"/>
    <mergeCell ref="AT14:AT15"/>
    <mergeCell ref="AU14:AU15"/>
    <mergeCell ref="B12:B13"/>
    <mergeCell ref="C12:C13"/>
    <mergeCell ref="D12:D13"/>
    <mergeCell ref="B14:B15"/>
    <mergeCell ref="C14:C15"/>
    <mergeCell ref="D14:D15"/>
    <mergeCell ref="F14:F15"/>
    <mergeCell ref="I14:I15"/>
    <mergeCell ref="N14:N15"/>
    <mergeCell ref="AD14:AD15"/>
    <mergeCell ref="AE14:AE15"/>
    <mergeCell ref="AF14:AF15"/>
    <mergeCell ref="AH12:AH13"/>
    <mergeCell ref="AI12:AI13"/>
    <mergeCell ref="AJ12:AJ13"/>
    <mergeCell ref="AK12:AK13"/>
    <mergeCell ref="AL12:AL13"/>
    <mergeCell ref="AM12:AM13"/>
    <mergeCell ref="AY10:AY11"/>
    <mergeCell ref="AZ10:AZ11"/>
    <mergeCell ref="BA10:BA11"/>
    <mergeCell ref="AO10:AO11"/>
    <mergeCell ref="AP10:AP11"/>
    <mergeCell ref="BA12:BA13"/>
    <mergeCell ref="AO12:AO13"/>
    <mergeCell ref="AP12:AP13"/>
    <mergeCell ref="AQ12:AQ13"/>
    <mergeCell ref="AR12:AR13"/>
    <mergeCell ref="AY12:AY13"/>
    <mergeCell ref="AZ12:AZ13"/>
    <mergeCell ref="AQ10:AQ11"/>
    <mergeCell ref="AR10:AR11"/>
    <mergeCell ref="AX10:AX11"/>
    <mergeCell ref="AS10:AS11"/>
    <mergeCell ref="AT10:AT11"/>
    <mergeCell ref="AU10:AU11"/>
    <mergeCell ref="AS12:AS13"/>
    <mergeCell ref="AT12:AT13"/>
    <mergeCell ref="AU12:AU13"/>
    <mergeCell ref="AJ10:AJ11"/>
    <mergeCell ref="B10:B11"/>
    <mergeCell ref="C10:C11"/>
    <mergeCell ref="D10:D11"/>
    <mergeCell ref="F10:F11"/>
    <mergeCell ref="I10:I11"/>
    <mergeCell ref="AD10:AD11"/>
    <mergeCell ref="AE12:AE13"/>
    <mergeCell ref="AF12:AF13"/>
    <mergeCell ref="AG12:AG13"/>
    <mergeCell ref="N10:N11"/>
    <mergeCell ref="F12:F13"/>
    <mergeCell ref="I12:I13"/>
    <mergeCell ref="N12:N13"/>
    <mergeCell ref="AD12:AD13"/>
    <mergeCell ref="AR8:AR9"/>
    <mergeCell ref="AY8:AY9"/>
    <mergeCell ref="AZ8:AZ9"/>
    <mergeCell ref="BA8:BA9"/>
    <mergeCell ref="AJ8:AJ9"/>
    <mergeCell ref="AK8:AK9"/>
    <mergeCell ref="AL8:AL9"/>
    <mergeCell ref="AM8:AM9"/>
    <mergeCell ref="AN8:AN9"/>
    <mergeCell ref="AO8:AO9"/>
    <mergeCell ref="AV8:AV9"/>
    <mergeCell ref="AW8:AW9"/>
    <mergeCell ref="AX8:AX9"/>
    <mergeCell ref="AS8:AS9"/>
    <mergeCell ref="AT8:AT9"/>
    <mergeCell ref="AU8:AU9"/>
    <mergeCell ref="BC6:BC7"/>
    <mergeCell ref="B8:B9"/>
    <mergeCell ref="C8:C9"/>
    <mergeCell ref="D8:D9"/>
    <mergeCell ref="F8:F9"/>
    <mergeCell ref="I8:I9"/>
    <mergeCell ref="N8:N9"/>
    <mergeCell ref="AE6:AE7"/>
    <mergeCell ref="AF6:AF7"/>
    <mergeCell ref="AG6:AI6"/>
    <mergeCell ref="AJ6:AL6"/>
    <mergeCell ref="AM6:AO6"/>
    <mergeCell ref="AP6:AR6"/>
    <mergeCell ref="AD8:AD9"/>
    <mergeCell ref="AE8:AE9"/>
    <mergeCell ref="AF8:AF9"/>
    <mergeCell ref="AG8:AG9"/>
    <mergeCell ref="AH8:AH9"/>
    <mergeCell ref="AI8:AI9"/>
    <mergeCell ref="AY6:AY7"/>
    <mergeCell ref="AZ6:AZ7"/>
    <mergeCell ref="BA6:BA7"/>
    <mergeCell ref="AP8:AP9"/>
    <mergeCell ref="AQ8:AQ9"/>
    <mergeCell ref="B2:BA2"/>
    <mergeCell ref="B4:O4"/>
    <mergeCell ref="P4:AC4"/>
    <mergeCell ref="AD4:BA4"/>
    <mergeCell ref="B5:O5"/>
    <mergeCell ref="P5:Q5"/>
    <mergeCell ref="R5:T5"/>
    <mergeCell ref="U5:U7"/>
    <mergeCell ref="AC5:AC7"/>
    <mergeCell ref="AD5:AF5"/>
    <mergeCell ref="AG5:BA5"/>
    <mergeCell ref="B6:B7"/>
    <mergeCell ref="F6:F7"/>
    <mergeCell ref="H6:H7"/>
    <mergeCell ref="I6:I7"/>
    <mergeCell ref="L6:L7"/>
    <mergeCell ref="M6:M7"/>
    <mergeCell ref="N6:N7"/>
    <mergeCell ref="AD6:AD7"/>
    <mergeCell ref="V5:V7"/>
    <mergeCell ref="E6:E7"/>
    <mergeCell ref="W5:AB5"/>
    <mergeCell ref="AA6:AB6"/>
    <mergeCell ref="AS6:AX6"/>
    <mergeCell ref="BB24:BB25"/>
    <mergeCell ref="BB4:BB7"/>
    <mergeCell ref="BB8:BB9"/>
    <mergeCell ref="BB10:BB11"/>
    <mergeCell ref="BB12:BB13"/>
    <mergeCell ref="BB14:BB15"/>
    <mergeCell ref="BB16:BB17"/>
    <mergeCell ref="BB18:BB19"/>
    <mergeCell ref="BB20:BB21"/>
    <mergeCell ref="BB22:BB23"/>
    <mergeCell ref="AV22:AV23"/>
    <mergeCell ref="AW22:AW23"/>
    <mergeCell ref="AX22:AX23"/>
    <mergeCell ref="AV24:AV25"/>
    <mergeCell ref="AW24:AW25"/>
    <mergeCell ref="AX24:AX25"/>
    <mergeCell ref="AV12:AV13"/>
    <mergeCell ref="AW12:AW13"/>
    <mergeCell ref="AX12:AX13"/>
    <mergeCell ref="AV14:AV15"/>
    <mergeCell ref="AW14:AW15"/>
    <mergeCell ref="AX14:AX15"/>
    <mergeCell ref="AV16:AV17"/>
    <mergeCell ref="AW16:AW17"/>
    <mergeCell ref="AX16:AX17"/>
  </mergeCells>
  <pageMargins left="0" right="0" top="1.3385826771653544" bottom="0.94488188976377963" header="0.31496062992125984" footer="0.31496062992125984"/>
  <pageSetup scale="2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CC"/>
  </sheetPr>
  <dimension ref="A7:AD44"/>
  <sheetViews>
    <sheetView tabSelected="1" view="pageBreakPreview" topLeftCell="A4" zoomScale="70" zoomScaleNormal="30" zoomScaleSheetLayoutView="70" workbookViewId="0">
      <pane xSplit="6" ySplit="12" topLeftCell="G28" activePane="bottomRight" state="frozen"/>
      <selection activeCell="A4" sqref="A4"/>
      <selection pane="topRight" activeCell="G4" sqref="G4"/>
      <selection pane="bottomLeft" activeCell="A16" sqref="A16"/>
      <selection pane="bottomRight" activeCell="B28" sqref="B28:B29"/>
    </sheetView>
  </sheetViews>
  <sheetFormatPr baseColWidth="10" defaultRowHeight="13.5" x14ac:dyDescent="0.25"/>
  <cols>
    <col min="1" max="1" width="4.85546875" style="238" customWidth="1"/>
    <col min="2" max="2" width="44" style="187" customWidth="1"/>
    <col min="3" max="3" width="11.42578125" style="187"/>
    <col min="4" max="4" width="14" style="238" customWidth="1"/>
    <col min="5" max="5" width="16.7109375" style="238" customWidth="1"/>
    <col min="6" max="7" width="15.7109375" style="238" customWidth="1"/>
    <col min="8" max="8" width="13.7109375" style="238" customWidth="1"/>
    <col min="9" max="9" width="9.28515625" style="238" customWidth="1"/>
    <col min="10" max="10" width="16.7109375" style="238" customWidth="1"/>
    <col min="11" max="11" width="110.85546875" style="238" customWidth="1"/>
    <col min="12" max="12" width="9.85546875" style="238" customWidth="1"/>
    <col min="13" max="13" width="7.85546875" style="238" customWidth="1"/>
    <col min="14" max="14" width="11.42578125" style="238" customWidth="1"/>
    <col min="15" max="15" width="19" style="238" customWidth="1"/>
    <col min="16" max="16" width="14.28515625" style="238" customWidth="1"/>
    <col min="17" max="17" width="13.7109375" style="238" customWidth="1"/>
    <col min="18" max="18" width="16" style="238" customWidth="1"/>
    <col min="19" max="19" width="21.28515625" style="238" customWidth="1"/>
    <col min="20" max="20" width="15.140625" style="238" customWidth="1"/>
    <col min="21" max="22" width="14" style="238" customWidth="1"/>
    <col min="23" max="23" width="11.42578125" style="238" customWidth="1"/>
    <col min="24" max="24" width="16.5703125" style="238" customWidth="1"/>
    <col min="25" max="25" width="16" style="238" customWidth="1"/>
    <col min="26" max="26" width="22.140625" style="238" customWidth="1"/>
    <col min="27" max="27" width="11.42578125" style="179"/>
    <col min="28" max="28" width="15" style="179" customWidth="1"/>
    <col min="29" max="29" width="14" style="179" bestFit="1" customWidth="1"/>
    <col min="30" max="30" width="17.85546875" style="179" customWidth="1"/>
    <col min="31" max="16384" width="11.42578125" style="179"/>
  </cols>
  <sheetData>
    <row r="7" spans="1:30" ht="21" x14ac:dyDescent="0.35">
      <c r="A7" s="503" t="s">
        <v>130</v>
      </c>
      <c r="B7" s="503"/>
      <c r="C7" s="503"/>
      <c r="D7" s="503"/>
      <c r="E7" s="503"/>
      <c r="F7" s="503"/>
      <c r="G7" s="503"/>
      <c r="H7" s="503"/>
      <c r="I7" s="503"/>
      <c r="J7" s="503"/>
      <c r="K7" s="503"/>
      <c r="L7" s="503"/>
      <c r="M7" s="503"/>
      <c r="N7" s="503"/>
      <c r="O7" s="503"/>
      <c r="P7" s="503"/>
      <c r="Q7" s="503"/>
      <c r="R7" s="503"/>
      <c r="S7" s="503"/>
      <c r="T7" s="503"/>
      <c r="U7" s="503"/>
      <c r="V7" s="503"/>
      <c r="W7" s="503"/>
      <c r="X7" s="503"/>
      <c r="Y7" s="503"/>
      <c r="Z7" s="503"/>
    </row>
    <row r="8" spans="1:30" x14ac:dyDescent="0.25">
      <c r="A8" s="241"/>
      <c r="B8" s="241"/>
      <c r="C8" s="241"/>
      <c r="D8" s="241"/>
      <c r="E8" s="241"/>
      <c r="F8" s="241"/>
      <c r="G8" s="241"/>
      <c r="H8" s="241"/>
      <c r="I8" s="241"/>
      <c r="J8" s="241"/>
      <c r="K8" s="241"/>
      <c r="L8" s="241"/>
      <c r="M8" s="241"/>
      <c r="N8" s="241"/>
      <c r="O8" s="241"/>
      <c r="P8" s="241"/>
      <c r="Q8" s="241"/>
      <c r="R8" s="241"/>
      <c r="S8" s="241"/>
      <c r="T8" s="241"/>
      <c r="U8" s="241"/>
      <c r="V8" s="241"/>
      <c r="W8" s="241"/>
      <c r="X8" s="241"/>
      <c r="Y8" s="241"/>
      <c r="Z8" s="241"/>
    </row>
    <row r="10" spans="1:30" ht="16.5" x14ac:dyDescent="0.3">
      <c r="A10" s="504" t="s">
        <v>208</v>
      </c>
      <c r="B10" s="504"/>
      <c r="C10" s="504"/>
      <c r="D10" s="504"/>
      <c r="E10" s="504"/>
      <c r="F10" s="504"/>
      <c r="G10" s="504"/>
      <c r="H10" s="504"/>
      <c r="I10" s="504"/>
      <c r="J10" s="504"/>
      <c r="K10" s="504"/>
      <c r="L10" s="504"/>
      <c r="M10" s="504"/>
      <c r="N10" s="504"/>
      <c r="O10" s="504"/>
      <c r="P10" s="504"/>
      <c r="Q10" s="504"/>
      <c r="R10" s="504"/>
      <c r="S10" s="504"/>
      <c r="T10" s="504"/>
      <c r="U10" s="504"/>
      <c r="V10" s="504"/>
      <c r="W10" s="504"/>
      <c r="X10" s="504"/>
      <c r="Y10" s="504"/>
      <c r="Z10" s="504"/>
    </row>
    <row r="11" spans="1:30" s="216" customFormat="1" ht="12.75" customHeight="1" x14ac:dyDescent="0.4">
      <c r="A11" s="250"/>
      <c r="B11" s="250"/>
      <c r="C11" s="250"/>
      <c r="D11" s="250"/>
      <c r="E11" s="250"/>
      <c r="F11" s="250"/>
      <c r="G11" s="250"/>
      <c r="H11" s="250"/>
      <c r="I11" s="250"/>
      <c r="J11" s="250"/>
      <c r="K11" s="250"/>
      <c r="L11" s="250"/>
      <c r="M11" s="250"/>
      <c r="N11" s="250"/>
      <c r="O11" s="250"/>
      <c r="P11" s="250"/>
      <c r="Q11" s="250"/>
      <c r="R11" s="250"/>
      <c r="S11" s="250"/>
      <c r="T11" s="250"/>
      <c r="U11" s="250"/>
      <c r="V11" s="250"/>
      <c r="W11" s="250"/>
      <c r="X11" s="250"/>
      <c r="Y11" s="250"/>
      <c r="Z11" s="250"/>
    </row>
    <row r="12" spans="1:30" s="216" customFormat="1" ht="26.25" x14ac:dyDescent="0.4">
      <c r="A12" s="250"/>
      <c r="B12" s="250"/>
      <c r="C12" s="250"/>
      <c r="D12" s="250"/>
      <c r="E12" s="250"/>
      <c r="F12" s="250"/>
      <c r="G12" s="250"/>
      <c r="H12" s="250"/>
      <c r="I12" s="250"/>
      <c r="J12" s="250"/>
      <c r="K12" s="250"/>
      <c r="L12" s="250"/>
      <c r="M12" s="250"/>
      <c r="N12" s="250"/>
      <c r="O12" s="250"/>
      <c r="P12" s="250"/>
      <c r="Q12" s="250"/>
      <c r="R12" s="250"/>
      <c r="S12" s="250"/>
      <c r="T12" s="252"/>
      <c r="U12" s="253"/>
      <c r="V12" s="253"/>
      <c r="W12" s="254" t="s">
        <v>209</v>
      </c>
      <c r="X12" s="254"/>
      <c r="Y12" s="251"/>
      <c r="Z12" s="250"/>
    </row>
    <row r="13" spans="1:30" ht="28.5" customHeight="1" x14ac:dyDescent="0.2">
      <c r="A13" s="461" t="s">
        <v>131</v>
      </c>
      <c r="B13" s="461" t="s">
        <v>132</v>
      </c>
      <c r="C13" s="463" t="s">
        <v>133</v>
      </c>
      <c r="D13" s="505" t="s">
        <v>134</v>
      </c>
      <c r="E13" s="506"/>
      <c r="F13" s="506"/>
      <c r="G13" s="507"/>
      <c r="H13" s="459" t="s">
        <v>135</v>
      </c>
      <c r="I13" s="465"/>
      <c r="J13" s="443" t="s">
        <v>136</v>
      </c>
      <c r="K13" s="459" t="s">
        <v>137</v>
      </c>
      <c r="L13" s="460"/>
      <c r="M13" s="460"/>
      <c r="N13" s="460"/>
      <c r="O13" s="465"/>
      <c r="P13" s="466" t="s">
        <v>138</v>
      </c>
      <c r="Q13" s="467"/>
      <c r="R13" s="468"/>
      <c r="S13" s="443" t="s">
        <v>139</v>
      </c>
      <c r="T13" s="459" t="s">
        <v>218</v>
      </c>
      <c r="U13" s="460"/>
      <c r="V13" s="460"/>
      <c r="W13" s="460"/>
      <c r="X13" s="460"/>
      <c r="Y13" s="460"/>
      <c r="Z13" s="443" t="s">
        <v>140</v>
      </c>
    </row>
    <row r="14" spans="1:30" ht="15" customHeight="1" thickBot="1" x14ac:dyDescent="0.25">
      <c r="A14" s="462"/>
      <c r="B14" s="462"/>
      <c r="C14" s="464"/>
      <c r="D14" s="461" t="s">
        <v>141</v>
      </c>
      <c r="E14" s="443" t="s">
        <v>142</v>
      </c>
      <c r="F14" s="443" t="s">
        <v>143</v>
      </c>
      <c r="G14" s="443" t="s">
        <v>144</v>
      </c>
      <c r="H14" s="180" t="s">
        <v>145</v>
      </c>
      <c r="I14" s="180" t="s">
        <v>146</v>
      </c>
      <c r="J14" s="444"/>
      <c r="K14" s="459" t="s">
        <v>147</v>
      </c>
      <c r="L14" s="460"/>
      <c r="M14" s="460"/>
      <c r="N14" s="465"/>
      <c r="O14" s="469" t="s">
        <v>148</v>
      </c>
      <c r="P14" s="180" t="s">
        <v>149</v>
      </c>
      <c r="Q14" s="443" t="s">
        <v>150</v>
      </c>
      <c r="R14" s="443" t="s">
        <v>211</v>
      </c>
      <c r="S14" s="444"/>
      <c r="T14" s="458" t="s">
        <v>151</v>
      </c>
      <c r="U14" s="458"/>
      <c r="V14" s="458"/>
      <c r="W14" s="458"/>
      <c r="X14" s="459" t="s">
        <v>152</v>
      </c>
      <c r="Y14" s="460"/>
      <c r="Z14" s="444"/>
      <c r="AB14" s="456" t="s">
        <v>219</v>
      </c>
      <c r="AC14" s="456"/>
      <c r="AD14" s="456"/>
    </row>
    <row r="15" spans="1:30" ht="87.75" customHeight="1" thickBot="1" x14ac:dyDescent="0.25">
      <c r="A15" s="462"/>
      <c r="B15" s="462"/>
      <c r="C15" s="464"/>
      <c r="D15" s="462"/>
      <c r="E15" s="444"/>
      <c r="F15" s="444"/>
      <c r="G15" s="444"/>
      <c r="H15" s="181" t="s">
        <v>153</v>
      </c>
      <c r="I15" s="181" t="s">
        <v>154</v>
      </c>
      <c r="J15" s="444"/>
      <c r="K15" s="181" t="s">
        <v>155</v>
      </c>
      <c r="L15" s="239" t="s">
        <v>210</v>
      </c>
      <c r="M15" s="181" t="s">
        <v>156</v>
      </c>
      <c r="N15" s="247" t="s">
        <v>224</v>
      </c>
      <c r="O15" s="509"/>
      <c r="P15" s="181" t="s">
        <v>157</v>
      </c>
      <c r="Q15" s="508"/>
      <c r="R15" s="508"/>
      <c r="S15" s="444"/>
      <c r="T15" s="182" t="s">
        <v>158</v>
      </c>
      <c r="U15" s="183" t="s">
        <v>159</v>
      </c>
      <c r="V15" s="240" t="s">
        <v>220</v>
      </c>
      <c r="W15" s="240" t="s">
        <v>221</v>
      </c>
      <c r="X15" s="181" t="s">
        <v>160</v>
      </c>
      <c r="Y15" s="184" t="s">
        <v>222</v>
      </c>
      <c r="Z15" s="444"/>
      <c r="AB15" s="257" t="s">
        <v>158</v>
      </c>
      <c r="AC15" s="258" t="s">
        <v>159</v>
      </c>
      <c r="AD15" s="259" t="s">
        <v>212</v>
      </c>
    </row>
    <row r="16" spans="1:30" s="187" customFormat="1" ht="27" customHeight="1" x14ac:dyDescent="0.25">
      <c r="A16" s="449">
        <v>1</v>
      </c>
      <c r="B16" s="455" t="s">
        <v>120</v>
      </c>
      <c r="C16" s="490">
        <v>124245</v>
      </c>
      <c r="D16" s="492">
        <v>2323591</v>
      </c>
      <c r="E16" s="494">
        <v>3152088.9</v>
      </c>
      <c r="F16" s="483">
        <v>3152089</v>
      </c>
      <c r="G16" s="185">
        <v>2636536.9700000002</v>
      </c>
      <c r="H16" s="502">
        <v>51.25</v>
      </c>
      <c r="I16" s="486">
        <v>56</v>
      </c>
      <c r="J16" s="186" t="s">
        <v>161</v>
      </c>
      <c r="K16" s="487" t="s">
        <v>162</v>
      </c>
      <c r="L16" s="488">
        <v>1.389</v>
      </c>
      <c r="M16" s="489" t="s">
        <v>163</v>
      </c>
      <c r="N16" s="474">
        <v>0.92100000000000004</v>
      </c>
      <c r="O16" s="475">
        <v>1162375</v>
      </c>
      <c r="P16" s="477">
        <v>60</v>
      </c>
      <c r="Q16" s="496">
        <v>42036</v>
      </c>
      <c r="R16" s="481">
        <v>42095</v>
      </c>
      <c r="S16" s="482" t="s">
        <v>164</v>
      </c>
      <c r="T16" s="452">
        <v>223055.66191200001</v>
      </c>
      <c r="U16" s="453">
        <v>8.4599999999999995E-2</v>
      </c>
      <c r="V16" s="452">
        <v>22763.5452</v>
      </c>
      <c r="W16" s="447">
        <v>1</v>
      </c>
      <c r="X16" s="472">
        <v>1102798.26</v>
      </c>
      <c r="Y16" s="447">
        <f>+X16/O16</f>
        <v>0.94874568018066463</v>
      </c>
      <c r="Z16" s="445" t="s">
        <v>165</v>
      </c>
      <c r="AA16" s="260"/>
      <c r="AB16" s="457">
        <v>1112189.9912320001</v>
      </c>
      <c r="AC16" s="454">
        <v>0.42180000000000001</v>
      </c>
      <c r="AD16" s="454">
        <v>0.25269999999999998</v>
      </c>
    </row>
    <row r="17" spans="1:30" s="187" customFormat="1" ht="26.25" customHeight="1" x14ac:dyDescent="0.25">
      <c r="A17" s="450"/>
      <c r="B17" s="455"/>
      <c r="C17" s="491"/>
      <c r="D17" s="493"/>
      <c r="E17" s="495"/>
      <c r="F17" s="483"/>
      <c r="G17" s="185">
        <v>140440.5</v>
      </c>
      <c r="H17" s="502"/>
      <c r="I17" s="486"/>
      <c r="J17" s="186" t="s">
        <v>166</v>
      </c>
      <c r="K17" s="487"/>
      <c r="L17" s="488"/>
      <c r="M17" s="489"/>
      <c r="N17" s="474"/>
      <c r="O17" s="476"/>
      <c r="P17" s="478"/>
      <c r="Q17" s="497"/>
      <c r="R17" s="481"/>
      <c r="S17" s="482"/>
      <c r="T17" s="452"/>
      <c r="U17" s="453"/>
      <c r="V17" s="452"/>
      <c r="W17" s="448"/>
      <c r="X17" s="473"/>
      <c r="Y17" s="448"/>
      <c r="Z17" s="446"/>
      <c r="AB17" s="452"/>
      <c r="AC17" s="453"/>
      <c r="AD17" s="453"/>
    </row>
    <row r="18" spans="1:30" s="187" customFormat="1" ht="45" customHeight="1" x14ac:dyDescent="0.25">
      <c r="A18" s="449">
        <v>2</v>
      </c>
      <c r="B18" s="455" t="s">
        <v>121</v>
      </c>
      <c r="C18" s="490">
        <v>124631</v>
      </c>
      <c r="D18" s="492">
        <v>2999595</v>
      </c>
      <c r="E18" s="494">
        <v>8461978</v>
      </c>
      <c r="F18" s="483">
        <v>8461978</v>
      </c>
      <c r="G18" s="185">
        <v>8227000</v>
      </c>
      <c r="H18" s="502">
        <v>256.5</v>
      </c>
      <c r="I18" s="486">
        <v>755</v>
      </c>
      <c r="J18" s="186" t="s">
        <v>161</v>
      </c>
      <c r="K18" s="487" t="s">
        <v>167</v>
      </c>
      <c r="L18" s="501">
        <v>27.66</v>
      </c>
      <c r="M18" s="489" t="s">
        <v>163</v>
      </c>
      <c r="N18" s="474">
        <v>3.2839999999999998</v>
      </c>
      <c r="O18" s="475">
        <v>1113708</v>
      </c>
      <c r="P18" s="477">
        <v>60</v>
      </c>
      <c r="Q18" s="496">
        <v>42036</v>
      </c>
      <c r="R18" s="481">
        <v>42095</v>
      </c>
      <c r="S18" s="482" t="s">
        <v>164</v>
      </c>
      <c r="T18" s="452">
        <v>0</v>
      </c>
      <c r="U18" s="453">
        <v>0</v>
      </c>
      <c r="V18" s="453">
        <v>0</v>
      </c>
      <c r="W18" s="447">
        <v>0</v>
      </c>
      <c r="X18" s="472">
        <v>0</v>
      </c>
      <c r="Y18" s="447">
        <v>0</v>
      </c>
      <c r="Z18" s="445" t="s">
        <v>129</v>
      </c>
      <c r="AB18" s="452">
        <v>7116212.2643999998</v>
      </c>
      <c r="AC18" s="453">
        <v>0.86499999999999999</v>
      </c>
      <c r="AD18" s="453">
        <v>0.8911</v>
      </c>
    </row>
    <row r="19" spans="1:30" s="187" customFormat="1" ht="57.75" customHeight="1" x14ac:dyDescent="0.25">
      <c r="A19" s="450"/>
      <c r="B19" s="455"/>
      <c r="C19" s="491"/>
      <c r="D19" s="493"/>
      <c r="E19" s="495"/>
      <c r="F19" s="483"/>
      <c r="G19" s="185">
        <v>9900</v>
      </c>
      <c r="H19" s="502"/>
      <c r="I19" s="486"/>
      <c r="J19" s="186" t="s">
        <v>166</v>
      </c>
      <c r="K19" s="487"/>
      <c r="L19" s="501"/>
      <c r="M19" s="489"/>
      <c r="N19" s="474"/>
      <c r="O19" s="476"/>
      <c r="P19" s="478"/>
      <c r="Q19" s="497"/>
      <c r="R19" s="481"/>
      <c r="S19" s="482"/>
      <c r="T19" s="452"/>
      <c r="U19" s="453"/>
      <c r="V19" s="453"/>
      <c r="W19" s="448"/>
      <c r="X19" s="473"/>
      <c r="Y19" s="448"/>
      <c r="Z19" s="446"/>
      <c r="AB19" s="452"/>
      <c r="AC19" s="453"/>
      <c r="AD19" s="453"/>
    </row>
    <row r="20" spans="1:30" s="187" customFormat="1" ht="61.5" customHeight="1" x14ac:dyDescent="0.25">
      <c r="A20" s="449">
        <v>3</v>
      </c>
      <c r="B20" s="455" t="s">
        <v>122</v>
      </c>
      <c r="C20" s="490">
        <v>124827</v>
      </c>
      <c r="D20" s="492">
        <v>4708000</v>
      </c>
      <c r="E20" s="494">
        <v>4645874.54</v>
      </c>
      <c r="F20" s="483">
        <v>4645875</v>
      </c>
      <c r="G20" s="188">
        <v>4244161.1399999997</v>
      </c>
      <c r="H20" s="484">
        <v>820</v>
      </c>
      <c r="I20" s="486">
        <v>552</v>
      </c>
      <c r="J20" s="186" t="s">
        <v>161</v>
      </c>
      <c r="K20" s="487" t="s">
        <v>168</v>
      </c>
      <c r="L20" s="488">
        <v>10.827</v>
      </c>
      <c r="M20" s="489" t="s">
        <v>163</v>
      </c>
      <c r="N20" s="474">
        <v>1E-3</v>
      </c>
      <c r="O20" s="475">
        <v>263396</v>
      </c>
      <c r="P20" s="477">
        <v>30</v>
      </c>
      <c r="Q20" s="479">
        <v>42036</v>
      </c>
      <c r="R20" s="481">
        <v>42064</v>
      </c>
      <c r="S20" s="482" t="s">
        <v>164</v>
      </c>
      <c r="T20" s="452">
        <v>0</v>
      </c>
      <c r="U20" s="453">
        <v>0</v>
      </c>
      <c r="V20" s="452">
        <v>1154409.47</v>
      </c>
      <c r="W20" s="447">
        <v>1</v>
      </c>
      <c r="X20" s="472">
        <v>0</v>
      </c>
      <c r="Y20" s="447">
        <v>0</v>
      </c>
      <c r="Z20" s="445" t="s">
        <v>169</v>
      </c>
      <c r="AB20" s="452">
        <v>3039919.42720475</v>
      </c>
      <c r="AC20" s="453">
        <v>0.71630000000000005</v>
      </c>
      <c r="AD20" s="453">
        <v>0.71630000000000005</v>
      </c>
    </row>
    <row r="21" spans="1:30" s="187" customFormat="1" ht="64.5" customHeight="1" x14ac:dyDescent="0.25">
      <c r="A21" s="450"/>
      <c r="B21" s="455"/>
      <c r="C21" s="491"/>
      <c r="D21" s="493"/>
      <c r="E21" s="495"/>
      <c r="F21" s="483"/>
      <c r="G21" s="189">
        <v>172976</v>
      </c>
      <c r="H21" s="485"/>
      <c r="I21" s="486"/>
      <c r="J21" s="186" t="s">
        <v>166</v>
      </c>
      <c r="K21" s="487"/>
      <c r="L21" s="488"/>
      <c r="M21" s="489"/>
      <c r="N21" s="474"/>
      <c r="O21" s="476"/>
      <c r="P21" s="478"/>
      <c r="Q21" s="480"/>
      <c r="R21" s="481"/>
      <c r="S21" s="482"/>
      <c r="T21" s="452"/>
      <c r="U21" s="453"/>
      <c r="V21" s="452"/>
      <c r="W21" s="448"/>
      <c r="X21" s="473"/>
      <c r="Y21" s="448"/>
      <c r="Z21" s="446"/>
      <c r="AB21" s="452"/>
      <c r="AC21" s="453"/>
      <c r="AD21" s="453"/>
    </row>
    <row r="22" spans="1:30" s="187" customFormat="1" ht="42" customHeight="1" x14ac:dyDescent="0.25">
      <c r="A22" s="449">
        <v>4</v>
      </c>
      <c r="B22" s="451" t="s">
        <v>123</v>
      </c>
      <c r="C22" s="490">
        <v>147416</v>
      </c>
      <c r="D22" s="492">
        <v>2938241</v>
      </c>
      <c r="E22" s="494">
        <v>4005990.54</v>
      </c>
      <c r="F22" s="483">
        <v>4309107</v>
      </c>
      <c r="G22" s="188">
        <v>3715387.92</v>
      </c>
      <c r="H22" s="484">
        <v>558</v>
      </c>
      <c r="I22" s="486">
        <v>366</v>
      </c>
      <c r="J22" s="186" t="s">
        <v>161</v>
      </c>
      <c r="K22" s="487" t="s">
        <v>170</v>
      </c>
      <c r="L22" s="488">
        <v>14.86</v>
      </c>
      <c r="M22" s="489" t="s">
        <v>163</v>
      </c>
      <c r="N22" s="474">
        <v>2.19</v>
      </c>
      <c r="O22" s="475">
        <v>730227</v>
      </c>
      <c r="P22" s="477">
        <v>60</v>
      </c>
      <c r="Q22" s="479">
        <v>42036</v>
      </c>
      <c r="R22" s="481">
        <v>42095</v>
      </c>
      <c r="S22" s="482" t="s">
        <v>164</v>
      </c>
      <c r="T22" s="452">
        <v>16635.95</v>
      </c>
      <c r="U22" s="453">
        <v>4.4999999999999997E-3</v>
      </c>
      <c r="V22" s="452">
        <v>1033218.68</v>
      </c>
      <c r="W22" s="447">
        <v>1</v>
      </c>
      <c r="X22" s="472">
        <v>720499.19</v>
      </c>
      <c r="Y22" s="447">
        <f>+X22/O22</f>
        <v>0.98667837535451297</v>
      </c>
      <c r="Z22" s="445" t="s">
        <v>171</v>
      </c>
      <c r="AB22" s="452">
        <v>3140768</v>
      </c>
      <c r="AC22" s="453">
        <v>0.84530000000000005</v>
      </c>
      <c r="AD22" s="453">
        <v>0.82669999999999999</v>
      </c>
    </row>
    <row r="23" spans="1:30" s="187" customFormat="1" ht="42.75" customHeight="1" x14ac:dyDescent="0.25">
      <c r="A23" s="450"/>
      <c r="B23" s="451"/>
      <c r="C23" s="491"/>
      <c r="D23" s="493"/>
      <c r="E23" s="495"/>
      <c r="F23" s="483"/>
      <c r="G23" s="189">
        <v>171853.1</v>
      </c>
      <c r="H23" s="485"/>
      <c r="I23" s="486"/>
      <c r="J23" s="186" t="s">
        <v>166</v>
      </c>
      <c r="K23" s="487"/>
      <c r="L23" s="488"/>
      <c r="M23" s="489"/>
      <c r="N23" s="474"/>
      <c r="O23" s="476"/>
      <c r="P23" s="478"/>
      <c r="Q23" s="480"/>
      <c r="R23" s="481"/>
      <c r="S23" s="482"/>
      <c r="T23" s="452"/>
      <c r="U23" s="453"/>
      <c r="V23" s="452"/>
      <c r="W23" s="448"/>
      <c r="X23" s="473"/>
      <c r="Y23" s="448"/>
      <c r="Z23" s="446"/>
      <c r="AB23" s="452"/>
      <c r="AC23" s="453"/>
      <c r="AD23" s="453"/>
    </row>
    <row r="24" spans="1:30" s="187" customFormat="1" ht="49.5" customHeight="1" x14ac:dyDescent="0.25">
      <c r="A24" s="449">
        <v>5</v>
      </c>
      <c r="B24" s="451" t="s">
        <v>124</v>
      </c>
      <c r="C24" s="490">
        <v>142532</v>
      </c>
      <c r="D24" s="499">
        <v>2214772</v>
      </c>
      <c r="E24" s="494">
        <v>3398822.21</v>
      </c>
      <c r="F24" s="498">
        <v>3398822</v>
      </c>
      <c r="G24" s="190">
        <v>2926650.79</v>
      </c>
      <c r="H24" s="484">
        <v>400</v>
      </c>
      <c r="I24" s="486">
        <v>270</v>
      </c>
      <c r="J24" s="186" t="s">
        <v>161</v>
      </c>
      <c r="K24" s="487" t="s">
        <v>172</v>
      </c>
      <c r="L24" s="488">
        <v>7.52</v>
      </c>
      <c r="M24" s="489" t="s">
        <v>163</v>
      </c>
      <c r="N24" s="474">
        <v>2.3010000000000002</v>
      </c>
      <c r="O24" s="475">
        <v>67550</v>
      </c>
      <c r="P24" s="477">
        <v>30</v>
      </c>
      <c r="Q24" s="479">
        <v>42036</v>
      </c>
      <c r="R24" s="481">
        <v>42064</v>
      </c>
      <c r="S24" s="482" t="s">
        <v>164</v>
      </c>
      <c r="T24" s="452">
        <v>23158.14</v>
      </c>
      <c r="U24" s="453">
        <v>7.9000000000000008E-3</v>
      </c>
      <c r="V24" s="452">
        <v>1160578.46</v>
      </c>
      <c r="W24" s="447">
        <v>1</v>
      </c>
      <c r="X24" s="472">
        <v>44390.18</v>
      </c>
      <c r="Y24" s="447">
        <f>+X24/O24</f>
        <v>0.65714552183567732</v>
      </c>
      <c r="Z24" s="445" t="s">
        <v>173</v>
      </c>
      <c r="AB24" s="452">
        <v>2054212.9</v>
      </c>
      <c r="AC24" s="453">
        <v>0.70189999999999997</v>
      </c>
      <c r="AD24" s="453">
        <v>0.70189999999999997</v>
      </c>
    </row>
    <row r="25" spans="1:30" s="187" customFormat="1" ht="53.25" customHeight="1" x14ac:dyDescent="0.25">
      <c r="A25" s="450"/>
      <c r="B25" s="451"/>
      <c r="C25" s="491"/>
      <c r="D25" s="500"/>
      <c r="E25" s="495"/>
      <c r="F25" s="498"/>
      <c r="G25" s="191">
        <v>132289.20000000001</v>
      </c>
      <c r="H25" s="485"/>
      <c r="I25" s="486"/>
      <c r="J25" s="186" t="s">
        <v>166</v>
      </c>
      <c r="K25" s="487"/>
      <c r="L25" s="488"/>
      <c r="M25" s="489"/>
      <c r="N25" s="474"/>
      <c r="O25" s="476"/>
      <c r="P25" s="478"/>
      <c r="Q25" s="480"/>
      <c r="R25" s="481"/>
      <c r="S25" s="482"/>
      <c r="T25" s="452"/>
      <c r="U25" s="453"/>
      <c r="V25" s="452"/>
      <c r="W25" s="448"/>
      <c r="X25" s="473"/>
      <c r="Y25" s="448"/>
      <c r="Z25" s="446"/>
      <c r="AB25" s="452"/>
      <c r="AC25" s="453"/>
      <c r="AD25" s="453"/>
    </row>
    <row r="26" spans="1:30" s="187" customFormat="1" ht="74.25" customHeight="1" x14ac:dyDescent="0.25">
      <c r="A26" s="449">
        <v>6</v>
      </c>
      <c r="B26" s="451" t="s">
        <v>125</v>
      </c>
      <c r="C26" s="490">
        <v>202611</v>
      </c>
      <c r="D26" s="492">
        <v>9825800</v>
      </c>
      <c r="E26" s="494">
        <v>9973944.75</v>
      </c>
      <c r="F26" s="483">
        <v>9973945</v>
      </c>
      <c r="G26" s="188">
        <v>9407444.4900000002</v>
      </c>
      <c r="H26" s="484">
        <v>453.75</v>
      </c>
      <c r="I26" s="486">
        <v>436</v>
      </c>
      <c r="J26" s="186" t="s">
        <v>161</v>
      </c>
      <c r="K26" s="487" t="s">
        <v>174</v>
      </c>
      <c r="L26" s="488">
        <v>25.173999999999999</v>
      </c>
      <c r="M26" s="489" t="s">
        <v>163</v>
      </c>
      <c r="N26" s="474">
        <v>0.82699999999999996</v>
      </c>
      <c r="O26" s="475">
        <v>149449</v>
      </c>
      <c r="P26" s="477">
        <v>30</v>
      </c>
      <c r="Q26" s="479">
        <v>42036</v>
      </c>
      <c r="R26" s="481">
        <v>42064</v>
      </c>
      <c r="S26" s="482" t="s">
        <v>164</v>
      </c>
      <c r="T26" s="452">
        <v>77141.044817999995</v>
      </c>
      <c r="U26" s="453">
        <v>8.0000000000000002E-3</v>
      </c>
      <c r="V26" s="452">
        <v>411667.98</v>
      </c>
      <c r="W26" s="447">
        <v>1</v>
      </c>
      <c r="X26" s="472">
        <v>0</v>
      </c>
      <c r="Y26" s="447">
        <f t="shared" ref="Y26" si="0">+X26/O26</f>
        <v>0</v>
      </c>
      <c r="Z26" s="445" t="s">
        <v>175</v>
      </c>
      <c r="AB26" s="452">
        <v>9175481.1713941097</v>
      </c>
      <c r="AC26" s="453">
        <v>0.97529999999999994</v>
      </c>
      <c r="AD26" s="453">
        <v>0.97529999999999994</v>
      </c>
    </row>
    <row r="27" spans="1:30" s="187" customFormat="1" ht="109.5" customHeight="1" x14ac:dyDescent="0.25">
      <c r="A27" s="450"/>
      <c r="B27" s="451"/>
      <c r="C27" s="491"/>
      <c r="D27" s="493"/>
      <c r="E27" s="495"/>
      <c r="F27" s="483"/>
      <c r="G27" s="189">
        <v>462303</v>
      </c>
      <c r="H27" s="485"/>
      <c r="I27" s="486"/>
      <c r="J27" s="186" t="s">
        <v>166</v>
      </c>
      <c r="K27" s="487"/>
      <c r="L27" s="488"/>
      <c r="M27" s="489"/>
      <c r="N27" s="474"/>
      <c r="O27" s="476"/>
      <c r="P27" s="478"/>
      <c r="Q27" s="480"/>
      <c r="R27" s="481"/>
      <c r="S27" s="482"/>
      <c r="T27" s="452"/>
      <c r="U27" s="453"/>
      <c r="V27" s="452"/>
      <c r="W27" s="448"/>
      <c r="X27" s="473"/>
      <c r="Y27" s="448"/>
      <c r="Z27" s="446"/>
      <c r="AB27" s="452"/>
      <c r="AC27" s="453"/>
      <c r="AD27" s="453"/>
    </row>
    <row r="28" spans="1:30" s="187" customFormat="1" ht="76.5" customHeight="1" x14ac:dyDescent="0.25">
      <c r="A28" s="449">
        <v>7</v>
      </c>
      <c r="B28" s="451" t="s">
        <v>126</v>
      </c>
      <c r="C28" s="490">
        <v>177218</v>
      </c>
      <c r="D28" s="492">
        <v>4615112</v>
      </c>
      <c r="E28" s="494">
        <v>5670867</v>
      </c>
      <c r="F28" s="498">
        <v>5670867</v>
      </c>
      <c r="G28" s="190">
        <v>5351750</v>
      </c>
      <c r="H28" s="484">
        <v>197.5</v>
      </c>
      <c r="I28" s="486">
        <v>73</v>
      </c>
      <c r="J28" s="186" t="s">
        <v>161</v>
      </c>
      <c r="K28" s="487" t="s">
        <v>176</v>
      </c>
      <c r="L28" s="488">
        <v>13.672000000000001</v>
      </c>
      <c r="M28" s="489" t="s">
        <v>163</v>
      </c>
      <c r="N28" s="474">
        <v>0.34300000000000003</v>
      </c>
      <c r="O28" s="475">
        <v>71656</v>
      </c>
      <c r="P28" s="477">
        <v>30</v>
      </c>
      <c r="Q28" s="496">
        <v>42036</v>
      </c>
      <c r="R28" s="481">
        <v>42095</v>
      </c>
      <c r="S28" s="482" t="s">
        <v>164</v>
      </c>
      <c r="T28" s="452">
        <v>0</v>
      </c>
      <c r="U28" s="453">
        <v>0</v>
      </c>
      <c r="V28" s="452">
        <v>300976.46999999997</v>
      </c>
      <c r="W28" s="447">
        <v>1</v>
      </c>
      <c r="X28" s="472">
        <v>5244.15</v>
      </c>
      <c r="Y28" s="447">
        <f>+X28/O28</f>
        <v>7.3185078709389298E-2</v>
      </c>
      <c r="Z28" s="445" t="s">
        <v>177</v>
      </c>
      <c r="AB28" s="452">
        <v>5219592.5409764796</v>
      </c>
      <c r="AC28" s="453">
        <v>0.97529999999999994</v>
      </c>
      <c r="AD28" s="453">
        <v>0.97009999999999996</v>
      </c>
    </row>
    <row r="29" spans="1:30" s="187" customFormat="1" ht="89.25" customHeight="1" x14ac:dyDescent="0.25">
      <c r="A29" s="450"/>
      <c r="B29" s="451"/>
      <c r="C29" s="491"/>
      <c r="D29" s="493"/>
      <c r="E29" s="495"/>
      <c r="F29" s="498"/>
      <c r="G29" s="191">
        <v>199397.4</v>
      </c>
      <c r="H29" s="485"/>
      <c r="I29" s="486"/>
      <c r="J29" s="186" t="s">
        <v>166</v>
      </c>
      <c r="K29" s="487"/>
      <c r="L29" s="488"/>
      <c r="M29" s="489"/>
      <c r="N29" s="474"/>
      <c r="O29" s="476"/>
      <c r="P29" s="478"/>
      <c r="Q29" s="497"/>
      <c r="R29" s="481"/>
      <c r="S29" s="482"/>
      <c r="T29" s="452"/>
      <c r="U29" s="453"/>
      <c r="V29" s="452"/>
      <c r="W29" s="448"/>
      <c r="X29" s="473"/>
      <c r="Y29" s="448"/>
      <c r="Z29" s="446"/>
      <c r="AB29" s="452"/>
      <c r="AC29" s="453"/>
      <c r="AD29" s="453"/>
    </row>
    <row r="30" spans="1:30" s="187" customFormat="1" ht="43.5" customHeight="1" x14ac:dyDescent="0.25">
      <c r="A30" s="449">
        <v>8</v>
      </c>
      <c r="B30" s="451" t="s">
        <v>127</v>
      </c>
      <c r="C30" s="490">
        <v>194113</v>
      </c>
      <c r="D30" s="492">
        <v>4005689</v>
      </c>
      <c r="E30" s="494">
        <v>5159846.63</v>
      </c>
      <c r="F30" s="483">
        <v>5153253</v>
      </c>
      <c r="G30" s="192">
        <v>4474482.0999999996</v>
      </c>
      <c r="H30" s="484">
        <v>497</v>
      </c>
      <c r="I30" s="486">
        <v>204</v>
      </c>
      <c r="J30" s="186" t="s">
        <v>161</v>
      </c>
      <c r="K30" s="487" t="s">
        <v>178</v>
      </c>
      <c r="L30" s="488">
        <v>24.327000000000002</v>
      </c>
      <c r="M30" s="489" t="s">
        <v>163</v>
      </c>
      <c r="N30" s="474">
        <v>0.187</v>
      </c>
      <c r="O30" s="475">
        <v>380670</v>
      </c>
      <c r="P30" s="477">
        <v>30</v>
      </c>
      <c r="Q30" s="479">
        <v>42036</v>
      </c>
      <c r="R30" s="481">
        <v>42064</v>
      </c>
      <c r="S30" s="482" t="s">
        <v>164</v>
      </c>
      <c r="T30" s="452">
        <v>0</v>
      </c>
      <c r="U30" s="453">
        <v>0</v>
      </c>
      <c r="V30" s="452">
        <v>965391.19</v>
      </c>
      <c r="W30" s="447">
        <v>1</v>
      </c>
      <c r="X30" s="472">
        <v>0</v>
      </c>
      <c r="Y30" s="447">
        <f t="shared" ref="Y30" si="1">+X30/O30</f>
        <v>0</v>
      </c>
      <c r="Z30" s="445" t="s">
        <v>179</v>
      </c>
      <c r="AB30" s="452">
        <v>3948548.96</v>
      </c>
      <c r="AC30" s="453">
        <v>0.88249999999999995</v>
      </c>
      <c r="AD30" s="453">
        <v>0.88929999999999998</v>
      </c>
    </row>
    <row r="31" spans="1:30" s="187" customFormat="1" ht="39.75" customHeight="1" x14ac:dyDescent="0.25">
      <c r="A31" s="450"/>
      <c r="B31" s="451"/>
      <c r="C31" s="491"/>
      <c r="D31" s="493"/>
      <c r="E31" s="495"/>
      <c r="F31" s="483"/>
      <c r="G31" s="192">
        <v>163627.01</v>
      </c>
      <c r="H31" s="485"/>
      <c r="I31" s="486"/>
      <c r="J31" s="186" t="s">
        <v>166</v>
      </c>
      <c r="K31" s="487"/>
      <c r="L31" s="488"/>
      <c r="M31" s="489"/>
      <c r="N31" s="474"/>
      <c r="O31" s="476"/>
      <c r="P31" s="478"/>
      <c r="Q31" s="480"/>
      <c r="R31" s="481"/>
      <c r="S31" s="482"/>
      <c r="T31" s="452"/>
      <c r="U31" s="453"/>
      <c r="V31" s="452"/>
      <c r="W31" s="448"/>
      <c r="X31" s="473"/>
      <c r="Y31" s="448"/>
      <c r="Z31" s="446"/>
      <c r="AB31" s="452"/>
      <c r="AC31" s="453"/>
      <c r="AD31" s="453"/>
    </row>
    <row r="32" spans="1:30" s="187" customFormat="1" ht="39.75" customHeight="1" x14ac:dyDescent="0.25">
      <c r="A32" s="470" t="s">
        <v>180</v>
      </c>
      <c r="B32" s="470"/>
      <c r="C32" s="470"/>
      <c r="D32" s="470"/>
      <c r="E32" s="470"/>
      <c r="F32" s="470"/>
      <c r="G32" s="470"/>
      <c r="H32" s="470"/>
      <c r="I32" s="470"/>
      <c r="J32" s="470"/>
      <c r="K32" s="470"/>
      <c r="L32" s="471"/>
      <c r="M32" s="470"/>
      <c r="N32" s="470"/>
      <c r="O32" s="470"/>
      <c r="P32" s="470"/>
      <c r="Q32" s="470"/>
      <c r="R32" s="470"/>
      <c r="S32" s="470"/>
      <c r="T32" s="470"/>
      <c r="U32" s="470"/>
      <c r="V32" s="470"/>
      <c r="W32" s="470"/>
      <c r="X32" s="470"/>
      <c r="Y32" s="470"/>
      <c r="Z32" s="471"/>
    </row>
    <row r="33" spans="1:29" ht="78" customHeight="1" x14ac:dyDescent="0.2">
      <c r="A33" s="193">
        <v>9</v>
      </c>
      <c r="B33" s="194" t="s">
        <v>181</v>
      </c>
      <c r="C33" s="186">
        <v>155325</v>
      </c>
      <c r="D33" s="195">
        <v>5979295</v>
      </c>
      <c r="E33" s="195">
        <v>9258783.9900000002</v>
      </c>
      <c r="F33" s="196">
        <v>9258783.9900000002</v>
      </c>
      <c r="G33" s="197"/>
      <c r="H33" s="198">
        <v>485.25</v>
      </c>
      <c r="I33" s="186">
        <v>305</v>
      </c>
      <c r="J33" s="186" t="s">
        <v>161</v>
      </c>
      <c r="K33" s="199" t="s">
        <v>182</v>
      </c>
      <c r="L33" s="200">
        <v>27.771000000000001</v>
      </c>
      <c r="M33" s="201" t="s">
        <v>183</v>
      </c>
      <c r="N33" s="202">
        <v>4.38</v>
      </c>
      <c r="O33" s="203">
        <v>5937694</v>
      </c>
      <c r="P33" s="204">
        <f>+R33-Q33</f>
        <v>60</v>
      </c>
      <c r="Q33" s="205">
        <v>42152</v>
      </c>
      <c r="R33" s="205">
        <v>42212</v>
      </c>
      <c r="S33" s="206" t="s">
        <v>184</v>
      </c>
      <c r="T33" s="204">
        <v>0</v>
      </c>
      <c r="U33" s="207">
        <v>0</v>
      </c>
      <c r="V33" s="207"/>
      <c r="W33" s="186"/>
      <c r="X33" s="208">
        <v>2968846.5</v>
      </c>
      <c r="Y33" s="207">
        <f t="shared" ref="Y33:Y37" si="2">+X33/O33</f>
        <v>0.49999991579222508</v>
      </c>
      <c r="Z33" s="255" t="s">
        <v>213</v>
      </c>
      <c r="AB33" s="245">
        <v>2989661.35</v>
      </c>
      <c r="AC33" s="207">
        <v>0.32290000000000002</v>
      </c>
    </row>
    <row r="34" spans="1:29" s="285" customFormat="1" ht="89.25" x14ac:dyDescent="0.2">
      <c r="A34" s="271">
        <v>10</v>
      </c>
      <c r="B34" s="272" t="s">
        <v>185</v>
      </c>
      <c r="C34" s="273">
        <v>251053</v>
      </c>
      <c r="D34" s="274">
        <v>5077935</v>
      </c>
      <c r="E34" s="274">
        <v>6179885.9699999997</v>
      </c>
      <c r="F34" s="274">
        <v>6179885.9699999997</v>
      </c>
      <c r="G34" s="274"/>
      <c r="H34" s="273">
        <f>1500/4</f>
        <v>375</v>
      </c>
      <c r="I34" s="273">
        <v>129.19999999999999</v>
      </c>
      <c r="J34" s="273" t="s">
        <v>161</v>
      </c>
      <c r="K34" s="275" t="s">
        <v>186</v>
      </c>
      <c r="L34" s="276"/>
      <c r="M34" s="277" t="s">
        <v>183</v>
      </c>
      <c r="N34" s="278">
        <v>11.173999999999999</v>
      </c>
      <c r="O34" s="279">
        <v>2683513</v>
      </c>
      <c r="P34" s="280">
        <f>+R34-Q34</f>
        <v>47</v>
      </c>
      <c r="Q34" s="281">
        <v>42115</v>
      </c>
      <c r="R34" s="281">
        <v>42162</v>
      </c>
      <c r="S34" s="272" t="s">
        <v>184</v>
      </c>
      <c r="T34" s="280">
        <v>0</v>
      </c>
      <c r="U34" s="282">
        <v>0</v>
      </c>
      <c r="V34" s="282"/>
      <c r="W34" s="273"/>
      <c r="X34" s="283">
        <v>2683512</v>
      </c>
      <c r="Y34" s="282">
        <f t="shared" si="2"/>
        <v>0.99999962735414361</v>
      </c>
      <c r="Z34" s="284" t="s">
        <v>214</v>
      </c>
      <c r="AB34" s="279">
        <v>1157492.6399999999</v>
      </c>
      <c r="AC34" s="282">
        <v>0.18729999999999999</v>
      </c>
    </row>
    <row r="35" spans="1:29" s="216" customFormat="1" ht="100.5" customHeight="1" x14ac:dyDescent="0.2">
      <c r="A35" s="217">
        <v>11</v>
      </c>
      <c r="B35" s="218" t="s">
        <v>188</v>
      </c>
      <c r="C35" s="219">
        <v>257005</v>
      </c>
      <c r="D35" s="243"/>
      <c r="E35" s="243"/>
      <c r="F35" s="212">
        <v>1473935.63</v>
      </c>
      <c r="G35" s="211"/>
      <c r="H35" s="211">
        <v>241.25</v>
      </c>
      <c r="I35" s="211">
        <v>83</v>
      </c>
      <c r="J35" s="211" t="s">
        <v>161</v>
      </c>
      <c r="K35" s="199" t="s">
        <v>189</v>
      </c>
      <c r="L35" s="221">
        <v>3.65</v>
      </c>
      <c r="M35" s="222" t="s">
        <v>183</v>
      </c>
      <c r="N35" s="211"/>
      <c r="O35" s="203">
        <v>1473936</v>
      </c>
      <c r="P35" s="211"/>
      <c r="Q35" s="211"/>
      <c r="R35" s="211"/>
      <c r="S35" s="246" t="s">
        <v>184</v>
      </c>
      <c r="T35" s="204">
        <v>0</v>
      </c>
      <c r="U35" s="207">
        <v>0</v>
      </c>
      <c r="V35" s="243"/>
      <c r="W35" s="211"/>
      <c r="X35" s="208">
        <v>0</v>
      </c>
      <c r="Y35" s="207">
        <f t="shared" si="2"/>
        <v>0</v>
      </c>
      <c r="Z35" s="223" t="s">
        <v>190</v>
      </c>
      <c r="AB35" s="245">
        <v>0</v>
      </c>
      <c r="AC35" s="207">
        <v>0</v>
      </c>
    </row>
    <row r="36" spans="1:29" s="216" customFormat="1" ht="76.5" customHeight="1" x14ac:dyDescent="0.2">
      <c r="A36" s="209">
        <v>12</v>
      </c>
      <c r="B36" s="218" t="s">
        <v>191</v>
      </c>
      <c r="C36" s="219">
        <v>265830</v>
      </c>
      <c r="D36" s="243"/>
      <c r="E36" s="243"/>
      <c r="F36" s="212">
        <v>2027672.36</v>
      </c>
      <c r="G36" s="211"/>
      <c r="H36" s="211">
        <v>85</v>
      </c>
      <c r="I36" s="211" t="s">
        <v>192</v>
      </c>
      <c r="J36" s="211" t="s">
        <v>161</v>
      </c>
      <c r="K36" s="199" t="s">
        <v>193</v>
      </c>
      <c r="L36" s="221">
        <v>3.0680000000000001</v>
      </c>
      <c r="M36" s="222" t="s">
        <v>183</v>
      </c>
      <c r="N36" s="211"/>
      <c r="O36" s="203">
        <v>2352669</v>
      </c>
      <c r="P36" s="211"/>
      <c r="Q36" s="211"/>
      <c r="R36" s="211"/>
      <c r="S36" s="246" t="s">
        <v>184</v>
      </c>
      <c r="T36" s="214">
        <v>0</v>
      </c>
      <c r="U36" s="215">
        <v>0</v>
      </c>
      <c r="V36" s="243"/>
      <c r="W36" s="211"/>
      <c r="X36" s="208">
        <v>0</v>
      </c>
      <c r="Y36" s="207">
        <f t="shared" si="2"/>
        <v>0</v>
      </c>
      <c r="Z36" s="223" t="s">
        <v>190</v>
      </c>
      <c r="AB36" s="245">
        <v>0</v>
      </c>
      <c r="AC36" s="207">
        <v>0</v>
      </c>
    </row>
    <row r="37" spans="1:29" s="216" customFormat="1" ht="265.5" customHeight="1" x14ac:dyDescent="0.2">
      <c r="A37" s="217">
        <v>13</v>
      </c>
      <c r="B37" s="218" t="s">
        <v>194</v>
      </c>
      <c r="C37" s="219">
        <v>190238</v>
      </c>
      <c r="D37" s="243"/>
      <c r="E37" s="243"/>
      <c r="F37" s="212">
        <v>4051542</v>
      </c>
      <c r="G37" s="211"/>
      <c r="H37" s="211">
        <v>547.5</v>
      </c>
      <c r="I37" s="211">
        <v>811</v>
      </c>
      <c r="J37" s="211" t="s">
        <v>161</v>
      </c>
      <c r="K37" s="199" t="s">
        <v>195</v>
      </c>
      <c r="L37" s="221">
        <v>28.5</v>
      </c>
      <c r="M37" s="222" t="s">
        <v>183</v>
      </c>
      <c r="N37" s="211"/>
      <c r="O37" s="203">
        <v>2532000</v>
      </c>
      <c r="P37" s="211"/>
      <c r="Q37" s="211"/>
      <c r="R37" s="211"/>
      <c r="S37" s="246" t="s">
        <v>184</v>
      </c>
      <c r="T37" s="204">
        <v>0</v>
      </c>
      <c r="U37" s="207">
        <v>0</v>
      </c>
      <c r="V37" s="243"/>
      <c r="W37" s="211"/>
      <c r="X37" s="208">
        <v>0</v>
      </c>
      <c r="Y37" s="207">
        <f t="shared" si="2"/>
        <v>0</v>
      </c>
      <c r="Z37" s="223" t="s">
        <v>190</v>
      </c>
      <c r="AB37" s="245">
        <v>0</v>
      </c>
      <c r="AC37" s="207">
        <v>0</v>
      </c>
    </row>
    <row r="38" spans="1:29" s="216" customFormat="1" ht="81" customHeight="1" x14ac:dyDescent="0.2">
      <c r="A38" s="209">
        <v>14</v>
      </c>
      <c r="B38" s="210" t="s">
        <v>196</v>
      </c>
      <c r="C38" s="211">
        <v>239820</v>
      </c>
      <c r="D38" s="212">
        <v>2868211</v>
      </c>
      <c r="E38" s="224">
        <v>2671030.9900000002</v>
      </c>
      <c r="F38" s="212">
        <v>2671030.9900000002</v>
      </c>
      <c r="G38" s="212"/>
      <c r="H38" s="211">
        <f>140/4</f>
        <v>35</v>
      </c>
      <c r="I38" s="211">
        <v>58.6</v>
      </c>
      <c r="J38" s="211" t="s">
        <v>161</v>
      </c>
      <c r="K38" s="213" t="s">
        <v>197</v>
      </c>
      <c r="L38" s="200">
        <v>10.039</v>
      </c>
      <c r="M38" s="222" t="s">
        <v>183</v>
      </c>
      <c r="N38" s="225">
        <v>3.1120000000000001</v>
      </c>
      <c r="O38" s="203">
        <v>661031</v>
      </c>
      <c r="P38" s="214">
        <f t="shared" ref="P38" si="3">+R38-Q38</f>
        <v>212</v>
      </c>
      <c r="Q38" s="205">
        <v>41863</v>
      </c>
      <c r="R38" s="205">
        <v>42075</v>
      </c>
      <c r="S38" s="210" t="s">
        <v>184</v>
      </c>
      <c r="T38" s="245">
        <v>158521.38</v>
      </c>
      <c r="U38" s="215">
        <v>5.9299999999999999E-2</v>
      </c>
      <c r="V38" s="215"/>
      <c r="W38" s="211"/>
      <c r="X38" s="208">
        <v>300000</v>
      </c>
      <c r="Y38" s="207">
        <f>+X38/O38</f>
        <v>0.45383650691117361</v>
      </c>
      <c r="Z38" s="256" t="s">
        <v>215</v>
      </c>
      <c r="AB38" s="245">
        <v>2244840.89</v>
      </c>
      <c r="AC38" s="207">
        <v>0.84040000000000004</v>
      </c>
    </row>
    <row r="39" spans="1:29" s="216" customFormat="1" ht="70.5" x14ac:dyDescent="0.25">
      <c r="A39" s="217">
        <v>15</v>
      </c>
      <c r="B39" s="226" t="s">
        <v>198</v>
      </c>
      <c r="C39" s="211">
        <v>254048</v>
      </c>
      <c r="D39" s="211">
        <v>254048</v>
      </c>
      <c r="E39" s="211">
        <v>254048</v>
      </c>
      <c r="F39" s="224">
        <v>4555620</v>
      </c>
      <c r="G39" s="220"/>
      <c r="H39" s="227">
        <f>460/4</f>
        <v>115</v>
      </c>
      <c r="I39" s="211">
        <v>350</v>
      </c>
      <c r="J39" s="211" t="s">
        <v>161</v>
      </c>
      <c r="K39" s="213" t="s">
        <v>199</v>
      </c>
      <c r="L39" s="211">
        <v>0.57399999999999995</v>
      </c>
      <c r="M39" s="222" t="s">
        <v>183</v>
      </c>
      <c r="N39" s="211"/>
      <c r="O39" s="203">
        <v>1004087</v>
      </c>
      <c r="P39" s="211"/>
      <c r="Q39" s="228">
        <v>41836</v>
      </c>
      <c r="R39" s="211"/>
      <c r="S39" s="242" t="s">
        <v>184</v>
      </c>
      <c r="T39" s="204">
        <v>0</v>
      </c>
      <c r="U39" s="207">
        <v>0</v>
      </c>
      <c r="V39" s="243"/>
      <c r="W39" s="211"/>
      <c r="X39" s="208">
        <v>0</v>
      </c>
      <c r="Y39" s="207">
        <f t="shared" ref="Y39:Y44" si="4">+X39/O39</f>
        <v>0</v>
      </c>
      <c r="Z39" s="223" t="s">
        <v>187</v>
      </c>
      <c r="AB39" s="245">
        <v>2572726.13</v>
      </c>
      <c r="AC39" s="207">
        <v>0.68759999999999999</v>
      </c>
    </row>
    <row r="40" spans="1:29" s="216" customFormat="1" ht="82.5" x14ac:dyDescent="0.25">
      <c r="A40" s="209">
        <v>16</v>
      </c>
      <c r="B40" s="226" t="s">
        <v>200</v>
      </c>
      <c r="C40" s="211">
        <v>217258</v>
      </c>
      <c r="D40" s="211">
        <v>217258</v>
      </c>
      <c r="E40" s="211">
        <v>217258</v>
      </c>
      <c r="F40" s="224">
        <v>6704077.5800000001</v>
      </c>
      <c r="G40" s="211"/>
      <c r="H40" s="211">
        <v>187</v>
      </c>
      <c r="I40" s="211"/>
      <c r="J40" s="211" t="s">
        <v>161</v>
      </c>
      <c r="K40" s="213" t="s">
        <v>201</v>
      </c>
      <c r="L40" s="221">
        <v>0.747</v>
      </c>
      <c r="M40" s="222" t="s">
        <v>183</v>
      </c>
      <c r="N40" s="211"/>
      <c r="O40" s="203">
        <v>1511390</v>
      </c>
      <c r="P40" s="211"/>
      <c r="Q40" s="228">
        <v>41837</v>
      </c>
      <c r="R40" s="211"/>
      <c r="S40" s="242" t="s">
        <v>184</v>
      </c>
      <c r="T40" s="214">
        <v>0</v>
      </c>
      <c r="U40" s="215">
        <v>0</v>
      </c>
      <c r="V40" s="243"/>
      <c r="W40" s="211"/>
      <c r="X40" s="208">
        <v>0</v>
      </c>
      <c r="Y40" s="207">
        <f t="shared" si="4"/>
        <v>0</v>
      </c>
      <c r="Z40" s="223" t="s">
        <v>217</v>
      </c>
      <c r="AB40" s="245">
        <v>1301661.82</v>
      </c>
      <c r="AC40" s="207">
        <v>0.19420000000000001</v>
      </c>
    </row>
    <row r="41" spans="1:29" s="216" customFormat="1" ht="63.75" x14ac:dyDescent="0.2">
      <c r="A41" s="217">
        <v>17</v>
      </c>
      <c r="B41" s="210" t="s">
        <v>202</v>
      </c>
      <c r="C41" s="211">
        <v>238896</v>
      </c>
      <c r="D41" s="211">
        <v>238896</v>
      </c>
      <c r="E41" s="211">
        <v>238896</v>
      </c>
      <c r="F41" s="224">
        <v>1945165.86</v>
      </c>
      <c r="G41" s="211"/>
      <c r="H41" s="211">
        <f>300/4</f>
        <v>75</v>
      </c>
      <c r="I41" s="229" t="s">
        <v>203</v>
      </c>
      <c r="J41" s="211" t="s">
        <v>161</v>
      </c>
      <c r="K41" s="213" t="s">
        <v>204</v>
      </c>
      <c r="L41" s="211">
        <v>1.4730000000000001</v>
      </c>
      <c r="M41" s="222" t="s">
        <v>183</v>
      </c>
      <c r="N41" s="211"/>
      <c r="O41" s="203">
        <v>1445166</v>
      </c>
      <c r="P41" s="211"/>
      <c r="Q41" s="205">
        <v>41862</v>
      </c>
      <c r="R41" s="211"/>
      <c r="S41" s="242" t="s">
        <v>184</v>
      </c>
      <c r="T41" s="204">
        <v>0</v>
      </c>
      <c r="U41" s="207">
        <v>0</v>
      </c>
      <c r="V41" s="243"/>
      <c r="W41" s="211"/>
      <c r="X41" s="208">
        <v>1445166</v>
      </c>
      <c r="Y41" s="207">
        <f t="shared" si="4"/>
        <v>1</v>
      </c>
      <c r="Z41" s="256" t="s">
        <v>216</v>
      </c>
      <c r="AB41" s="245">
        <v>568182.94999999995</v>
      </c>
      <c r="AC41" s="207">
        <v>0.29210000000000003</v>
      </c>
    </row>
    <row r="42" spans="1:29" s="216" customFormat="1" ht="89.25" x14ac:dyDescent="0.2">
      <c r="A42" s="209">
        <v>18</v>
      </c>
      <c r="B42" s="230" t="s">
        <v>205</v>
      </c>
      <c r="C42" s="211">
        <v>8743</v>
      </c>
      <c r="D42" s="224">
        <v>9896994</v>
      </c>
      <c r="E42" s="224">
        <v>21367574</v>
      </c>
      <c r="F42" s="212">
        <v>9433827.9299999997</v>
      </c>
      <c r="G42" s="212"/>
      <c r="H42" s="211">
        <f t="shared" ref="H42" si="5">140/4</f>
        <v>35</v>
      </c>
      <c r="I42" s="211">
        <v>59.6</v>
      </c>
      <c r="J42" s="211" t="s">
        <v>161</v>
      </c>
      <c r="K42" s="213" t="s">
        <v>197</v>
      </c>
      <c r="L42" s="200">
        <v>6.226</v>
      </c>
      <c r="M42" s="222" t="s">
        <v>183</v>
      </c>
      <c r="N42" s="225">
        <v>1.1279999999999999</v>
      </c>
      <c r="O42" s="203">
        <v>2492773</v>
      </c>
      <c r="P42" s="214">
        <f>+R42-Q42</f>
        <v>212</v>
      </c>
      <c r="Q42" s="205">
        <v>41863</v>
      </c>
      <c r="R42" s="205">
        <v>42075</v>
      </c>
      <c r="S42" s="210" t="s">
        <v>184</v>
      </c>
      <c r="T42" s="214">
        <v>0</v>
      </c>
      <c r="U42" s="215">
        <v>0</v>
      </c>
      <c r="V42" s="215"/>
      <c r="W42" s="211"/>
      <c r="X42" s="208">
        <v>1683982.15</v>
      </c>
      <c r="Y42" s="207">
        <f t="shared" si="4"/>
        <v>0.67554572758931519</v>
      </c>
      <c r="Z42" s="256" t="s">
        <v>223</v>
      </c>
      <c r="AB42" s="245">
        <v>7793285.25</v>
      </c>
      <c r="AC42" s="207">
        <v>0.82609999999999995</v>
      </c>
    </row>
    <row r="43" spans="1:29" s="216" customFormat="1" ht="152.25" customHeight="1" x14ac:dyDescent="0.2">
      <c r="A43" s="211">
        <v>19</v>
      </c>
      <c r="B43" s="231" t="s">
        <v>128</v>
      </c>
      <c r="C43" s="217">
        <v>182945</v>
      </c>
      <c r="D43" s="232" t="s">
        <v>206</v>
      </c>
      <c r="E43" s="232">
        <v>3129153.49</v>
      </c>
      <c r="F43" s="233">
        <v>3129153</v>
      </c>
      <c r="G43" s="233"/>
      <c r="H43" s="227">
        <v>270</v>
      </c>
      <c r="I43" s="211">
        <v>178</v>
      </c>
      <c r="J43" s="211" t="s">
        <v>36</v>
      </c>
      <c r="K43" s="231" t="s">
        <v>207</v>
      </c>
      <c r="L43" s="234">
        <v>3.2389999999999999</v>
      </c>
      <c r="M43" s="211" t="s">
        <v>163</v>
      </c>
      <c r="N43" s="211"/>
      <c r="O43" s="203">
        <v>2343149</v>
      </c>
      <c r="P43" s="211">
        <v>30</v>
      </c>
      <c r="Q43" s="235">
        <v>42036</v>
      </c>
      <c r="R43" s="236">
        <v>42064</v>
      </c>
      <c r="S43" s="210" t="s">
        <v>164</v>
      </c>
      <c r="T43" s="204">
        <v>0</v>
      </c>
      <c r="U43" s="207">
        <v>0</v>
      </c>
      <c r="V43" s="244"/>
      <c r="W43" s="237"/>
      <c r="X43" s="208">
        <v>0</v>
      </c>
      <c r="Y43" s="207">
        <f t="shared" si="4"/>
        <v>0</v>
      </c>
      <c r="Z43" s="223" t="s">
        <v>187</v>
      </c>
      <c r="AB43" s="245">
        <v>294487.90999999997</v>
      </c>
      <c r="AC43" s="207">
        <v>0.10829999999999999</v>
      </c>
    </row>
    <row r="44" spans="1:29" ht="102" x14ac:dyDescent="0.3">
      <c r="B44" s="263" t="s">
        <v>225</v>
      </c>
      <c r="C44" s="178">
        <v>213460</v>
      </c>
      <c r="D44" s="264">
        <v>2904967</v>
      </c>
      <c r="E44" s="264">
        <v>3776812.49</v>
      </c>
      <c r="F44" s="264">
        <v>3663671</v>
      </c>
      <c r="G44" s="249"/>
      <c r="H44" s="178">
        <f>1320/4</f>
        <v>330</v>
      </c>
      <c r="I44" s="178"/>
      <c r="J44" s="178" t="s">
        <v>161</v>
      </c>
      <c r="K44" s="265" t="s">
        <v>226</v>
      </c>
      <c r="L44" s="249"/>
      <c r="M44" s="266" t="s">
        <v>183</v>
      </c>
      <c r="N44" s="267">
        <v>0.27</v>
      </c>
      <c r="O44" s="268">
        <v>2229979</v>
      </c>
      <c r="P44" s="261">
        <v>434</v>
      </c>
      <c r="Q44" s="262">
        <v>41554</v>
      </c>
      <c r="R44" s="269" t="s">
        <v>227</v>
      </c>
      <c r="S44" s="270" t="s">
        <v>184</v>
      </c>
      <c r="T44" s="204">
        <v>0</v>
      </c>
      <c r="U44" s="207">
        <v>0</v>
      </c>
      <c r="V44" s="248"/>
      <c r="W44" s="248"/>
      <c r="X44" s="208">
        <v>2229979</v>
      </c>
      <c r="Y44" s="207">
        <f t="shared" si="4"/>
        <v>1</v>
      </c>
      <c r="Z44" s="223" t="s">
        <v>187</v>
      </c>
      <c r="AA44"/>
      <c r="AB44"/>
      <c r="AC44"/>
    </row>
  </sheetData>
  <mergeCells count="241">
    <mergeCell ref="AB14:AD14"/>
    <mergeCell ref="AC24:AC25"/>
    <mergeCell ref="AD24:AD25"/>
    <mergeCell ref="AB26:AB27"/>
    <mergeCell ref="AC26:AC27"/>
    <mergeCell ref="AD26:AD27"/>
    <mergeCell ref="AB28:AB29"/>
    <mergeCell ref="AC28:AC29"/>
    <mergeCell ref="AD28:AD29"/>
    <mergeCell ref="AB30:AB31"/>
    <mergeCell ref="AC30:AC31"/>
    <mergeCell ref="AD30:AD31"/>
    <mergeCell ref="AC16:AC17"/>
    <mergeCell ref="AD16:AD17"/>
    <mergeCell ref="AB18:AB19"/>
    <mergeCell ref="AC18:AC19"/>
    <mergeCell ref="AD18:AD19"/>
    <mergeCell ref="AB20:AB21"/>
    <mergeCell ref="AC20:AC21"/>
    <mergeCell ref="AD20:AD21"/>
    <mergeCell ref="AB22:AB23"/>
    <mergeCell ref="AC22:AC23"/>
    <mergeCell ref="AD22:AD23"/>
    <mergeCell ref="AB16:AB17"/>
    <mergeCell ref="AB24:AB25"/>
    <mergeCell ref="V18:V19"/>
    <mergeCell ref="V20:V21"/>
    <mergeCell ref="V22:V23"/>
    <mergeCell ref="V24:V25"/>
    <mergeCell ref="V26:V27"/>
    <mergeCell ref="V28:V29"/>
    <mergeCell ref="V30:V31"/>
    <mergeCell ref="Z13:Z15"/>
    <mergeCell ref="D14:D15"/>
    <mergeCell ref="E14:E15"/>
    <mergeCell ref="F14:F15"/>
    <mergeCell ref="G14:G15"/>
    <mergeCell ref="K14:N14"/>
    <mergeCell ref="O14:O15"/>
    <mergeCell ref="Q14:Q15"/>
    <mergeCell ref="Z16:Z17"/>
    <mergeCell ref="Z18:Z19"/>
    <mergeCell ref="T18:T19"/>
    <mergeCell ref="U18:U19"/>
    <mergeCell ref="W18:W19"/>
    <mergeCell ref="X18:X19"/>
    <mergeCell ref="Y18:Y19"/>
    <mergeCell ref="N18:N19"/>
    <mergeCell ref="O18:O19"/>
    <mergeCell ref="A7:Z7"/>
    <mergeCell ref="A10:Z10"/>
    <mergeCell ref="A13:A15"/>
    <mergeCell ref="B13:B15"/>
    <mergeCell ref="C13:C15"/>
    <mergeCell ref="D13:G13"/>
    <mergeCell ref="H13:I13"/>
    <mergeCell ref="J13:J15"/>
    <mergeCell ref="K13:O13"/>
    <mergeCell ref="P13:R13"/>
    <mergeCell ref="R14:R15"/>
    <mergeCell ref="T14:W14"/>
    <mergeCell ref="X14:Y14"/>
    <mergeCell ref="C16:C17"/>
    <mergeCell ref="D16:D17"/>
    <mergeCell ref="E16:E17"/>
    <mergeCell ref="F16:F17"/>
    <mergeCell ref="H16:H17"/>
    <mergeCell ref="S13:S15"/>
    <mergeCell ref="T13:Y13"/>
    <mergeCell ref="W16:W17"/>
    <mergeCell ref="X16:X17"/>
    <mergeCell ref="Y16:Y17"/>
    <mergeCell ref="V16:V17"/>
    <mergeCell ref="T16:T17"/>
    <mergeCell ref="U16:U17"/>
    <mergeCell ref="A18:A19"/>
    <mergeCell ref="B18:B19"/>
    <mergeCell ref="C18:C19"/>
    <mergeCell ref="D18:D19"/>
    <mergeCell ref="E18:E19"/>
    <mergeCell ref="P16:P17"/>
    <mergeCell ref="Q16:Q17"/>
    <mergeCell ref="R16:R17"/>
    <mergeCell ref="S16:S17"/>
    <mergeCell ref="I16:I17"/>
    <mergeCell ref="K16:K17"/>
    <mergeCell ref="L16:L17"/>
    <mergeCell ref="M16:M17"/>
    <mergeCell ref="N16:N17"/>
    <mergeCell ref="O16:O17"/>
    <mergeCell ref="I18:I19"/>
    <mergeCell ref="K18:K19"/>
    <mergeCell ref="L18:L19"/>
    <mergeCell ref="M18:M19"/>
    <mergeCell ref="S18:S19"/>
    <mergeCell ref="F18:F19"/>
    <mergeCell ref="H18:H19"/>
    <mergeCell ref="A16:A17"/>
    <mergeCell ref="B16:B17"/>
    <mergeCell ref="A20:A21"/>
    <mergeCell ref="B20:B21"/>
    <mergeCell ref="C20:C21"/>
    <mergeCell ref="D20:D21"/>
    <mergeCell ref="E20:E21"/>
    <mergeCell ref="F20:F21"/>
    <mergeCell ref="H20:H21"/>
    <mergeCell ref="I20:I21"/>
    <mergeCell ref="K20:K21"/>
    <mergeCell ref="P18:P19"/>
    <mergeCell ref="Q18:Q19"/>
    <mergeCell ref="R18:R19"/>
    <mergeCell ref="Y20:Y21"/>
    <mergeCell ref="Z20:Z21"/>
    <mergeCell ref="A22:A23"/>
    <mergeCell ref="B22:B23"/>
    <mergeCell ref="C22:C23"/>
    <mergeCell ref="D22:D23"/>
    <mergeCell ref="E22:E23"/>
    <mergeCell ref="F22:F23"/>
    <mergeCell ref="H22:H23"/>
    <mergeCell ref="R20:R21"/>
    <mergeCell ref="S20:S21"/>
    <mergeCell ref="T20:T21"/>
    <mergeCell ref="U20:U21"/>
    <mergeCell ref="W20:W21"/>
    <mergeCell ref="X20:X21"/>
    <mergeCell ref="L20:L21"/>
    <mergeCell ref="M20:M21"/>
    <mergeCell ref="N20:N21"/>
    <mergeCell ref="O20:O21"/>
    <mergeCell ref="P20:P21"/>
    <mergeCell ref="Q20:Q21"/>
    <mergeCell ref="W22:W23"/>
    <mergeCell ref="X22:X23"/>
    <mergeCell ref="A24:A25"/>
    <mergeCell ref="B24:B25"/>
    <mergeCell ref="C24:C25"/>
    <mergeCell ref="D24:D25"/>
    <mergeCell ref="E24:E25"/>
    <mergeCell ref="P22:P23"/>
    <mergeCell ref="Q22:Q23"/>
    <mergeCell ref="R22:R23"/>
    <mergeCell ref="S22:S23"/>
    <mergeCell ref="I22:I23"/>
    <mergeCell ref="K22:K23"/>
    <mergeCell ref="L22:L23"/>
    <mergeCell ref="M22:M23"/>
    <mergeCell ref="N22:N23"/>
    <mergeCell ref="O22:O23"/>
    <mergeCell ref="I24:I25"/>
    <mergeCell ref="K24:K25"/>
    <mergeCell ref="L24:L25"/>
    <mergeCell ref="M24:M25"/>
    <mergeCell ref="Q24:Q25"/>
    <mergeCell ref="R24:R25"/>
    <mergeCell ref="S24:S25"/>
    <mergeCell ref="F24:F25"/>
    <mergeCell ref="H24:H25"/>
    <mergeCell ref="Y22:Y23"/>
    <mergeCell ref="Z22:Z23"/>
    <mergeCell ref="T22:T23"/>
    <mergeCell ref="U22:U23"/>
    <mergeCell ref="Z24:Z25"/>
    <mergeCell ref="A26:A27"/>
    <mergeCell ref="B26:B27"/>
    <mergeCell ref="C26:C27"/>
    <mergeCell ref="D26:D27"/>
    <mergeCell ref="E26:E27"/>
    <mergeCell ref="F26:F27"/>
    <mergeCell ref="H26:H27"/>
    <mergeCell ref="I26:I27"/>
    <mergeCell ref="K26:K27"/>
    <mergeCell ref="T24:T25"/>
    <mergeCell ref="U24:U25"/>
    <mergeCell ref="W24:W25"/>
    <mergeCell ref="X24:X25"/>
    <mergeCell ref="Y24:Y25"/>
    <mergeCell ref="N24:N25"/>
    <mergeCell ref="O24:O25"/>
    <mergeCell ref="P24:P25"/>
    <mergeCell ref="Y26:Y27"/>
    <mergeCell ref="Z26:Z27"/>
    <mergeCell ref="A28:A29"/>
    <mergeCell ref="B28:B29"/>
    <mergeCell ref="C28:C29"/>
    <mergeCell ref="D28:D29"/>
    <mergeCell ref="E28:E29"/>
    <mergeCell ref="F28:F29"/>
    <mergeCell ref="H28:H29"/>
    <mergeCell ref="R26:R27"/>
    <mergeCell ref="S26:S27"/>
    <mergeCell ref="T26:T27"/>
    <mergeCell ref="U26:U27"/>
    <mergeCell ref="W26:W27"/>
    <mergeCell ref="X26:X27"/>
    <mergeCell ref="L26:L27"/>
    <mergeCell ref="M26:M27"/>
    <mergeCell ref="N26:N27"/>
    <mergeCell ref="O26:O27"/>
    <mergeCell ref="P26:P27"/>
    <mergeCell ref="Q26:Q27"/>
    <mergeCell ref="W28:W29"/>
    <mergeCell ref="X28:X29"/>
    <mergeCell ref="Y28:Y29"/>
    <mergeCell ref="Z28:Z29"/>
    <mergeCell ref="A30:A31"/>
    <mergeCell ref="B30:B31"/>
    <mergeCell ref="C30:C31"/>
    <mergeCell ref="D30:D31"/>
    <mergeCell ref="E30:E31"/>
    <mergeCell ref="P28:P29"/>
    <mergeCell ref="Q28:Q29"/>
    <mergeCell ref="R28:R29"/>
    <mergeCell ref="S28:S29"/>
    <mergeCell ref="T28:T29"/>
    <mergeCell ref="U28:U29"/>
    <mergeCell ref="I28:I29"/>
    <mergeCell ref="K28:K29"/>
    <mergeCell ref="L28:L29"/>
    <mergeCell ref="M28:M29"/>
    <mergeCell ref="N28:N29"/>
    <mergeCell ref="O28:O29"/>
    <mergeCell ref="Z30:Z31"/>
    <mergeCell ref="A32:Z32"/>
    <mergeCell ref="T30:T31"/>
    <mergeCell ref="U30:U31"/>
    <mergeCell ref="W30:W31"/>
    <mergeCell ref="X30:X31"/>
    <mergeCell ref="Y30:Y31"/>
    <mergeCell ref="N30:N31"/>
    <mergeCell ref="O30:O31"/>
    <mergeCell ref="P30:P31"/>
    <mergeCell ref="Q30:Q31"/>
    <mergeCell ref="R30:R31"/>
    <mergeCell ref="S30:S31"/>
    <mergeCell ref="F30:F31"/>
    <mergeCell ref="H30:H31"/>
    <mergeCell ref="I30:I31"/>
    <mergeCell ref="K30:K31"/>
    <mergeCell ref="L30:L31"/>
    <mergeCell ref="M30:M31"/>
  </mergeCells>
  <pageMargins left="0.70866141732283472" right="0.70866141732283472" top="0.74803149606299213" bottom="0.74803149606299213" header="0.31496062992125984" footer="0.31496062992125984"/>
  <pageSetup paperSize="8" scale="20" fitToWidth="2"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OBRAS POR EPI 2014</vt:lpstr>
      <vt:lpstr>PIM 2015</vt:lpstr>
      <vt:lpstr>'OBRAS POR EPI 2014'!Área_de_impresión</vt:lpstr>
      <vt:lpstr>'PIM 2015'!Área_de_impresión</vt:lpstr>
      <vt:lpstr>'PIM 2015'!Títulos_a_imprimir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DSUPER2</dc:creator>
  <cp:lastModifiedBy>ALTRON</cp:lastModifiedBy>
  <cp:lastPrinted>2015-06-30T16:40:51Z</cp:lastPrinted>
  <dcterms:created xsi:type="dcterms:W3CDTF">2014-01-03T23:36:18Z</dcterms:created>
  <dcterms:modified xsi:type="dcterms:W3CDTF">2015-07-22T14:00:26Z</dcterms:modified>
</cp:coreProperties>
</file>