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<sst xmlns="http://schemas.openxmlformats.org/spreadsheetml/2006/main" count="2066" uniqueCount="220">
  <si>
    <t>paint</t>
  </si>
  <si>
    <t>furniture</t>
  </si>
  <si>
    <t>wood</t>
  </si>
  <si>
    <t>details</t>
  </si>
  <si>
    <t>furniture2</t>
  </si>
  <si>
    <t xml:space="preserve">wood </t>
  </si>
  <si>
    <t>details2</t>
  </si>
  <si>
    <t>dimensions</t>
  </si>
  <si>
    <t>quantity</t>
  </si>
  <si>
    <t>price</t>
  </si>
  <si>
    <t>wood_price</t>
  </si>
  <si>
    <t>paint_price</t>
  </si>
  <si>
    <t>labour</t>
  </si>
  <si>
    <t>additional costs</t>
  </si>
  <si>
    <t xml:space="preserve">Aviso de madera </t>
  </si>
  <si>
    <t>MDF</t>
  </si>
  <si>
    <t>Neón</t>
  </si>
  <si>
    <t>Letra Bonita</t>
  </si>
  <si>
    <t>70x70</t>
  </si>
  <si>
    <t xml:space="preserve">Cuadro de madera </t>
  </si>
  <si>
    <t>Madera</t>
  </si>
  <si>
    <t>Ninguno</t>
  </si>
  <si>
    <t>50x60</t>
  </si>
  <si>
    <t>Portaretrato</t>
  </si>
  <si>
    <t>Negro</t>
  </si>
  <si>
    <t>Arbol fotograficos con 5 fotos</t>
  </si>
  <si>
    <t>64x67</t>
  </si>
  <si>
    <t>Verde,Blanco,Azul</t>
  </si>
  <si>
    <t>Mensaje: Ellas mas bellas</t>
  </si>
  <si>
    <t>100x100</t>
  </si>
  <si>
    <t>Espejo de madera</t>
  </si>
  <si>
    <t>Blanco</t>
  </si>
  <si>
    <t>Pintura Brillante</t>
  </si>
  <si>
    <t>160x80x30</t>
  </si>
  <si>
    <t>Arbol Fotografico con 12 fotos</t>
  </si>
  <si>
    <t>50x50</t>
  </si>
  <si>
    <t>Repisa de madera</t>
  </si>
  <si>
    <t>Con dos cajones</t>
  </si>
  <si>
    <t>60x15</t>
  </si>
  <si>
    <t>Reloj de madera</t>
  </si>
  <si>
    <t>Pino</t>
  </si>
  <si>
    <t>Arbol fotografico con 5 fotos</t>
  </si>
  <si>
    <t>30x30</t>
  </si>
  <si>
    <t>Gris con azul</t>
  </si>
  <si>
    <t>Mensaje: pola o miedo</t>
  </si>
  <si>
    <t>70x40</t>
  </si>
  <si>
    <t xml:space="preserve">Ninguno </t>
  </si>
  <si>
    <t>90x90</t>
  </si>
  <si>
    <t>Morado</t>
  </si>
  <si>
    <t>60x60</t>
  </si>
  <si>
    <t>150x50</t>
  </si>
  <si>
    <t>Arbol fotografico con 12 fotos</t>
  </si>
  <si>
    <t>Mueble organizador de madera</t>
  </si>
  <si>
    <t>Con 3 cajones para el baño</t>
  </si>
  <si>
    <t>40x30x55</t>
  </si>
  <si>
    <t>Cedro</t>
  </si>
  <si>
    <t>Caoba Oscuro</t>
  </si>
  <si>
    <t>Para el baño</t>
  </si>
  <si>
    <t>60x80</t>
  </si>
  <si>
    <t>Azul Turquesa</t>
  </si>
  <si>
    <t>Luz Blanca, Base de Cajon</t>
  </si>
  <si>
    <t>Arbol fotografico con 2 fotos</t>
  </si>
  <si>
    <t>65x45</t>
  </si>
  <si>
    <t>Arbol fotografico Con 5 fotos</t>
  </si>
  <si>
    <t>20x30</t>
  </si>
  <si>
    <t>Caramelo Betiado</t>
  </si>
  <si>
    <t>Compartimientos</t>
  </si>
  <si>
    <t>40x60</t>
  </si>
  <si>
    <t>35x50</t>
  </si>
  <si>
    <t>Zapatero</t>
  </si>
  <si>
    <t>110x80</t>
  </si>
  <si>
    <t>Blanco Rosado</t>
  </si>
  <si>
    <t>Macarena</t>
  </si>
  <si>
    <t>22x29x7</t>
  </si>
  <si>
    <t>Con flores</t>
  </si>
  <si>
    <t>Organizador de Aretes</t>
  </si>
  <si>
    <t>Alcancia con frase</t>
  </si>
  <si>
    <t>25x25</t>
  </si>
  <si>
    <t>Arbol Fotografico con 6 fotos</t>
  </si>
  <si>
    <t>Mesa de madera</t>
  </si>
  <si>
    <t>Mesa de madera natural con 12 patas</t>
  </si>
  <si>
    <t>100x20</t>
  </si>
  <si>
    <t>Escritorio de madera</t>
  </si>
  <si>
    <t>Melamina</t>
  </si>
  <si>
    <t>Cajon Axiliar, Repisa de madera</t>
  </si>
  <si>
    <t>150x75</t>
  </si>
  <si>
    <t>6 luces led</t>
  </si>
  <si>
    <t>160x80</t>
  </si>
  <si>
    <t>Rosa</t>
  </si>
  <si>
    <t>Doble Fondo</t>
  </si>
  <si>
    <t>30x90</t>
  </si>
  <si>
    <t>Negro con dorado</t>
  </si>
  <si>
    <t>Con luz</t>
  </si>
  <si>
    <t>120x80</t>
  </si>
  <si>
    <t>rompecabezas</t>
  </si>
  <si>
    <t>30x40</t>
  </si>
  <si>
    <t>Con retablo de cajón</t>
  </si>
  <si>
    <t>40x40</t>
  </si>
  <si>
    <t>80x80</t>
  </si>
  <si>
    <t>Marco de madera</t>
  </si>
  <si>
    <t>Dorado</t>
  </si>
  <si>
    <t>para diploma</t>
  </si>
  <si>
    <t>Arbol fotografico con 8 fotos</t>
  </si>
  <si>
    <t>120x70</t>
  </si>
  <si>
    <t>Arbol fotografico con 6 fotos</t>
  </si>
  <si>
    <t>Joyero</t>
  </si>
  <si>
    <t>80x40</t>
  </si>
  <si>
    <t>15x20</t>
  </si>
  <si>
    <t>Cafe</t>
  </si>
  <si>
    <t>Con vidrio</t>
  </si>
  <si>
    <t>Organizador de Collares con fotos</t>
  </si>
  <si>
    <t>Retablo</t>
  </si>
  <si>
    <t>Negro con cafe</t>
  </si>
  <si>
    <t>33x46</t>
  </si>
  <si>
    <t>50x200</t>
  </si>
  <si>
    <t>con luz</t>
  </si>
  <si>
    <t>120x120</t>
  </si>
  <si>
    <t>Corte para licorera</t>
  </si>
  <si>
    <t>70x80</t>
  </si>
  <si>
    <t>Arbol fotografico con 12 fots</t>
  </si>
  <si>
    <t>Grabado Bodas de madera</t>
  </si>
  <si>
    <t>90x70</t>
  </si>
  <si>
    <t>Rosa con gris</t>
  </si>
  <si>
    <t>Con soporte</t>
  </si>
  <si>
    <t xml:space="preserve">Diseño torre eiffel </t>
  </si>
  <si>
    <t>Cafe oscuro</t>
  </si>
  <si>
    <t>3 Diplomas</t>
  </si>
  <si>
    <t>120x90</t>
  </si>
  <si>
    <t>Con 8 fotos</t>
  </si>
  <si>
    <t>65x65</t>
  </si>
  <si>
    <t>Portacelulares de madera</t>
  </si>
  <si>
    <t>10x20</t>
  </si>
  <si>
    <t xml:space="preserve">Arbol fotografico con 8 fotos, con mensaje </t>
  </si>
  <si>
    <t>Nogal</t>
  </si>
  <si>
    <t>Letra Marfil</t>
  </si>
  <si>
    <t>30x60</t>
  </si>
  <si>
    <t>Rosa claro</t>
  </si>
  <si>
    <t>4 repisas salidas</t>
  </si>
  <si>
    <t>40x50</t>
  </si>
  <si>
    <t>Mensaje pareja</t>
  </si>
  <si>
    <t>Cafe con negro</t>
  </si>
  <si>
    <t>Con 3 compartimientos</t>
  </si>
  <si>
    <t>Arbol fotografico con 11 fotos</t>
  </si>
  <si>
    <t>Mueble baúl</t>
  </si>
  <si>
    <t>35x14</t>
  </si>
  <si>
    <t>60x61</t>
  </si>
  <si>
    <t>60x81</t>
  </si>
  <si>
    <t>60x82</t>
  </si>
  <si>
    <t>Black</t>
  </si>
  <si>
    <t>Wooden organizer cabinet</t>
  </si>
  <si>
    <t>Bathroom furniture</t>
  </si>
  <si>
    <t>50x70</t>
  </si>
  <si>
    <t>Wood</t>
  </si>
  <si>
    <t>Wooden frame</t>
  </si>
  <si>
    <t>Melamine</t>
  </si>
  <si>
    <t>With message</t>
  </si>
  <si>
    <t>Con mensaje</t>
  </si>
  <si>
    <t>30x41</t>
  </si>
  <si>
    <t>White</t>
  </si>
  <si>
    <t>Pine tree</t>
  </si>
  <si>
    <t>Brown</t>
  </si>
  <si>
    <t>Wooden three</t>
  </si>
  <si>
    <t>With photos</t>
  </si>
  <si>
    <t>Arbol de madera</t>
  </si>
  <si>
    <t>Green,White,Blue</t>
  </si>
  <si>
    <t xml:space="preserve">Wooden notice </t>
  </si>
  <si>
    <t>4 exist shelves</t>
  </si>
  <si>
    <t xml:space="preserve">Wooden box </t>
  </si>
  <si>
    <t>None</t>
  </si>
  <si>
    <t>Ninguna</t>
  </si>
  <si>
    <t>Woden notice</t>
  </si>
  <si>
    <t>70x90</t>
  </si>
  <si>
    <t>Blue</t>
  </si>
  <si>
    <t>Woden box</t>
  </si>
  <si>
    <t>With 2 Photos</t>
  </si>
  <si>
    <t>Azul</t>
  </si>
  <si>
    <t>Con dos fotos</t>
  </si>
  <si>
    <t>Pink</t>
  </si>
  <si>
    <t>Wooden Tree</t>
  </si>
  <si>
    <t>with 28 photos</t>
  </si>
  <si>
    <t>Con  2 fotos</t>
  </si>
  <si>
    <t>120x100</t>
  </si>
  <si>
    <t xml:space="preserve">Black </t>
  </si>
  <si>
    <t>Wooden clock</t>
  </si>
  <si>
    <t>none</t>
  </si>
  <si>
    <t xml:space="preserve">Negro </t>
  </si>
  <si>
    <t>10x15</t>
  </si>
  <si>
    <t>Portrait door</t>
  </si>
  <si>
    <t>13x8</t>
  </si>
  <si>
    <t>Woden Box</t>
  </si>
  <si>
    <t>With a message</t>
  </si>
  <si>
    <t>45x45</t>
  </si>
  <si>
    <t>Mesa de manicure</t>
  </si>
  <si>
    <t>Blanco, rosado</t>
  </si>
  <si>
    <t>80x120x35</t>
  </si>
  <si>
    <t>Portaretrato con reloj</t>
  </si>
  <si>
    <t>25x35</t>
  </si>
  <si>
    <t>Rosado</t>
  </si>
  <si>
    <t>Con pintura ahesivo de arcoiris</t>
  </si>
  <si>
    <t>80x72x35</t>
  </si>
  <si>
    <t>Numeros grandes</t>
  </si>
  <si>
    <t>Con texo: QUEBEC</t>
  </si>
  <si>
    <t>60x25</t>
  </si>
  <si>
    <t>2 repisas flotantes</t>
  </si>
  <si>
    <t>180x70</t>
  </si>
  <si>
    <t>10 fotos</t>
  </si>
  <si>
    <t>Azul, amarillo</t>
  </si>
  <si>
    <t>Brillantes</t>
  </si>
  <si>
    <t>40x34</t>
  </si>
  <si>
    <t xml:space="preserve">cuadro de madera </t>
  </si>
  <si>
    <t>pino</t>
  </si>
  <si>
    <t>Con espejo</t>
  </si>
  <si>
    <t xml:space="preserve">Portaretrato </t>
  </si>
  <si>
    <t>10X15</t>
  </si>
  <si>
    <t>12 fotos</t>
  </si>
  <si>
    <t>Lila, morado</t>
  </si>
  <si>
    <t>Sin vidrio</t>
  </si>
  <si>
    <t>18x20</t>
  </si>
  <si>
    <t>Con 10 fotos</t>
  </si>
  <si>
    <t>Con luz y Texto: "Emiliano"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</si>
</sst>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7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b/>
      <color theme="1"/>
      <name val="Aptos Narrow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164" xfId="0" applyFont="1" applyNumberFormat="1"/>
    <xf borderId="0" fillId="0" fontId="2" numFmtId="164" xfId="0" applyFont="1" applyNumberFormat="1"/>
    <xf borderId="0" fillId="0" fontId="2" numFmtId="164" xfId="0" applyFont="1" applyNumberFormat="1"/>
    <xf borderId="0" fillId="0" fontId="5" numFmtId="0" xfId="0" applyFont="1"/>
    <xf borderId="0" fillId="0" fontId="6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2.75"/>
    <col customWidth="1" min="4" max="5" width="20.38"/>
    <col customWidth="1" min="6" max="6" width="31.25"/>
    <col customWidth="1" min="7" max="7" width="13.0"/>
    <col customWidth="1" min="8" max="8" width="22.5"/>
    <col customWidth="1" min="9" max="9" width="23.25"/>
    <col customWidth="1" min="10" max="11" width="10.63"/>
    <col customWidth="1" min="12" max="12" width="13.0"/>
    <col customWidth="1" min="13" max="29" width="10.63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2" t="s">
        <v>9</v>
      </c>
      <c r="M1" s="3" t="s">
        <v>10</v>
      </c>
      <c r="N1" s="1" t="s">
        <v>11</v>
      </c>
      <c r="O1" s="1" t="s">
        <v>12</v>
      </c>
      <c r="P1" s="3" t="s">
        <v>13</v>
      </c>
    </row>
    <row r="2">
      <c r="A2" s="1">
        <v>2.0</v>
      </c>
      <c r="B2" s="4" t="str">
        <f>IFERROR(__xludf.DUMMYFUNCTION("GOOGLETRANSLATE(H2,""es"",""en"")"),"Neon")</f>
        <v>Neon</v>
      </c>
      <c r="C2" s="4" t="str">
        <f>IFERROR(__xludf.DUMMYFUNCTION("GOOGLETRANSLATE(F2,""es"",""en"")"),"wooden notice ")</f>
        <v>wooden notice </v>
      </c>
      <c r="D2" s="1" t="str">
        <f>IFERROR(__xludf.DUMMYFUNCTION("GOOGLETRANSLATE(G2,""es"",""en"")"),"MDF")</f>
        <v>MDF</v>
      </c>
      <c r="E2" s="1" t="str">
        <f>IFERROR(__xludf.DUMMYFUNCTION("GOOGLETRANSLATE(I2,""es"",""en"")"),"Beautiful Letter")</f>
        <v>Beautiful Letter</v>
      </c>
      <c r="F2" s="1" t="s">
        <v>14</v>
      </c>
      <c r="G2" s="4" t="s">
        <v>15</v>
      </c>
      <c r="H2" s="4" t="s">
        <v>16</v>
      </c>
      <c r="I2" s="1" t="s">
        <v>17</v>
      </c>
      <c r="J2" s="1" t="s">
        <v>18</v>
      </c>
      <c r="K2" s="4">
        <v>1.0</v>
      </c>
      <c r="L2" s="5">
        <v>270000.0</v>
      </c>
      <c r="M2" s="6">
        <f t="shared" ref="M2:M401" si="1">L2*0.45</f>
        <v>121500</v>
      </c>
      <c r="N2" s="7">
        <f t="shared" ref="N2:N16" si="2">L2*0.25</f>
        <v>67500</v>
      </c>
      <c r="O2" s="7">
        <f>L2*0.3</f>
        <v>81000</v>
      </c>
      <c r="P2" s="8">
        <f>IFERROR(__xludf.DUMMYFUNCTION("IF(I2&lt;&gt;""ninguno"", COUNTA(SPLIT(I2,"",""))*10000, 0)
"),10000.0)</f>
        <v>10000</v>
      </c>
    </row>
    <row r="3">
      <c r="A3" s="1">
        <v>3.0</v>
      </c>
      <c r="B3" s="4" t="str">
        <f>IFERROR(__xludf.DUMMYFUNCTION("GOOGLETRANSLATE(H3,""es"",""en"")"),"Wood")</f>
        <v>Wood</v>
      </c>
      <c r="C3" s="4" t="str">
        <f>IFERROR(__xludf.DUMMYFUNCTION("GOOGLETRANSLATE(F3,""es"",""en"")"),"wooden box ")</f>
        <v>wooden box </v>
      </c>
      <c r="D3" s="1" t="str">
        <f>IFERROR(__xludf.DUMMYFUNCTION("GOOGLETRANSLATE(G3,""es"",""en"")"),"MDF")</f>
        <v>MDF</v>
      </c>
      <c r="E3" s="1" t="str">
        <f>IFERROR(__xludf.DUMMYFUNCTION("GOOGLETRANSLATE(I3,""es"",""en"")"),"None")</f>
        <v>None</v>
      </c>
      <c r="F3" s="1" t="s">
        <v>19</v>
      </c>
      <c r="G3" s="4" t="s">
        <v>15</v>
      </c>
      <c r="H3" s="4" t="s">
        <v>20</v>
      </c>
      <c r="I3" s="1" t="s">
        <v>21</v>
      </c>
      <c r="J3" s="1" t="s">
        <v>22</v>
      </c>
      <c r="K3" s="4">
        <v>1.0</v>
      </c>
      <c r="L3" s="7">
        <v>110000.0</v>
      </c>
      <c r="M3" s="6">
        <f t="shared" si="1"/>
        <v>49500</v>
      </c>
      <c r="N3" s="7">
        <f t="shared" si="2"/>
        <v>27500</v>
      </c>
      <c r="O3" s="7">
        <f t="shared" ref="O3:O84" si="3">L3*0.4</f>
        <v>44000</v>
      </c>
      <c r="P3" s="8">
        <f>IFERROR(__xludf.DUMMYFUNCTION("IF(I3&lt;&gt;""ninguno"", COUNTA(SPLIT(I3,"",""))*10000, 0)
"),0.0)</f>
        <v>0</v>
      </c>
    </row>
    <row r="4">
      <c r="A4" s="1">
        <v>4.0</v>
      </c>
      <c r="B4" s="4" t="str">
        <f>IFERROR(__xludf.DUMMYFUNCTION("GOOGLETRANSLATE(H4,""es"",""en"")"),"Black")</f>
        <v>Black</v>
      </c>
      <c r="C4" s="4" t="str">
        <f>IFERROR(__xludf.DUMMYFUNCTION("GOOGLETRANSLATE(F4,""es"",""en"")"),"Portrait door")</f>
        <v>Portrait door</v>
      </c>
      <c r="D4" s="1" t="str">
        <f>IFERROR(__xludf.DUMMYFUNCTION("GOOGLETRANSLATE(G4,""es"",""en"")"),"MDF")</f>
        <v>MDF</v>
      </c>
      <c r="E4" s="1" t="str">
        <f>IFERROR(__xludf.DUMMYFUNCTION("GOOGLETRANSLATE(I4,""es"",""en"")"),"None")</f>
        <v>None</v>
      </c>
      <c r="F4" s="4" t="s">
        <v>23</v>
      </c>
      <c r="G4" s="4" t="s">
        <v>15</v>
      </c>
      <c r="H4" s="4" t="s">
        <v>24</v>
      </c>
      <c r="I4" s="1" t="s">
        <v>21</v>
      </c>
      <c r="J4" s="1" t="s">
        <v>18</v>
      </c>
      <c r="K4" s="4">
        <v>1.0</v>
      </c>
      <c r="L4" s="7">
        <v>75000.0</v>
      </c>
      <c r="M4" s="6">
        <f t="shared" si="1"/>
        <v>33750</v>
      </c>
      <c r="N4" s="7">
        <f t="shared" si="2"/>
        <v>18750</v>
      </c>
      <c r="O4" s="7">
        <f t="shared" si="3"/>
        <v>30000</v>
      </c>
      <c r="P4" s="8">
        <f>IFERROR(__xludf.DUMMYFUNCTION("IF(I4&lt;&gt;""ninguno"", COUNTA(SPLIT(I4,"",""))*10000, 0)
"),0.0)</f>
        <v>0</v>
      </c>
    </row>
    <row r="5">
      <c r="A5" s="1">
        <v>5.0</v>
      </c>
      <c r="B5" s="4" t="str">
        <f>IFERROR(__xludf.DUMMYFUNCTION("GOOGLETRANSLATE(H5,""es"",""en"")"),"Wood")</f>
        <v>Wood</v>
      </c>
      <c r="C5" s="4" t="str">
        <f>IFERROR(__xludf.DUMMYFUNCTION("GOOGLETRANSLATE(F5,""es"",""en"")"),"Portrait door")</f>
        <v>Portrait door</v>
      </c>
      <c r="D5" s="1" t="str">
        <f>IFERROR(__xludf.DUMMYFUNCTION("GOOGLETRANSLATE(G5,""es"",""en"")"),"MDF")</f>
        <v>MDF</v>
      </c>
      <c r="E5" s="1" t="str">
        <f>IFERROR(__xludf.DUMMYFUNCTION("GOOGLETRANSLATE(I5,""es"",""en"")"),"Photographic tree with 5 photos")</f>
        <v>Photographic tree with 5 photos</v>
      </c>
      <c r="F5" s="1" t="s">
        <v>23</v>
      </c>
      <c r="G5" s="1" t="s">
        <v>15</v>
      </c>
      <c r="H5" s="1" t="s">
        <v>20</v>
      </c>
      <c r="I5" s="1" t="s">
        <v>25</v>
      </c>
      <c r="J5" s="1" t="s">
        <v>26</v>
      </c>
      <c r="K5" s="1">
        <v>1.0</v>
      </c>
      <c r="L5" s="2">
        <v>180000.0</v>
      </c>
      <c r="M5" s="6">
        <f t="shared" si="1"/>
        <v>81000</v>
      </c>
      <c r="N5" s="7">
        <f t="shared" si="2"/>
        <v>45000</v>
      </c>
      <c r="O5" s="7">
        <f t="shared" si="3"/>
        <v>72000</v>
      </c>
      <c r="P5" s="8">
        <f>IFERROR(__xludf.DUMMYFUNCTION("IF(I5&lt;&gt;""ninguno"", COUNTA(SPLIT(I5,"",""))*10000, 0)
"),10000.0)</f>
        <v>10000</v>
      </c>
    </row>
    <row r="6">
      <c r="A6" s="1">
        <v>6.0</v>
      </c>
      <c r="B6" s="4" t="str">
        <f>IFERROR(__xludf.DUMMYFUNCTION("GOOGLETRANSLATE(H6,""es"",""en"")"),"Green,White,Blue")</f>
        <v>Green,White,Blue</v>
      </c>
      <c r="C6" s="4" t="str">
        <f>IFERROR(__xludf.DUMMYFUNCTION("GOOGLETRANSLATE(F6,""es"",""en"")"),"wooden notice ")</f>
        <v>wooden notice </v>
      </c>
      <c r="D6" s="1" t="str">
        <f>IFERROR(__xludf.DUMMYFUNCTION("GOOGLETRANSLATE(G6,""es"",""en"")"),"MDF")</f>
        <v>MDF</v>
      </c>
      <c r="E6" s="1" t="str">
        <f>IFERROR(__xludf.DUMMYFUNCTION("GOOGLETRANSLATE(I6,""es"",""en"")"),"Message: They are more beautiful")</f>
        <v>Message: They are more beautiful</v>
      </c>
      <c r="F6" s="1" t="s">
        <v>14</v>
      </c>
      <c r="G6" s="1" t="s">
        <v>15</v>
      </c>
      <c r="H6" s="1" t="s">
        <v>27</v>
      </c>
      <c r="I6" s="1" t="s">
        <v>28</v>
      </c>
      <c r="J6" s="1" t="s">
        <v>29</v>
      </c>
      <c r="K6" s="1">
        <v>1.0</v>
      </c>
      <c r="L6" s="2">
        <v>270000.0</v>
      </c>
      <c r="M6" s="6">
        <f t="shared" si="1"/>
        <v>121500</v>
      </c>
      <c r="N6" s="7">
        <f t="shared" si="2"/>
        <v>67500</v>
      </c>
      <c r="O6" s="7">
        <f t="shared" si="3"/>
        <v>108000</v>
      </c>
      <c r="P6" s="8">
        <f>IFERROR(__xludf.DUMMYFUNCTION("IF(I6&lt;&gt;""ninguno"", COUNTA(SPLIT(I6,"",""))*10000, 0)
"),10000.0)</f>
        <v>10000</v>
      </c>
      <c r="S6" s="9" t="str">
        <f>IFERROR(__xludf.DUMMYFUNCTION("UNIQUE(H:H)
"),"paint")</f>
        <v>paint</v>
      </c>
      <c r="V6" s="4" t="str">
        <f>IFERROR(__xludf.DUMMYFUNCTION("GOOGLETRANSLATE(S6,""es"",""en"")"),"paint")</f>
        <v>paint</v>
      </c>
    </row>
    <row r="7">
      <c r="A7" s="1">
        <v>7.0</v>
      </c>
      <c r="B7" s="4" t="str">
        <f>IFERROR(__xludf.DUMMYFUNCTION("GOOGLETRANSLATE(H7,""es"",""en"")"),"White")</f>
        <v>White</v>
      </c>
      <c r="C7" s="4" t="str">
        <f>IFERROR(__xludf.DUMMYFUNCTION("GOOGLETRANSLATE(F7,""es"",""en"")"),"wooden mirror")</f>
        <v>wooden mirror</v>
      </c>
      <c r="D7" s="1" t="str">
        <f>IFERROR(__xludf.DUMMYFUNCTION("GOOGLETRANSLATE(G7,""es"",""en"")"),"MDF")</f>
        <v>MDF</v>
      </c>
      <c r="E7" s="1" t="str">
        <f>IFERROR(__xludf.DUMMYFUNCTION("GOOGLETRANSLATE(I7,""es"",""en"")"),"Bright paint")</f>
        <v>Bright paint</v>
      </c>
      <c r="F7" s="1" t="s">
        <v>30</v>
      </c>
      <c r="G7" s="1" t="s">
        <v>15</v>
      </c>
      <c r="H7" s="1" t="s">
        <v>31</v>
      </c>
      <c r="I7" s="1" t="s">
        <v>32</v>
      </c>
      <c r="J7" s="1" t="s">
        <v>33</v>
      </c>
      <c r="K7" s="1">
        <v>1.0</v>
      </c>
      <c r="L7" s="2">
        <v>800000.0</v>
      </c>
      <c r="M7" s="6">
        <f t="shared" si="1"/>
        <v>360000</v>
      </c>
      <c r="N7" s="7">
        <f t="shared" si="2"/>
        <v>200000</v>
      </c>
      <c r="O7" s="7">
        <f t="shared" si="3"/>
        <v>320000</v>
      </c>
      <c r="P7" s="8">
        <f>IFERROR(__xludf.DUMMYFUNCTION("IF(I7&lt;&gt;""ninguno"", COUNTA(SPLIT(I7,"",""))*10000, 0)
"),10000.0)</f>
        <v>10000</v>
      </c>
      <c r="S7" s="10" t="str">
        <f>IFERROR(__xludf.DUMMYFUNCTION("""COMPUTED_VALUE"""),"Neón")</f>
        <v>Neón</v>
      </c>
      <c r="V7" s="4" t="str">
        <f>IFERROR(__xludf.DUMMYFUNCTION("GOOGLETRANSLATE(S7,""es"",""en"")"),"Neon")</f>
        <v>Neon</v>
      </c>
    </row>
    <row r="8">
      <c r="A8" s="1">
        <v>8.0</v>
      </c>
      <c r="B8" s="4" t="str">
        <f>IFERROR(__xludf.DUMMYFUNCTION("GOOGLETRANSLATE(H8,""es"",""en"")"),"Black")</f>
        <v>Black</v>
      </c>
      <c r="C8" s="4" t="str">
        <f>IFERROR(__xludf.DUMMYFUNCTION("GOOGLETRANSLATE(F8,""es"",""en"")"),"Portrait door")</f>
        <v>Portrait door</v>
      </c>
      <c r="D8" s="1" t="str">
        <f>IFERROR(__xludf.DUMMYFUNCTION("GOOGLETRANSLATE(G8,""es"",""en"")"),"MDF")</f>
        <v>MDF</v>
      </c>
      <c r="E8" s="1" t="str">
        <f>IFERROR(__xludf.DUMMYFUNCTION("GOOGLETRANSLATE(I8,""es"",""en"")"),"Photo Tree with 12 photos")</f>
        <v>Photo Tree with 12 photos</v>
      </c>
      <c r="F8" s="1" t="s">
        <v>23</v>
      </c>
      <c r="G8" s="1" t="s">
        <v>15</v>
      </c>
      <c r="H8" s="1" t="s">
        <v>24</v>
      </c>
      <c r="I8" s="1" t="s">
        <v>34</v>
      </c>
      <c r="J8" s="1" t="s">
        <v>35</v>
      </c>
      <c r="K8" s="1">
        <v>1.0</v>
      </c>
      <c r="L8" s="2">
        <v>100000.0</v>
      </c>
      <c r="M8" s="6">
        <f t="shared" si="1"/>
        <v>45000</v>
      </c>
      <c r="N8" s="7">
        <f t="shared" si="2"/>
        <v>25000</v>
      </c>
      <c r="O8" s="7">
        <f t="shared" si="3"/>
        <v>40000</v>
      </c>
      <c r="P8" s="8">
        <f>IFERROR(__xludf.DUMMYFUNCTION("IF(I8&lt;&gt;""ninguno"", COUNTA(SPLIT(I8,"",""))*10000, 0)
"),10000.0)</f>
        <v>10000</v>
      </c>
      <c r="S8" s="9" t="str">
        <f>IFERROR(__xludf.DUMMYFUNCTION("""COMPUTED_VALUE"""),"Madera")</f>
        <v>Madera</v>
      </c>
      <c r="V8" s="4" t="str">
        <f>IFERROR(__xludf.DUMMYFUNCTION("GOOGLETRANSLATE(S8,""es"",""en"")"),"Wood")</f>
        <v>Wood</v>
      </c>
    </row>
    <row r="9">
      <c r="A9" s="1">
        <v>9.0</v>
      </c>
      <c r="B9" s="4" t="str">
        <f>IFERROR(__xludf.DUMMYFUNCTION("GOOGLETRANSLATE(H9,""es"",""en"")"),"Black")</f>
        <v>Black</v>
      </c>
      <c r="C9" s="4" t="str">
        <f>IFERROR(__xludf.DUMMYFUNCTION("GOOGLETRANSLATE(F9,""es"",""en"")"),"Wooden shelf")</f>
        <v>Wooden shelf</v>
      </c>
      <c r="D9" s="1" t="str">
        <f>IFERROR(__xludf.DUMMYFUNCTION("GOOGLETRANSLATE(G9,""es"",""en"")"),"MDF")</f>
        <v>MDF</v>
      </c>
      <c r="E9" s="1" t="str">
        <f>IFERROR(__xludf.DUMMYFUNCTION("GOOGLETRANSLATE(I9,""es"",""en"")"),"With two drawers")</f>
        <v>With two drawers</v>
      </c>
      <c r="F9" s="1" t="s">
        <v>36</v>
      </c>
      <c r="G9" s="1" t="s">
        <v>15</v>
      </c>
      <c r="H9" s="1" t="s">
        <v>24</v>
      </c>
      <c r="I9" s="1" t="s">
        <v>37</v>
      </c>
      <c r="J9" s="1" t="s">
        <v>38</v>
      </c>
      <c r="K9" s="1">
        <v>1.0</v>
      </c>
      <c r="L9" s="2">
        <v>100000.0</v>
      </c>
      <c r="M9" s="6">
        <f t="shared" si="1"/>
        <v>45000</v>
      </c>
      <c r="N9" s="7">
        <f t="shared" si="2"/>
        <v>25000</v>
      </c>
      <c r="O9" s="7">
        <f t="shared" si="3"/>
        <v>40000</v>
      </c>
      <c r="P9" s="8">
        <f>IFERROR(__xludf.DUMMYFUNCTION("IF(I9&lt;&gt;""ninguno"", COUNTA(SPLIT(I9,"",""))*10000, 0)
"),10000.0)</f>
        <v>10000</v>
      </c>
      <c r="S9" s="9" t="str">
        <f>IFERROR(__xludf.DUMMYFUNCTION("""COMPUTED_VALUE"""),"Negro")</f>
        <v>Negro</v>
      </c>
      <c r="V9" s="4" t="str">
        <f>IFERROR(__xludf.DUMMYFUNCTION("GOOGLETRANSLATE(S9,""es"",""en"")"),"Black")</f>
        <v>Black</v>
      </c>
    </row>
    <row r="10">
      <c r="A10" s="1">
        <v>10.0</v>
      </c>
      <c r="B10" s="4" t="str">
        <f>IFERROR(__xludf.DUMMYFUNCTION("GOOGLETRANSLATE(H10,""es"",""en"")"),"Pine tree")</f>
        <v>Pine tree</v>
      </c>
      <c r="C10" s="4" t="str">
        <f>IFERROR(__xludf.DUMMYFUNCTION("GOOGLETRANSLATE(F10,""es"",""en"")"),"Wooden clock")</f>
        <v>Wooden clock</v>
      </c>
      <c r="D10" s="1" t="str">
        <f>IFERROR(__xludf.DUMMYFUNCTION("GOOGLETRANSLATE(G10,""es"",""en"")"),"Pine tree")</f>
        <v>Pine tree</v>
      </c>
      <c r="E10" s="1" t="str">
        <f>IFERROR(__xludf.DUMMYFUNCTION("GOOGLETRANSLATE(I10,""es"",""en"")"),"Photo tree with 5 photos")</f>
        <v>Photo tree with 5 photos</v>
      </c>
      <c r="F10" s="1" t="s">
        <v>39</v>
      </c>
      <c r="G10" s="1" t="s">
        <v>40</v>
      </c>
      <c r="H10" s="1" t="s">
        <v>40</v>
      </c>
      <c r="I10" s="1" t="s">
        <v>41</v>
      </c>
      <c r="J10" s="1" t="s">
        <v>42</v>
      </c>
      <c r="K10" s="1">
        <v>1.0</v>
      </c>
      <c r="L10" s="2">
        <v>20000.0</v>
      </c>
      <c r="M10" s="6">
        <f t="shared" si="1"/>
        <v>9000</v>
      </c>
      <c r="N10" s="7">
        <f t="shared" si="2"/>
        <v>5000</v>
      </c>
      <c r="O10" s="7">
        <f t="shared" si="3"/>
        <v>8000</v>
      </c>
      <c r="P10" s="8">
        <f>IFERROR(__xludf.DUMMYFUNCTION("IF(I10&lt;&gt;""ninguno"", COUNTA(SPLIT(I10,"",""))*10000, 0)
"),10000.0)</f>
        <v>10000</v>
      </c>
      <c r="S10" s="9" t="str">
        <f>IFERROR(__xludf.DUMMYFUNCTION("""COMPUTED_VALUE"""),"Verde,Blanco,Azul")</f>
        <v>Verde,Blanco,Azul</v>
      </c>
      <c r="V10" s="4" t="str">
        <f>IFERROR(__xludf.DUMMYFUNCTION("GOOGLETRANSLATE(S10,""es"",""en"")"),"Green,White,Blue")</f>
        <v>Green,White,Blue</v>
      </c>
    </row>
    <row r="11">
      <c r="A11" s="1">
        <v>11.0</v>
      </c>
      <c r="B11" s="4" t="str">
        <f>IFERROR(__xludf.DUMMYFUNCTION("GOOGLETRANSLATE(H11,""es"",""en"")"),"Gray with blue")</f>
        <v>Gray with blue</v>
      </c>
      <c r="C11" s="4" t="str">
        <f>IFERROR(__xludf.DUMMYFUNCTION("GOOGLETRANSLATE(F11,""es"",""en"")"),"wooden notice ")</f>
        <v>wooden notice </v>
      </c>
      <c r="D11" s="1" t="str">
        <f>IFERROR(__xludf.DUMMYFUNCTION("GOOGLETRANSLATE(G11,""es"",""en"")"),"MDF")</f>
        <v>MDF</v>
      </c>
      <c r="E11" s="1" t="str">
        <f>IFERROR(__xludf.DUMMYFUNCTION("GOOGLETRANSLATE(I11,""es"",""en"")"),"Message: pola or fear")</f>
        <v>Message: pola or fear</v>
      </c>
      <c r="F11" s="1" t="s">
        <v>14</v>
      </c>
      <c r="G11" s="1" t="s">
        <v>15</v>
      </c>
      <c r="H11" s="1" t="s">
        <v>43</v>
      </c>
      <c r="I11" s="1" t="s">
        <v>44</v>
      </c>
      <c r="J11" s="1" t="s">
        <v>45</v>
      </c>
      <c r="K11" s="1">
        <v>1.0</v>
      </c>
      <c r="L11" s="2">
        <v>215000.0</v>
      </c>
      <c r="M11" s="6">
        <f t="shared" si="1"/>
        <v>96750</v>
      </c>
      <c r="N11" s="7">
        <f t="shared" si="2"/>
        <v>53750</v>
      </c>
      <c r="O11" s="7">
        <f t="shared" si="3"/>
        <v>86000</v>
      </c>
      <c r="P11" s="8">
        <f>IFERROR(__xludf.DUMMYFUNCTION("IF(I11&lt;&gt;""ninguno"", COUNTA(SPLIT(I11,"",""))*10000, 0)
"),10000.0)</f>
        <v>10000</v>
      </c>
      <c r="S11" s="9" t="str">
        <f>IFERROR(__xludf.DUMMYFUNCTION("""COMPUTED_VALUE"""),"Blanco")</f>
        <v>Blanco</v>
      </c>
      <c r="V11" s="4" t="str">
        <f>IFERROR(__xludf.DUMMYFUNCTION("GOOGLETRANSLATE(S11,""es"",""en"")"),"White")</f>
        <v>White</v>
      </c>
    </row>
    <row r="12">
      <c r="A12" s="1">
        <v>12.0</v>
      </c>
      <c r="B12" s="4" t="str">
        <f>IFERROR(__xludf.DUMMYFUNCTION("GOOGLETRANSLATE(H12,""es"",""en"")"),"Wood")</f>
        <v>Wood</v>
      </c>
      <c r="C12" s="4" t="str">
        <f>IFERROR(__xludf.DUMMYFUNCTION("GOOGLETRANSLATE(F12,""es"",""en"")"),"wooden notice ")</f>
        <v>wooden notice </v>
      </c>
      <c r="D12" s="1" t="str">
        <f>IFERROR(__xludf.DUMMYFUNCTION("GOOGLETRANSLATE(G12,""es"",""en"")"),"MDF")</f>
        <v>MDF</v>
      </c>
      <c r="E12" s="1" t="str">
        <f>IFERROR(__xludf.DUMMYFUNCTION("GOOGLETRANSLATE(I12,""es"",""en"")"),"None ")</f>
        <v>None </v>
      </c>
      <c r="F12" s="1" t="s">
        <v>14</v>
      </c>
      <c r="G12" s="1" t="s">
        <v>15</v>
      </c>
      <c r="H12" s="1" t="s">
        <v>20</v>
      </c>
      <c r="I12" s="1" t="s">
        <v>46</v>
      </c>
      <c r="J12" s="1" t="s">
        <v>47</v>
      </c>
      <c r="K12" s="1">
        <v>1.0</v>
      </c>
      <c r="L12" s="2">
        <v>400000.0</v>
      </c>
      <c r="M12" s="6">
        <f t="shared" si="1"/>
        <v>180000</v>
      </c>
      <c r="N12" s="7">
        <f t="shared" si="2"/>
        <v>100000</v>
      </c>
      <c r="O12" s="7">
        <f t="shared" si="3"/>
        <v>160000</v>
      </c>
      <c r="P12" s="8">
        <f>IFERROR(__xludf.DUMMYFUNCTION("IF(I12&lt;&gt;""ninguno"", COUNTA(SPLIT(I12,"",""))*10000, 0)
"),10000.0)</f>
        <v>10000</v>
      </c>
      <c r="S12" s="9" t="str">
        <f>IFERROR(__xludf.DUMMYFUNCTION("""COMPUTED_VALUE"""),"Pino")</f>
        <v>Pino</v>
      </c>
      <c r="V12" s="4" t="str">
        <f>IFERROR(__xludf.DUMMYFUNCTION("GOOGLETRANSLATE(S12,""es"",""en"")"),"Pine tree")</f>
        <v>Pine tree</v>
      </c>
    </row>
    <row r="13">
      <c r="A13" s="1">
        <v>13.0</v>
      </c>
      <c r="B13" s="4" t="str">
        <f>IFERROR(__xludf.DUMMYFUNCTION("GOOGLETRANSLATE(H13,""es"",""en"")"),"Purple")</f>
        <v>Purple</v>
      </c>
      <c r="C13" s="4" t="str">
        <f>IFERROR(__xludf.DUMMYFUNCTION("GOOGLETRANSLATE(F13,""es"",""en"")"),"wooden notice ")</f>
        <v>wooden notice </v>
      </c>
      <c r="D13" s="1" t="str">
        <f>IFERROR(__xludf.DUMMYFUNCTION("GOOGLETRANSLATE(G13,""es"",""en"")"),"MDF")</f>
        <v>MDF</v>
      </c>
      <c r="E13" s="1" t="str">
        <f>IFERROR(__xludf.DUMMYFUNCTION("GOOGLETRANSLATE(I13,""es"",""en"")"),"None")</f>
        <v>None</v>
      </c>
      <c r="F13" s="1" t="s">
        <v>14</v>
      </c>
      <c r="G13" s="1" t="s">
        <v>15</v>
      </c>
      <c r="H13" s="1" t="s">
        <v>48</v>
      </c>
      <c r="I13" s="1" t="s">
        <v>21</v>
      </c>
      <c r="J13" s="1" t="s">
        <v>49</v>
      </c>
      <c r="K13" s="1">
        <v>1.0</v>
      </c>
      <c r="L13" s="2">
        <v>600000.0</v>
      </c>
      <c r="M13" s="6">
        <f t="shared" si="1"/>
        <v>270000</v>
      </c>
      <c r="N13" s="7">
        <f t="shared" si="2"/>
        <v>150000</v>
      </c>
      <c r="O13" s="7">
        <f t="shared" si="3"/>
        <v>240000</v>
      </c>
      <c r="P13" s="8">
        <f>IFERROR(__xludf.DUMMYFUNCTION("IF(I13&lt;&gt;""ninguno"", COUNTA(SPLIT(I13,"",""))*10000, 0)
"),0.0)</f>
        <v>0</v>
      </c>
      <c r="S13" s="9" t="str">
        <f>IFERROR(__xludf.DUMMYFUNCTION("""COMPUTED_VALUE"""),"Gris con azul")</f>
        <v>Gris con azul</v>
      </c>
      <c r="V13" s="4" t="str">
        <f>IFERROR(__xludf.DUMMYFUNCTION("GOOGLETRANSLATE(S13,""es"",""en"")"),"Gray with blue")</f>
        <v>Gray with blue</v>
      </c>
    </row>
    <row r="14">
      <c r="A14" s="1">
        <v>14.0</v>
      </c>
      <c r="B14" s="4" t="str">
        <f>IFERROR(__xludf.DUMMYFUNCTION("GOOGLETRANSLATE(H14,""es"",""en"")"),"Wood")</f>
        <v>Wood</v>
      </c>
      <c r="C14" s="4" t="str">
        <f>IFERROR(__xludf.DUMMYFUNCTION("GOOGLETRANSLATE(F14,""es"",""en"")"),"Portrait door")</f>
        <v>Portrait door</v>
      </c>
      <c r="D14" s="1" t="str">
        <f>IFERROR(__xludf.DUMMYFUNCTION("GOOGLETRANSLATE(G14,""es"",""en"")"),"MDF")</f>
        <v>MDF</v>
      </c>
      <c r="E14" s="1" t="str">
        <f>IFERROR(__xludf.DUMMYFUNCTION("GOOGLETRANSLATE(I14,""es"",""en"")"),"None")</f>
        <v>None</v>
      </c>
      <c r="F14" s="1" t="s">
        <v>23</v>
      </c>
      <c r="G14" s="1" t="s">
        <v>15</v>
      </c>
      <c r="H14" s="1" t="s">
        <v>20</v>
      </c>
      <c r="I14" s="1" t="s">
        <v>21</v>
      </c>
      <c r="J14" s="1" t="s">
        <v>50</v>
      </c>
      <c r="K14" s="1">
        <v>1.0</v>
      </c>
      <c r="L14" s="2">
        <v>100000.0</v>
      </c>
      <c r="M14" s="6">
        <f t="shared" si="1"/>
        <v>45000</v>
      </c>
      <c r="N14" s="7">
        <f t="shared" si="2"/>
        <v>25000</v>
      </c>
      <c r="O14" s="7">
        <f t="shared" si="3"/>
        <v>40000</v>
      </c>
      <c r="P14" s="8">
        <f>IFERROR(__xludf.DUMMYFUNCTION("IF(I14&lt;&gt;""ninguno"", COUNTA(SPLIT(I14,"",""))*10000, 0)
"),0.0)</f>
        <v>0</v>
      </c>
      <c r="S14" s="4" t="str">
        <f>IFERROR(__xludf.DUMMYFUNCTION("""COMPUTED_VALUE"""),"Morado")</f>
        <v>Morado</v>
      </c>
      <c r="V14" s="4" t="str">
        <f>IFERROR(__xludf.DUMMYFUNCTION("GOOGLETRANSLATE(S14,""es"",""en"")"),"Purple")</f>
        <v>Purple</v>
      </c>
    </row>
    <row r="15">
      <c r="A15" s="1">
        <v>15.0</v>
      </c>
      <c r="B15" s="4" t="str">
        <f>IFERROR(__xludf.DUMMYFUNCTION("GOOGLETRANSLATE(H15,""es"",""en"")"),"Black")</f>
        <v>Black</v>
      </c>
      <c r="C15" s="4" t="str">
        <f>IFERROR(__xludf.DUMMYFUNCTION("GOOGLETRANSLATE(F15,""es"",""en"")"),"Wooden clock")</f>
        <v>Wooden clock</v>
      </c>
      <c r="D15" s="1" t="str">
        <f>IFERROR(__xludf.DUMMYFUNCTION("GOOGLETRANSLATE(G15,""es"",""en"")"),"MDF")</f>
        <v>MDF</v>
      </c>
      <c r="E15" s="1" t="str">
        <f>IFERROR(__xludf.DUMMYFUNCTION("GOOGLETRANSLATE(I15,""es"",""en"")"),"Photo tree with 12 photos")</f>
        <v>Photo tree with 12 photos</v>
      </c>
      <c r="F15" s="1" t="s">
        <v>39</v>
      </c>
      <c r="G15" s="1" t="s">
        <v>15</v>
      </c>
      <c r="H15" s="1" t="s">
        <v>24</v>
      </c>
      <c r="I15" s="1" t="s">
        <v>51</v>
      </c>
      <c r="J15" s="1" t="s">
        <v>18</v>
      </c>
      <c r="K15" s="1">
        <v>1.0</v>
      </c>
      <c r="L15" s="2">
        <v>140000.0</v>
      </c>
      <c r="M15" s="6">
        <f t="shared" si="1"/>
        <v>63000</v>
      </c>
      <c r="N15" s="7">
        <f t="shared" si="2"/>
        <v>35000</v>
      </c>
      <c r="O15" s="7">
        <f t="shared" si="3"/>
        <v>56000</v>
      </c>
      <c r="P15" s="8">
        <f>IFERROR(__xludf.DUMMYFUNCTION("IF(I15&lt;&gt;""ninguno"", COUNTA(SPLIT(I15,"",""))*10000, 0)
"),10000.0)</f>
        <v>10000</v>
      </c>
      <c r="S15" s="4" t="str">
        <f>IFERROR(__xludf.DUMMYFUNCTION("""COMPUTED_VALUE"""),"Caoba Oscuro")</f>
        <v>Caoba Oscuro</v>
      </c>
      <c r="V15" s="4" t="str">
        <f>IFERROR(__xludf.DUMMYFUNCTION("GOOGLETRANSLATE(S15,""es"",""en"")"),"Dark Mahogany")</f>
        <v>Dark Mahogany</v>
      </c>
    </row>
    <row r="16">
      <c r="A16" s="1">
        <v>16.0</v>
      </c>
      <c r="B16" s="4" t="str">
        <f>IFERROR(__xludf.DUMMYFUNCTION("GOOGLETRANSLATE(H16,""es"",""en"")"),"White")</f>
        <v>White</v>
      </c>
      <c r="C16" s="4" t="str">
        <f>IFERROR(__xludf.DUMMYFUNCTION("GOOGLETRANSLATE(F16,""es"",""en"")"),"Wooden organizer cabinet")</f>
        <v>Wooden organizer cabinet</v>
      </c>
      <c r="D16" s="1" t="str">
        <f>IFERROR(__xludf.DUMMYFUNCTION("GOOGLETRANSLATE(G16,""es"",""en"")"),"Pine tree")</f>
        <v>Pine tree</v>
      </c>
      <c r="E16" s="1" t="str">
        <f>IFERROR(__xludf.DUMMYFUNCTION("GOOGLETRANSLATE(I16,""es"",""en"")"),"With 3 drawers for the bathroom")</f>
        <v>With 3 drawers for the bathroom</v>
      </c>
      <c r="F16" s="1" t="s">
        <v>52</v>
      </c>
      <c r="G16" s="1" t="s">
        <v>40</v>
      </c>
      <c r="H16" s="1" t="s">
        <v>31</v>
      </c>
      <c r="I16" s="1" t="s">
        <v>53</v>
      </c>
      <c r="J16" s="1" t="s">
        <v>54</v>
      </c>
      <c r="K16" s="1">
        <v>1.0</v>
      </c>
      <c r="L16" s="2">
        <v>420000.0</v>
      </c>
      <c r="M16" s="6">
        <f t="shared" si="1"/>
        <v>189000</v>
      </c>
      <c r="N16" s="7">
        <f t="shared" si="2"/>
        <v>105000</v>
      </c>
      <c r="O16" s="7">
        <f t="shared" si="3"/>
        <v>168000</v>
      </c>
      <c r="P16" s="8">
        <f>IFERROR(__xludf.DUMMYFUNCTION("IF(I16&lt;&gt;""ninguno"", COUNTA(SPLIT(I16,"",""))*10000, 0)
"),10000.0)</f>
        <v>10000</v>
      </c>
      <c r="S16" s="4" t="str">
        <f>IFERROR(__xludf.DUMMYFUNCTION("""COMPUTED_VALUE"""),"Azul Turquesa")</f>
        <v>Azul Turquesa</v>
      </c>
      <c r="V16" s="4" t="str">
        <f>IFERROR(__xludf.DUMMYFUNCTION("GOOGLETRANSLATE(S16,""es"",""en"")"),"Turquoise")</f>
        <v>Turquoise</v>
      </c>
    </row>
    <row r="17">
      <c r="A17" s="1">
        <v>17.0</v>
      </c>
      <c r="B17" s="4" t="str">
        <f>IFERROR(__xludf.DUMMYFUNCTION("GOOGLETRANSLATE(H17,""es"",""en"")"),"Dark Mahogany")</f>
        <v>Dark Mahogany</v>
      </c>
      <c r="C17" s="4" t="str">
        <f>IFERROR(__xludf.DUMMYFUNCTION("GOOGLETRANSLATE(F17,""es"",""en"")"),"Wooden organizer cabinet")</f>
        <v>Wooden organizer cabinet</v>
      </c>
      <c r="D17" s="1" t="str">
        <f>IFERROR(__xludf.DUMMYFUNCTION("GOOGLETRANSLATE(G17,""es"",""en"")"),"Cedar")</f>
        <v>Cedar</v>
      </c>
      <c r="E17" s="1" t="str">
        <f>IFERROR(__xludf.DUMMYFUNCTION("GOOGLETRANSLATE(I17,""es"",""en"")"),"For the bathroom")</f>
        <v>For the bathroom</v>
      </c>
      <c r="F17" s="1" t="s">
        <v>52</v>
      </c>
      <c r="G17" s="1" t="s">
        <v>55</v>
      </c>
      <c r="H17" s="1" t="s">
        <v>56</v>
      </c>
      <c r="I17" s="1" t="s">
        <v>57</v>
      </c>
      <c r="J17" s="1" t="s">
        <v>58</v>
      </c>
      <c r="K17" s="1">
        <v>1.0</v>
      </c>
      <c r="L17" s="2">
        <v>200000.0</v>
      </c>
      <c r="M17" s="6">
        <f t="shared" si="1"/>
        <v>90000</v>
      </c>
      <c r="N17" s="7">
        <f t="shared" ref="N17:N84" si="4">L17*0.15</f>
        <v>30000</v>
      </c>
      <c r="O17" s="7">
        <f t="shared" si="3"/>
        <v>80000</v>
      </c>
      <c r="P17" s="8">
        <f>IFERROR(__xludf.DUMMYFUNCTION("IF(I17&lt;&gt;""ninguno"", COUNTA(SPLIT(I17,"",""))*10000, 0)
"),10000.0)</f>
        <v>10000</v>
      </c>
      <c r="S17" s="4" t="str">
        <f>IFERROR(__xludf.DUMMYFUNCTION("""COMPUTED_VALUE"""),"Caramelo Betiado")</f>
        <v>Caramelo Betiado</v>
      </c>
      <c r="V17" s="4" t="str">
        <f>IFERROR(__xludf.DUMMYFUNCTION("GOOGLETRANSLATE(S17,""es"",""en"")"),"Betiated Caramel")</f>
        <v>Betiated Caramel</v>
      </c>
    </row>
    <row r="18">
      <c r="A18" s="1">
        <v>18.0</v>
      </c>
      <c r="B18" s="4" t="str">
        <f>IFERROR(__xludf.DUMMYFUNCTION("GOOGLETRANSLATE(H18,""es"",""en"")"),"Turquoise")</f>
        <v>Turquoise</v>
      </c>
      <c r="C18" s="4" t="str">
        <f>IFERROR(__xludf.DUMMYFUNCTION("GOOGLETRANSLATE(F18,""es"",""en"")"),"wooden notice ")</f>
        <v>wooden notice </v>
      </c>
      <c r="D18" s="1" t="str">
        <f>IFERROR(__xludf.DUMMYFUNCTION("GOOGLETRANSLATE(G18,""es"",""en"")"),"Cedar")</f>
        <v>Cedar</v>
      </c>
      <c r="E18" s="1" t="str">
        <f>IFERROR(__xludf.DUMMYFUNCTION("GOOGLETRANSLATE(I18,""es"",""en"")"),"White Light, Drawer Base")</f>
        <v>White Light, Drawer Base</v>
      </c>
      <c r="F18" s="1" t="s">
        <v>14</v>
      </c>
      <c r="G18" s="1" t="s">
        <v>55</v>
      </c>
      <c r="H18" s="1" t="s">
        <v>59</v>
      </c>
      <c r="I18" s="1" t="s">
        <v>60</v>
      </c>
      <c r="K18" s="1">
        <v>1.0</v>
      </c>
      <c r="L18" s="2">
        <v>600000.0</v>
      </c>
      <c r="M18" s="6">
        <f t="shared" si="1"/>
        <v>270000</v>
      </c>
      <c r="N18" s="7">
        <f t="shared" si="4"/>
        <v>90000</v>
      </c>
      <c r="O18" s="7">
        <f t="shared" si="3"/>
        <v>240000</v>
      </c>
      <c r="P18" s="8">
        <f>IFERROR(__xludf.DUMMYFUNCTION("IF(I18&lt;&gt;""ninguno"", COUNTA(SPLIT(I18,"",""))*10000, 0)
"),20000.0)</f>
        <v>20000</v>
      </c>
      <c r="S18" s="9" t="str">
        <f>IFERROR(__xludf.DUMMYFUNCTION("""COMPUTED_VALUE"""),"Blanco Rosado")</f>
        <v>Blanco Rosado</v>
      </c>
      <c r="V18" s="4" t="str">
        <f>IFERROR(__xludf.DUMMYFUNCTION("GOOGLETRANSLATE(S18,""es"",""en"")"),"Pink white")</f>
        <v>Pink white</v>
      </c>
    </row>
    <row r="19">
      <c r="A19" s="1">
        <v>19.0</v>
      </c>
      <c r="B19" s="4" t="str">
        <f>IFERROR(__xludf.DUMMYFUNCTION("GOOGLETRANSLATE(H19,""es"",""en"")"),"Black")</f>
        <v>Black</v>
      </c>
      <c r="C19" s="4" t="str">
        <f>IFERROR(__xludf.DUMMYFUNCTION("GOOGLETRANSLATE(F19,""es"",""en"")"),"Wooden clock")</f>
        <v>Wooden clock</v>
      </c>
      <c r="D19" s="1" t="str">
        <f>IFERROR(__xludf.DUMMYFUNCTION("GOOGLETRANSLATE(G19,""es"",""en"")"),"MDF")</f>
        <v>MDF</v>
      </c>
      <c r="E19" s="1" t="str">
        <f>IFERROR(__xludf.DUMMYFUNCTION("GOOGLETRANSLATE(I19,""es"",""en"")"),"Photo tree with 2 photos")</f>
        <v>Photo tree with 2 photos</v>
      </c>
      <c r="F19" s="1" t="s">
        <v>39</v>
      </c>
      <c r="G19" s="1" t="s">
        <v>15</v>
      </c>
      <c r="H19" s="1" t="s">
        <v>24</v>
      </c>
      <c r="I19" s="1" t="s">
        <v>61</v>
      </c>
      <c r="J19" s="1" t="s">
        <v>62</v>
      </c>
      <c r="K19" s="1">
        <v>1.0</v>
      </c>
      <c r="L19" s="2">
        <v>120000.0</v>
      </c>
      <c r="M19" s="6">
        <f t="shared" si="1"/>
        <v>54000</v>
      </c>
      <c r="N19" s="7">
        <f t="shared" si="4"/>
        <v>18000</v>
      </c>
      <c r="O19" s="7">
        <f t="shared" si="3"/>
        <v>48000</v>
      </c>
      <c r="P19" s="8">
        <f>IFERROR(__xludf.DUMMYFUNCTION("IF(I19&lt;&gt;""ninguno"", COUNTA(SPLIT(I19,"",""))*10000, 0)
"),10000.0)</f>
        <v>10000</v>
      </c>
      <c r="S19" s="1" t="str">
        <f>IFERROR(__xludf.DUMMYFUNCTION("""COMPUTED_VALUE"""),"Rosa")</f>
        <v>Rosa</v>
      </c>
      <c r="V19" s="4" t="str">
        <f>IFERROR(__xludf.DUMMYFUNCTION("GOOGLETRANSLATE(S19,""es"",""en"")"),"Pink")</f>
        <v>Pink</v>
      </c>
    </row>
    <row r="20">
      <c r="A20" s="1">
        <v>20.0</v>
      </c>
      <c r="B20" s="4" t="str">
        <f>IFERROR(__xludf.DUMMYFUNCTION("GOOGLETRANSLATE(H20,""es"",""en"")"),"White")</f>
        <v>White</v>
      </c>
      <c r="C20" s="4" t="str">
        <f>IFERROR(__xludf.DUMMYFUNCTION("GOOGLETRANSLATE(F20,""es"",""en"")"),"Wooden clock")</f>
        <v>Wooden clock</v>
      </c>
      <c r="D20" s="1" t="str">
        <f>IFERROR(__xludf.DUMMYFUNCTION("GOOGLETRANSLATE(G20,""es"",""en"")"),"MDF")</f>
        <v>MDF</v>
      </c>
      <c r="E20" s="1" t="str">
        <f>IFERROR(__xludf.DUMMYFUNCTION("GOOGLETRANSLATE(I20,""es"",""en"")"),"Photo tree with 5 photos")</f>
        <v>Photo tree with 5 photos</v>
      </c>
      <c r="F20" s="1" t="s">
        <v>39</v>
      </c>
      <c r="G20" s="1" t="s">
        <v>15</v>
      </c>
      <c r="H20" s="1" t="s">
        <v>31</v>
      </c>
      <c r="I20" s="1" t="s">
        <v>63</v>
      </c>
      <c r="J20" s="1" t="s">
        <v>64</v>
      </c>
      <c r="K20" s="1">
        <v>1.0</v>
      </c>
      <c r="L20" s="2">
        <v>60000.0</v>
      </c>
      <c r="M20" s="6">
        <f t="shared" si="1"/>
        <v>27000</v>
      </c>
      <c r="N20" s="7">
        <f t="shared" si="4"/>
        <v>9000</v>
      </c>
      <c r="O20" s="7">
        <f t="shared" si="3"/>
        <v>24000</v>
      </c>
      <c r="P20" s="8">
        <f>IFERROR(__xludf.DUMMYFUNCTION("IF(I20&lt;&gt;""ninguno"", COUNTA(SPLIT(I20,"",""))*10000, 0)
"),10000.0)</f>
        <v>10000</v>
      </c>
      <c r="S20" s="4" t="str">
        <f>IFERROR(__xludf.DUMMYFUNCTION("""COMPUTED_VALUE"""),"Negro con dorado")</f>
        <v>Negro con dorado</v>
      </c>
      <c r="V20" s="4" t="str">
        <f>IFERROR(__xludf.DUMMYFUNCTION("GOOGLETRANSLATE(S20,""es"",""en"")"),"Black with gold")</f>
        <v>Black with gold</v>
      </c>
    </row>
    <row r="21" ht="15.75" customHeight="1">
      <c r="A21" s="1">
        <v>21.0</v>
      </c>
      <c r="B21" s="4" t="str">
        <f>IFERROR(__xludf.DUMMYFUNCTION("GOOGLETRANSLATE(H21,""es"",""en"")"),"Betiated Caramel")</f>
        <v>Betiated Caramel</v>
      </c>
      <c r="C21" s="4" t="str">
        <f>IFERROR(__xludf.DUMMYFUNCTION("GOOGLETRANSLATE(F21,""es"",""en"")"),"Wooden shelf")</f>
        <v>Wooden shelf</v>
      </c>
      <c r="D21" s="1" t="str">
        <f>IFERROR(__xludf.DUMMYFUNCTION("GOOGLETRANSLATE(G21,""es"",""en"")"),"MDF")</f>
        <v>MDF</v>
      </c>
      <c r="E21" s="1" t="str">
        <f>IFERROR(__xludf.DUMMYFUNCTION("GOOGLETRANSLATE(I21,""es"",""en"")"),"Compartments")</f>
        <v>Compartments</v>
      </c>
      <c r="F21" s="1" t="s">
        <v>36</v>
      </c>
      <c r="G21" s="1" t="s">
        <v>15</v>
      </c>
      <c r="H21" s="1" t="s">
        <v>65</v>
      </c>
      <c r="I21" s="1" t="s">
        <v>66</v>
      </c>
      <c r="J21" s="1" t="s">
        <v>67</v>
      </c>
      <c r="K21" s="1">
        <v>1.0</v>
      </c>
      <c r="L21" s="2">
        <v>150000.0</v>
      </c>
      <c r="M21" s="6">
        <f t="shared" si="1"/>
        <v>67500</v>
      </c>
      <c r="N21" s="7">
        <f t="shared" si="4"/>
        <v>22500</v>
      </c>
      <c r="O21" s="7">
        <f t="shared" si="3"/>
        <v>60000</v>
      </c>
      <c r="P21" s="8">
        <f>IFERROR(__xludf.DUMMYFUNCTION("IF(I21&lt;&gt;""ninguno"", COUNTA(SPLIT(I21,"",""))*10000, 0)
"),10000.0)</f>
        <v>10000</v>
      </c>
      <c r="S21" s="4" t="str">
        <f>IFERROR(__xludf.DUMMYFUNCTION("""COMPUTED_VALUE"""),"Dorado")</f>
        <v>Dorado</v>
      </c>
      <c r="V21" s="4" t="str">
        <f>IFERROR(__xludf.DUMMYFUNCTION("GOOGLETRANSLATE(S21,""es"",""en"")"),"Golden")</f>
        <v>Golden</v>
      </c>
    </row>
    <row r="22" ht="15.75" customHeight="1">
      <c r="A22" s="1">
        <v>22.0</v>
      </c>
      <c r="B22" s="4" t="str">
        <f>IFERROR(__xludf.DUMMYFUNCTION("GOOGLETRANSLATE(H22,""es"",""en"")"),"Betiated Caramel")</f>
        <v>Betiated Caramel</v>
      </c>
      <c r="C22" s="4" t="str">
        <f>IFERROR(__xludf.DUMMYFUNCTION("GOOGLETRANSLATE(F22,""es"",""en"")"),"Wooden shelf")</f>
        <v>Wooden shelf</v>
      </c>
      <c r="D22" s="1" t="str">
        <f>IFERROR(__xludf.DUMMYFUNCTION("GOOGLETRANSLATE(G22,""es"",""en"")"),"MDF")</f>
        <v>MDF</v>
      </c>
      <c r="E22" s="1" t="str">
        <f>IFERROR(__xludf.DUMMYFUNCTION("GOOGLETRANSLATE(I22,""es"",""en"")"),"None")</f>
        <v>None</v>
      </c>
      <c r="F22" s="1" t="s">
        <v>36</v>
      </c>
      <c r="G22" s="1" t="s">
        <v>15</v>
      </c>
      <c r="H22" s="1" t="s">
        <v>65</v>
      </c>
      <c r="I22" s="1" t="s">
        <v>21</v>
      </c>
      <c r="J22" s="1" t="s">
        <v>68</v>
      </c>
      <c r="K22" s="1">
        <v>1.0</v>
      </c>
      <c r="L22" s="2">
        <v>150000.0</v>
      </c>
      <c r="M22" s="6">
        <f t="shared" si="1"/>
        <v>67500</v>
      </c>
      <c r="N22" s="7">
        <f t="shared" si="4"/>
        <v>22500</v>
      </c>
      <c r="O22" s="7">
        <f t="shared" si="3"/>
        <v>60000</v>
      </c>
      <c r="P22" s="8">
        <f>IFERROR(__xludf.DUMMYFUNCTION("IF(I22&lt;&gt;""ninguno"", COUNTA(SPLIT(I22,"",""))*10000, 0)
"),0.0)</f>
        <v>0</v>
      </c>
      <c r="S22" s="4" t="str">
        <f>IFERROR(__xludf.DUMMYFUNCTION("""COMPUTED_VALUE"""),"Cedro")</f>
        <v>Cedro</v>
      </c>
      <c r="V22" s="4" t="str">
        <f>IFERROR(__xludf.DUMMYFUNCTION("GOOGLETRANSLATE(S22,""es"",""en"")"),"Cedar")</f>
        <v>Cedar</v>
      </c>
    </row>
    <row r="23" ht="15.75" customHeight="1">
      <c r="A23" s="1">
        <v>23.0</v>
      </c>
      <c r="B23" s="4" t="str">
        <f>IFERROR(__xludf.DUMMYFUNCTION("GOOGLETRANSLATE(H23,""es"",""en"")"),"Black")</f>
        <v>Black</v>
      </c>
      <c r="C23" s="4" t="str">
        <f>IFERROR(__xludf.DUMMYFUNCTION("GOOGLETRANSLATE(F23,""es"",""en"")"),"Wooden organizer cabinet")</f>
        <v>Wooden organizer cabinet</v>
      </c>
      <c r="D23" s="1" t="str">
        <f>IFERROR(__xludf.DUMMYFUNCTION("GOOGLETRANSLATE(G23,""es"",""en"")"),"MDF")</f>
        <v>MDF</v>
      </c>
      <c r="E23" s="1" t="str">
        <f>IFERROR(__xludf.DUMMYFUNCTION("GOOGLETRANSLATE(I23,""es"",""en"")"),"Shoemaker")</f>
        <v>Shoemaker</v>
      </c>
      <c r="F23" s="1" t="s">
        <v>52</v>
      </c>
      <c r="G23" s="1" t="s">
        <v>15</v>
      </c>
      <c r="H23" s="1" t="s">
        <v>24</v>
      </c>
      <c r="I23" s="1" t="s">
        <v>69</v>
      </c>
      <c r="J23" s="1" t="s">
        <v>70</v>
      </c>
      <c r="K23" s="1">
        <v>3.0</v>
      </c>
      <c r="L23" s="2">
        <v>550000.0</v>
      </c>
      <c r="M23" s="6">
        <f t="shared" si="1"/>
        <v>247500</v>
      </c>
      <c r="N23" s="7">
        <f t="shared" si="4"/>
        <v>82500</v>
      </c>
      <c r="O23" s="7">
        <f t="shared" si="3"/>
        <v>220000</v>
      </c>
      <c r="P23" s="8">
        <f>IFERROR(__xludf.DUMMYFUNCTION("IF(I23&lt;&gt;""ninguno"", COUNTA(SPLIT(I23,"",""))*10000, 0)
"),10000.0)</f>
        <v>10000</v>
      </c>
      <c r="S23" s="4" t="str">
        <f>IFERROR(__xludf.DUMMYFUNCTION("""COMPUTED_VALUE"""),"Cafe")</f>
        <v>Cafe</v>
      </c>
      <c r="V23" s="4" t="str">
        <f>IFERROR(__xludf.DUMMYFUNCTION("GOOGLETRANSLATE(S23,""es"",""en"")"),"Coffee")</f>
        <v>Coffee</v>
      </c>
    </row>
    <row r="24" ht="15.75" customHeight="1">
      <c r="A24" s="1">
        <v>24.0</v>
      </c>
      <c r="B24" s="4" t="str">
        <f>IFERROR(__xludf.DUMMYFUNCTION("GOOGLETRANSLATE(H24,""es"",""en"")"),"Pink white")</f>
        <v>Pink white</v>
      </c>
      <c r="C24" s="4" t="str">
        <f>IFERROR(__xludf.DUMMYFUNCTION("GOOGLETRANSLATE(F24,""es"",""en"")"),"Wooden organizer cabinet")</f>
        <v>Wooden organizer cabinet</v>
      </c>
      <c r="D24" s="1" t="str">
        <f>IFERROR(__xludf.DUMMYFUNCTION("GOOGLETRANSLATE(G24,""es"",""en"")"),"Cedar")</f>
        <v>Cedar</v>
      </c>
      <c r="E24" s="1" t="str">
        <f>IFERROR(__xludf.DUMMYFUNCTION("GOOGLETRANSLATE(I24,""es"",""en"")"),"Macarena")</f>
        <v>Macarena</v>
      </c>
      <c r="F24" s="1" t="s">
        <v>52</v>
      </c>
      <c r="G24" s="1" t="s">
        <v>55</v>
      </c>
      <c r="H24" s="1" t="s">
        <v>71</v>
      </c>
      <c r="I24" s="1" t="s">
        <v>72</v>
      </c>
      <c r="J24" s="1" t="s">
        <v>73</v>
      </c>
      <c r="K24" s="1">
        <v>1.0</v>
      </c>
      <c r="L24" s="2">
        <v>60000.0</v>
      </c>
      <c r="M24" s="6">
        <f t="shared" si="1"/>
        <v>27000</v>
      </c>
      <c r="N24" s="7">
        <f t="shared" si="4"/>
        <v>9000</v>
      </c>
      <c r="O24" s="7">
        <f t="shared" si="3"/>
        <v>24000</v>
      </c>
      <c r="P24" s="8">
        <f>IFERROR(__xludf.DUMMYFUNCTION("IF(I24&lt;&gt;""ninguno"", COUNTA(SPLIT(I24,"",""))*10000, 0)
"),10000.0)</f>
        <v>10000</v>
      </c>
      <c r="S24" s="4" t="str">
        <f>IFERROR(__xludf.DUMMYFUNCTION("""COMPUTED_VALUE"""),"Negro con cafe")</f>
        <v>Negro con cafe</v>
      </c>
      <c r="V24" s="4" t="str">
        <f>IFERROR(__xludf.DUMMYFUNCTION("GOOGLETRANSLATE(S24,""es"",""en"")"),"Black with coffee")</f>
        <v>Black with coffee</v>
      </c>
    </row>
    <row r="25" ht="15.75" customHeight="1">
      <c r="A25" s="1">
        <v>25.0</v>
      </c>
      <c r="B25" s="4" t="str">
        <f>IFERROR(__xludf.DUMMYFUNCTION("GOOGLETRANSLATE(H25,""es"",""en"")"),"Wood")</f>
        <v>Wood</v>
      </c>
      <c r="C25" s="4" t="str">
        <f>IFERROR(__xludf.DUMMYFUNCTION("GOOGLETRANSLATE(F25,""es"",""en"")"),"Portrait door")</f>
        <v>Portrait door</v>
      </c>
      <c r="D25" s="1" t="str">
        <f>IFERROR(__xludf.DUMMYFUNCTION("GOOGLETRANSLATE(G25,""es"",""en"")"),"MDF")</f>
        <v>MDF</v>
      </c>
      <c r="E25" s="1" t="str">
        <f>IFERROR(__xludf.DUMMYFUNCTION("GOOGLETRANSLATE(I25,""es"",""en"")"),"With flowers")</f>
        <v>With flowers</v>
      </c>
      <c r="F25" s="1" t="s">
        <v>23</v>
      </c>
      <c r="G25" s="1" t="s">
        <v>15</v>
      </c>
      <c r="H25" s="1" t="s">
        <v>20</v>
      </c>
      <c r="I25" s="1" t="s">
        <v>74</v>
      </c>
      <c r="J25" s="1" t="s">
        <v>64</v>
      </c>
      <c r="K25" s="1">
        <v>1.0</v>
      </c>
      <c r="L25" s="2">
        <v>60000.0</v>
      </c>
      <c r="M25" s="6">
        <f t="shared" si="1"/>
        <v>27000</v>
      </c>
      <c r="N25" s="7">
        <f t="shared" si="4"/>
        <v>9000</v>
      </c>
      <c r="O25" s="7">
        <f t="shared" si="3"/>
        <v>24000</v>
      </c>
      <c r="P25" s="8">
        <f>IFERROR(__xludf.DUMMYFUNCTION("IF(I25&lt;&gt;""ninguno"", COUNTA(SPLIT(I25,"",""))*10000, 0)
"),10000.0)</f>
        <v>10000</v>
      </c>
      <c r="S25" s="4" t="str">
        <f>IFERROR(__xludf.DUMMYFUNCTION("""COMPUTED_VALUE"""),"Rosa con gris")</f>
        <v>Rosa con gris</v>
      </c>
      <c r="V25" s="4" t="str">
        <f>IFERROR(__xludf.DUMMYFUNCTION("GOOGLETRANSLATE(S25,""es"",""en"")"),"Pink with gray")</f>
        <v>Pink with gray</v>
      </c>
    </row>
    <row r="26" ht="15.75" customHeight="1">
      <c r="A26" s="1">
        <v>26.0</v>
      </c>
      <c r="B26" s="4" t="str">
        <f>IFERROR(__xludf.DUMMYFUNCTION("GOOGLETRANSLATE(H26,""es"",""en"")"),"Wood")</f>
        <v>Wood</v>
      </c>
      <c r="C26" s="4" t="str">
        <f>IFERROR(__xludf.DUMMYFUNCTION("GOOGLETRANSLATE(F26,""es"",""en"")"),"Wooden organizer cabinet")</f>
        <v>Wooden organizer cabinet</v>
      </c>
      <c r="D26" s="1" t="str">
        <f>IFERROR(__xludf.DUMMYFUNCTION("GOOGLETRANSLATE(G26,""es"",""en"")"),"MDF")</f>
        <v>MDF</v>
      </c>
      <c r="E26" s="1" t="str">
        <f>IFERROR(__xludf.DUMMYFUNCTION("GOOGLETRANSLATE(I26,""es"",""en"")"),"Earring Organizer")</f>
        <v>Earring Organizer</v>
      </c>
      <c r="F26" s="1" t="s">
        <v>52</v>
      </c>
      <c r="G26" s="1" t="s">
        <v>15</v>
      </c>
      <c r="H26" s="1" t="s">
        <v>20</v>
      </c>
      <c r="I26" s="1" t="s">
        <v>75</v>
      </c>
      <c r="J26" s="1" t="s">
        <v>35</v>
      </c>
      <c r="K26" s="1">
        <v>1.0</v>
      </c>
      <c r="L26" s="2">
        <v>60000.0</v>
      </c>
      <c r="M26" s="6">
        <f t="shared" si="1"/>
        <v>27000</v>
      </c>
      <c r="N26" s="7">
        <f t="shared" si="4"/>
        <v>9000</v>
      </c>
      <c r="O26" s="7">
        <f t="shared" si="3"/>
        <v>24000</v>
      </c>
      <c r="P26" s="8">
        <f>IFERROR(__xludf.DUMMYFUNCTION("IF(I26&lt;&gt;""ninguno"", COUNTA(SPLIT(I26,"",""))*10000, 0)
"),10000.0)</f>
        <v>10000</v>
      </c>
      <c r="S26" s="4" t="str">
        <f>IFERROR(__xludf.DUMMYFUNCTION("""COMPUTED_VALUE"""),"Cafe oscuro")</f>
        <v>Cafe oscuro</v>
      </c>
      <c r="V26" s="4" t="str">
        <f>IFERROR(__xludf.DUMMYFUNCTION("GOOGLETRANSLATE(S26,""es"",""en"")"),"dark coffee")</f>
        <v>dark coffee</v>
      </c>
    </row>
    <row r="27" ht="15.75" customHeight="1">
      <c r="A27" s="1">
        <v>27.0</v>
      </c>
      <c r="B27" s="4" t="str">
        <f>IFERROR(__xludf.DUMMYFUNCTION("GOOGLETRANSLATE(H27,""es"",""en"")"),"Wood")</f>
        <v>Wood</v>
      </c>
      <c r="C27" s="4" t="str">
        <f>IFERROR(__xludf.DUMMYFUNCTION("GOOGLETRANSLATE(F27,""es"",""en"")"),"Wooden organizer cabinet")</f>
        <v>Wooden organizer cabinet</v>
      </c>
      <c r="D27" s="1" t="str">
        <f>IFERROR(__xludf.DUMMYFUNCTION("GOOGLETRANSLATE(G27,""es"",""en"")"),"MDF")</f>
        <v>MDF</v>
      </c>
      <c r="E27" s="1" t="str">
        <f>IFERROR(__xludf.DUMMYFUNCTION("GOOGLETRANSLATE(I27,""es"",""en"")"),"piggy bank with phrase")</f>
        <v>piggy bank with phrase</v>
      </c>
      <c r="F27" s="1" t="s">
        <v>52</v>
      </c>
      <c r="G27" s="1" t="s">
        <v>15</v>
      </c>
      <c r="H27" s="1" t="s">
        <v>20</v>
      </c>
      <c r="I27" s="1" t="s">
        <v>76</v>
      </c>
      <c r="J27" s="1" t="s">
        <v>77</v>
      </c>
      <c r="K27" s="1">
        <v>1.0</v>
      </c>
      <c r="L27" s="2">
        <v>50000.0</v>
      </c>
      <c r="M27" s="6">
        <f t="shared" si="1"/>
        <v>22500</v>
      </c>
      <c r="N27" s="7">
        <f t="shared" si="4"/>
        <v>7500</v>
      </c>
      <c r="O27" s="7">
        <f t="shared" si="3"/>
        <v>20000</v>
      </c>
      <c r="P27" s="8">
        <f>IFERROR(__xludf.DUMMYFUNCTION("IF(I27&lt;&gt;""ninguno"", COUNTA(SPLIT(I27,"",""))*10000, 0)
"),10000.0)</f>
        <v>10000</v>
      </c>
      <c r="S27" s="4" t="str">
        <f>IFERROR(__xludf.DUMMYFUNCTION("""COMPUTED_VALUE"""),"Nogal")</f>
        <v>Nogal</v>
      </c>
      <c r="V27" s="4" t="str">
        <f>IFERROR(__xludf.DUMMYFUNCTION("GOOGLETRANSLATE(S27,""es"",""en"")"),"Walnut")</f>
        <v>Walnut</v>
      </c>
    </row>
    <row r="28" ht="15.75" customHeight="1">
      <c r="A28" s="1">
        <v>28.0</v>
      </c>
      <c r="B28" s="4" t="str">
        <f>IFERROR(__xludf.DUMMYFUNCTION("GOOGLETRANSLATE(H28,""es"",""en"")"),"Black")</f>
        <v>Black</v>
      </c>
      <c r="C28" s="4" t="str">
        <f>IFERROR(__xludf.DUMMYFUNCTION("GOOGLETRANSLATE(F28,""es"",""en"")"),"Wooden clock")</f>
        <v>Wooden clock</v>
      </c>
      <c r="D28" s="1" t="str">
        <f>IFERROR(__xludf.DUMMYFUNCTION("GOOGLETRANSLATE(G28,""es"",""en"")"),"MDF")</f>
        <v>MDF</v>
      </c>
      <c r="E28" s="1" t="str">
        <f>IFERROR(__xludf.DUMMYFUNCTION("GOOGLETRANSLATE(I28,""es"",""en"")"),"Photo Tree with 6 photos")</f>
        <v>Photo Tree with 6 photos</v>
      </c>
      <c r="F28" s="1" t="s">
        <v>39</v>
      </c>
      <c r="G28" s="1" t="s">
        <v>15</v>
      </c>
      <c r="H28" s="1" t="s">
        <v>24</v>
      </c>
      <c r="I28" s="1" t="s">
        <v>78</v>
      </c>
      <c r="J28" s="1" t="s">
        <v>18</v>
      </c>
      <c r="K28" s="1">
        <v>1.0</v>
      </c>
      <c r="L28" s="2">
        <v>60000.0</v>
      </c>
      <c r="M28" s="6">
        <f t="shared" si="1"/>
        <v>27000</v>
      </c>
      <c r="N28" s="7">
        <f t="shared" si="4"/>
        <v>9000</v>
      </c>
      <c r="O28" s="7">
        <f t="shared" si="3"/>
        <v>24000</v>
      </c>
      <c r="P28" s="8">
        <f>IFERROR(__xludf.DUMMYFUNCTION("IF(I28&lt;&gt;""ninguno"", COUNTA(SPLIT(I28,"",""))*10000, 0)
"),10000.0)</f>
        <v>10000</v>
      </c>
      <c r="S28" s="4" t="str">
        <f>IFERROR(__xludf.DUMMYFUNCTION("""COMPUTED_VALUE"""),"Rosa claro")</f>
        <v>Rosa claro</v>
      </c>
      <c r="V28" s="4" t="str">
        <f>IFERROR(__xludf.DUMMYFUNCTION("GOOGLETRANSLATE(S28,""es"",""en"")"),"light pink")</f>
        <v>light pink</v>
      </c>
    </row>
    <row r="29" ht="15.75" customHeight="1">
      <c r="A29" s="1">
        <v>29.0</v>
      </c>
      <c r="B29" s="4" t="str">
        <f>IFERROR(__xludf.DUMMYFUNCTION("GOOGLETRANSLATE(H29,""es"",""en"")"),"Wood")</f>
        <v>Wood</v>
      </c>
      <c r="C29" s="4" t="str">
        <f>IFERROR(__xludf.DUMMYFUNCTION("GOOGLETRANSLATE(F29,""es"",""en"")"),"Wood table")</f>
        <v>Wood table</v>
      </c>
      <c r="D29" s="1" t="str">
        <f>IFERROR(__xludf.DUMMYFUNCTION("GOOGLETRANSLATE(G29,""es"",""en"")"),"Cedar")</f>
        <v>Cedar</v>
      </c>
      <c r="E29" s="1" t="str">
        <f>IFERROR(__xludf.DUMMYFUNCTION("GOOGLETRANSLATE(I29,""es"",""en"")"),"Natural wood table with 12 legs")</f>
        <v>Natural wood table with 12 legs</v>
      </c>
      <c r="F29" s="1" t="s">
        <v>79</v>
      </c>
      <c r="G29" s="1" t="s">
        <v>55</v>
      </c>
      <c r="H29" s="1" t="s">
        <v>20</v>
      </c>
      <c r="I29" s="1" t="s">
        <v>80</v>
      </c>
      <c r="J29" s="1" t="s">
        <v>81</v>
      </c>
      <c r="K29" s="1">
        <v>1.0</v>
      </c>
      <c r="L29" s="2">
        <v>480000.0</v>
      </c>
      <c r="M29" s="6">
        <f t="shared" si="1"/>
        <v>216000</v>
      </c>
      <c r="N29" s="7">
        <f t="shared" si="4"/>
        <v>72000</v>
      </c>
      <c r="O29" s="7">
        <f t="shared" si="3"/>
        <v>192000</v>
      </c>
      <c r="P29" s="8">
        <f>IFERROR(__xludf.DUMMYFUNCTION("IF(I29&lt;&gt;""ninguno"", COUNTA(SPLIT(I29,"",""))*10000, 0)
"),10000.0)</f>
        <v>10000</v>
      </c>
      <c r="S29" s="4" t="str">
        <f>IFERROR(__xludf.DUMMYFUNCTION("""COMPUTED_VALUE"""),"Cafe con negro")</f>
        <v>Cafe con negro</v>
      </c>
      <c r="V29" s="4" t="str">
        <f>IFERROR(__xludf.DUMMYFUNCTION("GOOGLETRANSLATE(S29,""es"",""en"")"),"Coffee with black")</f>
        <v>Coffee with black</v>
      </c>
    </row>
    <row r="30" ht="15.75" customHeight="1">
      <c r="A30" s="1">
        <v>30.0</v>
      </c>
      <c r="B30" s="4" t="str">
        <f>IFERROR(__xludf.DUMMYFUNCTION("GOOGLETRANSLATE(H30,""es"",""en"")"),"Wood")</f>
        <v>Wood</v>
      </c>
      <c r="C30" s="4" t="str">
        <f>IFERROR(__xludf.DUMMYFUNCTION("GOOGLETRANSLATE(F30,""es"",""en"")"),"wooden desk")</f>
        <v>wooden desk</v>
      </c>
      <c r="D30" s="1" t="str">
        <f>IFERROR(__xludf.DUMMYFUNCTION("GOOGLETRANSLATE(G30,""es"",""en"")"),"Melamine")</f>
        <v>Melamine</v>
      </c>
      <c r="E30" s="1" t="str">
        <f>IFERROR(__xludf.DUMMYFUNCTION("GOOGLETRANSLATE(I30,""es"",""en"")"),"Auxiliary Drawer, Wooden Shelf")</f>
        <v>Auxiliary Drawer, Wooden Shelf</v>
      </c>
      <c r="F30" s="1" t="s">
        <v>82</v>
      </c>
      <c r="G30" s="1" t="s">
        <v>83</v>
      </c>
      <c r="H30" s="1" t="s">
        <v>20</v>
      </c>
      <c r="I30" s="1" t="s">
        <v>84</v>
      </c>
      <c r="J30" s="1" t="s">
        <v>85</v>
      </c>
      <c r="K30" s="1">
        <v>1.0</v>
      </c>
      <c r="L30" s="2">
        <v>950000.0</v>
      </c>
      <c r="M30" s="6">
        <f t="shared" si="1"/>
        <v>427500</v>
      </c>
      <c r="N30" s="7">
        <f t="shared" si="4"/>
        <v>142500</v>
      </c>
      <c r="O30" s="7">
        <f t="shared" si="3"/>
        <v>380000</v>
      </c>
      <c r="P30" s="8">
        <f>IFERROR(__xludf.DUMMYFUNCTION("IF(I30&lt;&gt;""ninguno"", COUNTA(SPLIT(I30,"",""))*10000, 0)
"),20000.0)</f>
        <v>20000</v>
      </c>
      <c r="S30" s="4" t="str">
        <f>IFERROR(__xludf.DUMMYFUNCTION("""COMPUTED_VALUE"""),"Azul")</f>
        <v>Azul</v>
      </c>
    </row>
    <row r="31" ht="15.75" customHeight="1">
      <c r="A31" s="1">
        <v>31.0</v>
      </c>
      <c r="B31" s="4" t="str">
        <f>IFERROR(__xludf.DUMMYFUNCTION("GOOGLETRANSLATE(H31,""es"",""en"")"),"White")</f>
        <v>White</v>
      </c>
      <c r="C31" s="4" t="str">
        <f>IFERROR(__xludf.DUMMYFUNCTION("GOOGLETRANSLATE(F31,""es"",""en"")"),"wooden mirror")</f>
        <v>wooden mirror</v>
      </c>
      <c r="D31" s="1" t="str">
        <f>IFERROR(__xludf.DUMMYFUNCTION("GOOGLETRANSLATE(G31,""es"",""en"")"),"MDF")</f>
        <v>MDF</v>
      </c>
      <c r="E31" s="1" t="str">
        <f>IFERROR(__xludf.DUMMYFUNCTION("GOOGLETRANSLATE(I31,""es"",""en"")"),"6 led lights")</f>
        <v>6 led lights</v>
      </c>
      <c r="F31" s="1" t="s">
        <v>30</v>
      </c>
      <c r="G31" s="1" t="s">
        <v>15</v>
      </c>
      <c r="H31" s="1" t="s">
        <v>31</v>
      </c>
      <c r="I31" s="1" t="s">
        <v>86</v>
      </c>
      <c r="J31" s="1" t="s">
        <v>87</v>
      </c>
      <c r="K31" s="1">
        <v>1.0</v>
      </c>
      <c r="L31" s="2">
        <v>800000.0</v>
      </c>
      <c r="M31" s="6">
        <f t="shared" si="1"/>
        <v>360000</v>
      </c>
      <c r="N31" s="7">
        <f t="shared" si="4"/>
        <v>120000</v>
      </c>
      <c r="O31" s="7">
        <f t="shared" si="3"/>
        <v>320000</v>
      </c>
      <c r="P31" s="8">
        <f>IFERROR(__xludf.DUMMYFUNCTION("IF(I31&lt;&gt;""ninguno"", COUNTA(SPLIT(I31,"",""))*10000, 0)
"),10000.0)</f>
        <v>10000</v>
      </c>
      <c r="S31" s="4" t="str">
        <f>IFERROR(__xludf.DUMMYFUNCTION("""COMPUTED_VALUE"""),"Negro ")</f>
        <v>Negro </v>
      </c>
    </row>
    <row r="32" ht="15.75" customHeight="1">
      <c r="A32" s="1">
        <v>32.0</v>
      </c>
      <c r="B32" s="4" t="str">
        <f>IFERROR(__xludf.DUMMYFUNCTION("GOOGLETRANSLATE(H32,""es"",""en"")"),"Black")</f>
        <v>Black</v>
      </c>
      <c r="C32" s="4" t="str">
        <f>IFERROR(__xludf.DUMMYFUNCTION("GOOGLETRANSLATE(F32,""es"",""en"")"),"Portrait door")</f>
        <v>Portrait door</v>
      </c>
      <c r="D32" s="1" t="str">
        <f>IFERROR(__xludf.DUMMYFUNCTION("GOOGLETRANSLATE(G32,""es"",""en"")"),"MDF")</f>
        <v>MDF</v>
      </c>
      <c r="E32" s="1" t="str">
        <f>IFERROR(__xludf.DUMMYFUNCTION("GOOGLETRANSLATE(I32,""es"",""en"")"),"None")</f>
        <v>None</v>
      </c>
      <c r="F32" s="1" t="s">
        <v>23</v>
      </c>
      <c r="G32" s="1" t="s">
        <v>15</v>
      </c>
      <c r="H32" s="1" t="s">
        <v>24</v>
      </c>
      <c r="I32" s="1" t="s">
        <v>21</v>
      </c>
      <c r="J32" s="1" t="s">
        <v>18</v>
      </c>
      <c r="K32" s="1">
        <v>1.0</v>
      </c>
      <c r="L32" s="2">
        <v>60000.0</v>
      </c>
      <c r="M32" s="6">
        <f t="shared" si="1"/>
        <v>27000</v>
      </c>
      <c r="N32" s="7">
        <f t="shared" si="4"/>
        <v>9000</v>
      </c>
      <c r="O32" s="7">
        <f t="shared" si="3"/>
        <v>24000</v>
      </c>
      <c r="P32" s="8">
        <f>IFERROR(__xludf.DUMMYFUNCTION("IF(I32&lt;&gt;""ninguno"", COUNTA(SPLIT(I32,"",""))*10000, 0)
"),0.0)</f>
        <v>0</v>
      </c>
      <c r="S32" s="4" t="str">
        <f>IFERROR(__xludf.DUMMYFUNCTION("""COMPUTED_VALUE"""),"Blanco, rosado")</f>
        <v>Blanco, rosado</v>
      </c>
    </row>
    <row r="33" ht="15.75" customHeight="1">
      <c r="A33" s="1">
        <v>33.0</v>
      </c>
      <c r="B33" s="4" t="str">
        <f>IFERROR(__xludf.DUMMYFUNCTION("GOOGLETRANSLATE(H33,""es"",""en"")"),"Pink")</f>
        <v>Pink</v>
      </c>
      <c r="C33" s="4" t="str">
        <f>IFERROR(__xludf.DUMMYFUNCTION("GOOGLETRANSLATE(F33,""es"",""en"")"),"wooden box ")</f>
        <v>wooden box </v>
      </c>
      <c r="D33" s="1" t="str">
        <f>IFERROR(__xludf.DUMMYFUNCTION("GOOGLETRANSLATE(G33,""es"",""en"")"),"Cedar")</f>
        <v>Cedar</v>
      </c>
      <c r="E33" s="1" t="str">
        <f>IFERROR(__xludf.DUMMYFUNCTION("GOOGLETRANSLATE(I33,""es"",""en"")"),"False bottom")</f>
        <v>False bottom</v>
      </c>
      <c r="F33" s="1" t="s">
        <v>19</v>
      </c>
      <c r="G33" s="1" t="s">
        <v>55</v>
      </c>
      <c r="H33" s="1" t="s">
        <v>88</v>
      </c>
      <c r="I33" s="1" t="s">
        <v>89</v>
      </c>
      <c r="J33" s="1" t="s">
        <v>90</v>
      </c>
      <c r="K33" s="1">
        <v>1.0</v>
      </c>
      <c r="L33" s="2">
        <v>180000.0</v>
      </c>
      <c r="M33" s="6">
        <f t="shared" si="1"/>
        <v>81000</v>
      </c>
      <c r="N33" s="7">
        <f t="shared" si="4"/>
        <v>27000</v>
      </c>
      <c r="O33" s="7">
        <f t="shared" si="3"/>
        <v>72000</v>
      </c>
      <c r="P33" s="8">
        <f>IFERROR(__xludf.DUMMYFUNCTION("IF(I33&lt;&gt;""ninguno"", COUNTA(SPLIT(I33,"",""))*10000, 0)
"),10000.0)</f>
        <v>10000</v>
      </c>
      <c r="S33" s="4" t="str">
        <f>IFERROR(__xludf.DUMMYFUNCTION("""COMPUTED_VALUE"""),"Rosado")</f>
        <v>Rosado</v>
      </c>
    </row>
    <row r="34" ht="15.75" customHeight="1">
      <c r="A34" s="1">
        <v>34.0</v>
      </c>
      <c r="B34" s="4" t="str">
        <f>IFERROR(__xludf.DUMMYFUNCTION("GOOGLETRANSLATE(H34,""es"",""en"")"),"Black with gold")</f>
        <v>Black with gold</v>
      </c>
      <c r="C34" s="4" t="str">
        <f>IFERROR(__xludf.DUMMYFUNCTION("GOOGLETRANSLATE(F34,""es"",""en"")"),"wooden notice ")</f>
        <v>wooden notice </v>
      </c>
      <c r="D34" s="1" t="str">
        <f>IFERROR(__xludf.DUMMYFUNCTION("GOOGLETRANSLATE(G34,""es"",""en"")"),"Cedar")</f>
        <v>Cedar</v>
      </c>
      <c r="E34" s="1" t="str">
        <f>IFERROR(__xludf.DUMMYFUNCTION("GOOGLETRANSLATE(I34,""es"",""en"")"),"With light")</f>
        <v>With light</v>
      </c>
      <c r="F34" s="1" t="s">
        <v>14</v>
      </c>
      <c r="G34" s="1" t="s">
        <v>55</v>
      </c>
      <c r="H34" s="1" t="s">
        <v>91</v>
      </c>
      <c r="I34" s="1" t="s">
        <v>92</v>
      </c>
      <c r="J34" s="1" t="s">
        <v>93</v>
      </c>
      <c r="K34" s="1">
        <v>1.0</v>
      </c>
      <c r="L34" s="2">
        <v>650000.0</v>
      </c>
      <c r="M34" s="6">
        <f t="shared" si="1"/>
        <v>292500</v>
      </c>
      <c r="N34" s="7">
        <f t="shared" si="4"/>
        <v>97500</v>
      </c>
      <c r="O34" s="7">
        <f t="shared" si="3"/>
        <v>260000</v>
      </c>
      <c r="P34" s="8">
        <f>IFERROR(__xludf.DUMMYFUNCTION("IF(I34&lt;&gt;""ninguno"", COUNTA(SPLIT(I34,"",""))*10000, 0)
"),10000.0)</f>
        <v>10000</v>
      </c>
      <c r="S34" s="4" t="str">
        <f>IFERROR(__xludf.DUMMYFUNCTION("""COMPUTED_VALUE"""),"White")</f>
        <v>White</v>
      </c>
    </row>
    <row r="35" ht="15.75" customHeight="1">
      <c r="A35" s="1">
        <v>35.0</v>
      </c>
      <c r="B35" s="4" t="str">
        <f>IFERROR(__xludf.DUMMYFUNCTION("GOOGLETRANSLATE(H35,""es"",""en"")"),"Black")</f>
        <v>Black</v>
      </c>
      <c r="C35" s="4" t="str">
        <f>IFERROR(__xludf.DUMMYFUNCTION("GOOGLETRANSLATE(F35,""es"",""en"")"),"Portrait door")</f>
        <v>Portrait door</v>
      </c>
      <c r="D35" s="1" t="str">
        <f>IFERROR(__xludf.DUMMYFUNCTION("GOOGLETRANSLATE(G35,""es"",""en"")"),"Pine tree")</f>
        <v>Pine tree</v>
      </c>
      <c r="E35" s="1" t="str">
        <f>IFERROR(__xludf.DUMMYFUNCTION("GOOGLETRANSLATE(I35,""es"",""en"")"),"puzzle")</f>
        <v>puzzle</v>
      </c>
      <c r="F35" s="1" t="s">
        <v>23</v>
      </c>
      <c r="G35" s="1" t="s">
        <v>40</v>
      </c>
      <c r="H35" s="1" t="s">
        <v>24</v>
      </c>
      <c r="I35" s="1" t="s">
        <v>94</v>
      </c>
      <c r="J35" s="1" t="s">
        <v>18</v>
      </c>
      <c r="K35" s="1">
        <v>1.0</v>
      </c>
      <c r="L35" s="2">
        <v>60000.0</v>
      </c>
      <c r="M35" s="6">
        <f t="shared" si="1"/>
        <v>27000</v>
      </c>
      <c r="N35" s="7">
        <f t="shared" si="4"/>
        <v>9000</v>
      </c>
      <c r="O35" s="7">
        <f t="shared" si="3"/>
        <v>24000</v>
      </c>
      <c r="P35" s="8">
        <f>IFERROR(__xludf.DUMMYFUNCTION("IF(I35&lt;&gt;""ninguno"", COUNTA(SPLIT(I35,"",""))*10000, 0)
"),10000.0)</f>
        <v>10000</v>
      </c>
      <c r="S35" s="4" t="str">
        <f>IFERROR(__xludf.DUMMYFUNCTION("""COMPUTED_VALUE"""),"Azul, amarillo")</f>
        <v>Azul, amarillo</v>
      </c>
    </row>
    <row r="36" ht="15.75" customHeight="1">
      <c r="A36" s="1">
        <v>36.0</v>
      </c>
      <c r="B36" s="4" t="str">
        <f>IFERROR(__xludf.DUMMYFUNCTION("GOOGLETRANSLATE(H36,""es"",""en"")"),"Wood")</f>
        <v>Wood</v>
      </c>
      <c r="C36" s="4" t="str">
        <f>IFERROR(__xludf.DUMMYFUNCTION("GOOGLETRANSLATE(F36,""es"",""en"")"),"wooden box ")</f>
        <v>wooden box </v>
      </c>
      <c r="D36" s="1" t="str">
        <f>IFERROR(__xludf.DUMMYFUNCTION("GOOGLETRANSLATE(G36,""es"",""en"")"),"MDF")</f>
        <v>MDF</v>
      </c>
      <c r="E36" s="1" t="str">
        <f>IFERROR(__xludf.DUMMYFUNCTION("GOOGLETRANSLATE(I36,""es"",""en"")"),"None")</f>
        <v>None</v>
      </c>
      <c r="F36" s="1" t="s">
        <v>19</v>
      </c>
      <c r="G36" s="1" t="s">
        <v>15</v>
      </c>
      <c r="H36" s="1" t="s">
        <v>20</v>
      </c>
      <c r="I36" s="1" t="s">
        <v>21</v>
      </c>
      <c r="J36" s="1" t="s">
        <v>58</v>
      </c>
      <c r="K36" s="1">
        <v>1.0</v>
      </c>
      <c r="L36" s="2">
        <v>90000.0</v>
      </c>
      <c r="M36" s="6">
        <f t="shared" si="1"/>
        <v>40500</v>
      </c>
      <c r="N36" s="7">
        <f t="shared" si="4"/>
        <v>13500</v>
      </c>
      <c r="O36" s="7">
        <f t="shared" si="3"/>
        <v>36000</v>
      </c>
      <c r="P36" s="8">
        <f>IFERROR(__xludf.DUMMYFUNCTION("IF(I36&lt;&gt;""ninguno"", COUNTA(SPLIT(I36,"",""))*10000, 0)
"),0.0)</f>
        <v>0</v>
      </c>
      <c r="S36" s="4" t="str">
        <f>IFERROR(__xludf.DUMMYFUNCTION("""COMPUTED_VALUE"""),"Lila, morado")</f>
        <v>Lila, morado</v>
      </c>
    </row>
    <row r="37" ht="15.75" customHeight="1">
      <c r="A37" s="1">
        <v>37.0</v>
      </c>
      <c r="B37" s="4" t="str">
        <f>IFERROR(__xludf.DUMMYFUNCTION("GOOGLETRANSLATE(H37,""es"",""en"")"),"Wood")</f>
        <v>Wood</v>
      </c>
      <c r="C37" s="4" t="str">
        <f>IFERROR(__xludf.DUMMYFUNCTION("GOOGLETRANSLATE(F37,""es"",""en"")"),"wooden box ")</f>
        <v>wooden box </v>
      </c>
      <c r="D37" s="1" t="str">
        <f>IFERROR(__xludf.DUMMYFUNCTION("GOOGLETRANSLATE(G37,""es"",""en"")"),"MDF")</f>
        <v>MDF</v>
      </c>
      <c r="E37" s="1" t="str">
        <f>IFERROR(__xludf.DUMMYFUNCTION("GOOGLETRANSLATE(I37,""es"",""en"")"),"None")</f>
        <v>None</v>
      </c>
      <c r="F37" s="1" t="s">
        <v>19</v>
      </c>
      <c r="G37" s="1" t="s">
        <v>15</v>
      </c>
      <c r="H37" s="1" t="s">
        <v>20</v>
      </c>
      <c r="I37" s="1" t="s">
        <v>21</v>
      </c>
      <c r="J37" s="1" t="s">
        <v>95</v>
      </c>
      <c r="K37" s="1">
        <v>1.0</v>
      </c>
      <c r="L37" s="2">
        <v>50000.0</v>
      </c>
      <c r="M37" s="6">
        <f t="shared" si="1"/>
        <v>22500</v>
      </c>
      <c r="N37" s="7">
        <f t="shared" si="4"/>
        <v>7500</v>
      </c>
      <c r="O37" s="7">
        <f t="shared" si="3"/>
        <v>20000</v>
      </c>
      <c r="P37" s="8">
        <f>IFERROR(__xludf.DUMMYFUNCTION("IF(I37&lt;&gt;""ninguno"", COUNTA(SPLIT(I37,"",""))*10000, 0)
"),0.0)</f>
        <v>0</v>
      </c>
      <c r="S37" s="4"/>
    </row>
    <row r="38" ht="15.75" customHeight="1">
      <c r="A38" s="1">
        <v>38.0</v>
      </c>
      <c r="B38" s="4" t="str">
        <f>IFERROR(__xludf.DUMMYFUNCTION("GOOGLETRANSLATE(H38,""es"",""en"")"),"White")</f>
        <v>White</v>
      </c>
      <c r="C38" s="4" t="str">
        <f>IFERROR(__xludf.DUMMYFUNCTION("GOOGLETRANSLATE(F38,""es"",""en"")"),"wooden box ")</f>
        <v>wooden box </v>
      </c>
      <c r="D38" s="1" t="str">
        <f>IFERROR(__xludf.DUMMYFUNCTION("GOOGLETRANSLATE(G38,""es"",""en"")"),"Cedar")</f>
        <v>Cedar</v>
      </c>
      <c r="E38" s="1" t="str">
        <f>IFERROR(__xludf.DUMMYFUNCTION("GOOGLETRANSLATE(I38,""es"",""en"")"),"With drawer altarpiece")</f>
        <v>With drawer altarpiece</v>
      </c>
      <c r="F38" s="1" t="s">
        <v>19</v>
      </c>
      <c r="G38" s="1" t="s">
        <v>55</v>
      </c>
      <c r="H38" s="1" t="s">
        <v>31</v>
      </c>
      <c r="I38" s="1" t="s">
        <v>96</v>
      </c>
      <c r="J38" s="1" t="s">
        <v>97</v>
      </c>
      <c r="K38" s="1">
        <v>1.0</v>
      </c>
      <c r="L38" s="2">
        <v>50000.0</v>
      </c>
      <c r="M38" s="6">
        <f t="shared" si="1"/>
        <v>22500</v>
      </c>
      <c r="N38" s="7">
        <f t="shared" si="4"/>
        <v>7500</v>
      </c>
      <c r="O38" s="7">
        <f t="shared" si="3"/>
        <v>20000</v>
      </c>
      <c r="P38" s="8">
        <f>IFERROR(__xludf.DUMMYFUNCTION("IF(I38&lt;&gt;""ninguno"", COUNTA(SPLIT(I38,"",""))*10000, 0)
"),10000.0)</f>
        <v>10000</v>
      </c>
    </row>
    <row r="39" ht="15.75" customHeight="1">
      <c r="A39" s="1">
        <v>39.0</v>
      </c>
      <c r="B39" s="4" t="str">
        <f>IFERROR(__xludf.DUMMYFUNCTION("GOOGLETRANSLATE(H39,""es"",""en"")"),"Betiated Caramel")</f>
        <v>Betiated Caramel</v>
      </c>
      <c r="C39" s="4" t="str">
        <f>IFERROR(__xludf.DUMMYFUNCTION("GOOGLETRANSLATE(F39,""es"",""en"")"),"Wooden clock")</f>
        <v>Wooden clock</v>
      </c>
      <c r="D39" s="1" t="str">
        <f>IFERROR(__xludf.DUMMYFUNCTION("GOOGLETRANSLATE(G39,""es"",""en"")"),"MDF")</f>
        <v>MDF</v>
      </c>
      <c r="E39" s="1" t="str">
        <f>IFERROR(__xludf.DUMMYFUNCTION("GOOGLETRANSLATE(I39,""es"",""en"")"),"Photo tree with 12 photos")</f>
        <v>Photo tree with 12 photos</v>
      </c>
      <c r="F39" s="1" t="s">
        <v>39</v>
      </c>
      <c r="G39" s="1" t="s">
        <v>15</v>
      </c>
      <c r="H39" s="1" t="s">
        <v>65</v>
      </c>
      <c r="I39" s="1" t="s">
        <v>51</v>
      </c>
      <c r="J39" s="1" t="s">
        <v>98</v>
      </c>
      <c r="K39" s="1">
        <v>1.0</v>
      </c>
      <c r="L39" s="2">
        <v>70000.0</v>
      </c>
      <c r="M39" s="6">
        <f t="shared" si="1"/>
        <v>31500</v>
      </c>
      <c r="N39" s="7">
        <f t="shared" si="4"/>
        <v>10500</v>
      </c>
      <c r="O39" s="7">
        <f t="shared" si="3"/>
        <v>28000</v>
      </c>
      <c r="P39" s="8">
        <f>IFERROR(__xludf.DUMMYFUNCTION("IF(I39&lt;&gt;""ninguno"", COUNTA(SPLIT(I39,"",""))*10000, 0)
"),10000.0)</f>
        <v>10000</v>
      </c>
    </row>
    <row r="40" ht="15.75" customHeight="1">
      <c r="A40" s="1">
        <v>40.0</v>
      </c>
      <c r="B40" s="4" t="str">
        <f>IFERROR(__xludf.DUMMYFUNCTION("GOOGLETRANSLATE(H40,""es"",""en"")"),"Golden")</f>
        <v>Golden</v>
      </c>
      <c r="C40" s="4" t="str">
        <f>IFERROR(__xludf.DUMMYFUNCTION("GOOGLETRANSLATE(F40,""es"",""en"")"),"Wooden frame")</f>
        <v>Wooden frame</v>
      </c>
      <c r="D40" s="1" t="str">
        <f>IFERROR(__xludf.DUMMYFUNCTION("GOOGLETRANSLATE(G40,""es"",""en"")"),"Cedar")</f>
        <v>Cedar</v>
      </c>
      <c r="E40" s="1" t="str">
        <f>IFERROR(__xludf.DUMMYFUNCTION("GOOGLETRANSLATE(I40,""es"",""en"")"),"for diploma")</f>
        <v>for diploma</v>
      </c>
      <c r="F40" s="1" t="s">
        <v>99</v>
      </c>
      <c r="G40" s="1" t="s">
        <v>55</v>
      </c>
      <c r="H40" s="1" t="s">
        <v>100</v>
      </c>
      <c r="I40" s="1" t="s">
        <v>101</v>
      </c>
      <c r="J40" s="1" t="s">
        <v>95</v>
      </c>
      <c r="K40" s="1">
        <v>1.0</v>
      </c>
      <c r="L40" s="2">
        <v>50000.0</v>
      </c>
      <c r="M40" s="6">
        <f t="shared" si="1"/>
        <v>22500</v>
      </c>
      <c r="N40" s="7">
        <f t="shared" si="4"/>
        <v>7500</v>
      </c>
      <c r="O40" s="7">
        <f t="shared" si="3"/>
        <v>20000</v>
      </c>
      <c r="P40" s="8">
        <f>IFERROR(__xludf.DUMMYFUNCTION("IF(I40&lt;&gt;""ninguno"", COUNTA(SPLIT(I40,"",""))*10000, 0)
"),10000.0)</f>
        <v>10000</v>
      </c>
    </row>
    <row r="41" ht="15.75" customHeight="1">
      <c r="A41" s="1">
        <v>41.0</v>
      </c>
      <c r="B41" s="4" t="str">
        <f>IFERROR(__xludf.DUMMYFUNCTION("GOOGLETRANSLATE(H41,""es"",""en"")"),"Black")</f>
        <v>Black</v>
      </c>
      <c r="C41" s="4" t="str">
        <f>IFERROR(__xludf.DUMMYFUNCTION("GOOGLETRANSLATE(F41,""es"",""en"")"),"Wooden clock")</f>
        <v>Wooden clock</v>
      </c>
      <c r="D41" s="1" t="str">
        <f>IFERROR(__xludf.DUMMYFUNCTION("GOOGLETRANSLATE(G41,""es"",""en"")"),"MDF")</f>
        <v>MDF</v>
      </c>
      <c r="E41" s="1" t="str">
        <f>IFERROR(__xludf.DUMMYFUNCTION("GOOGLETRANSLATE(I41,""es"",""en"")"),"Photographic tree with 8 photos")</f>
        <v>Photographic tree with 8 photos</v>
      </c>
      <c r="F41" s="1" t="s">
        <v>39</v>
      </c>
      <c r="G41" s="1" t="s">
        <v>15</v>
      </c>
      <c r="H41" s="1" t="s">
        <v>24</v>
      </c>
      <c r="I41" s="1" t="s">
        <v>102</v>
      </c>
      <c r="J41" s="1" t="s">
        <v>49</v>
      </c>
      <c r="K41" s="1">
        <v>1.0</v>
      </c>
      <c r="L41" s="2">
        <v>50000.0</v>
      </c>
      <c r="M41" s="6">
        <f t="shared" si="1"/>
        <v>22500</v>
      </c>
      <c r="N41" s="7">
        <f t="shared" si="4"/>
        <v>7500</v>
      </c>
      <c r="O41" s="7">
        <f t="shared" si="3"/>
        <v>20000</v>
      </c>
      <c r="P41" s="8">
        <f>IFERROR(__xludf.DUMMYFUNCTION("IF(I41&lt;&gt;""ninguno"", COUNTA(SPLIT(I41,"",""))*10000, 0)
"),10000.0)</f>
        <v>10000</v>
      </c>
    </row>
    <row r="42" ht="15.75" customHeight="1">
      <c r="A42" s="1">
        <v>42.0</v>
      </c>
      <c r="B42" s="4" t="str">
        <f>IFERROR(__xludf.DUMMYFUNCTION("GOOGLETRANSLATE(H42,""es"",""en"")"),"Black")</f>
        <v>Black</v>
      </c>
      <c r="C42" s="4" t="str">
        <f>IFERROR(__xludf.DUMMYFUNCTION("GOOGLETRANSLATE(F42,""es"",""en"")"),"Portrait door")</f>
        <v>Portrait door</v>
      </c>
      <c r="D42" s="1" t="str">
        <f>IFERROR(__xludf.DUMMYFUNCTION("GOOGLETRANSLATE(G42,""es"",""en"")"),"MDF")</f>
        <v>MDF</v>
      </c>
      <c r="E42" s="1" t="str">
        <f>IFERROR(__xludf.DUMMYFUNCTION("GOOGLETRANSLATE(I42,""es"",""en"")"),"None")</f>
        <v>None</v>
      </c>
      <c r="F42" s="1" t="s">
        <v>23</v>
      </c>
      <c r="G42" s="1" t="s">
        <v>15</v>
      </c>
      <c r="H42" s="1" t="s">
        <v>24</v>
      </c>
      <c r="I42" s="1" t="s">
        <v>21</v>
      </c>
      <c r="J42" s="1" t="s">
        <v>103</v>
      </c>
      <c r="K42" s="1">
        <v>1.0</v>
      </c>
      <c r="L42" s="2">
        <v>140000.0</v>
      </c>
      <c r="M42" s="6">
        <f t="shared" si="1"/>
        <v>63000</v>
      </c>
      <c r="N42" s="7">
        <f t="shared" si="4"/>
        <v>21000</v>
      </c>
      <c r="O42" s="7">
        <f t="shared" si="3"/>
        <v>56000</v>
      </c>
      <c r="P42" s="8">
        <f>IFERROR(__xludf.DUMMYFUNCTION("IF(I42&lt;&gt;""ninguno"", COUNTA(SPLIT(I42,"",""))*10000, 0)
"),0.0)</f>
        <v>0</v>
      </c>
    </row>
    <row r="43" ht="15.75" customHeight="1">
      <c r="A43" s="1">
        <v>43.0</v>
      </c>
      <c r="B43" s="4" t="str">
        <f>IFERROR(__xludf.DUMMYFUNCTION("GOOGLETRANSLATE(H43,""es"",""en"")"),"Pine tree")</f>
        <v>Pine tree</v>
      </c>
      <c r="C43" s="4" t="str">
        <f>IFERROR(__xludf.DUMMYFUNCTION("GOOGLETRANSLATE(F43,""es"",""en"")"),"Wooden clock")</f>
        <v>Wooden clock</v>
      </c>
      <c r="D43" s="1" t="str">
        <f>IFERROR(__xludf.DUMMYFUNCTION("GOOGLETRANSLATE(G43,""es"",""en"")"),"MDF")</f>
        <v>MDF</v>
      </c>
      <c r="E43" s="1" t="str">
        <f>IFERROR(__xludf.DUMMYFUNCTION("GOOGLETRANSLATE(I43,""es"",""en"")"),"Photo tree with 6 photos")</f>
        <v>Photo tree with 6 photos</v>
      </c>
      <c r="F43" s="1" t="s">
        <v>39</v>
      </c>
      <c r="G43" s="1" t="s">
        <v>15</v>
      </c>
      <c r="H43" s="1" t="s">
        <v>40</v>
      </c>
      <c r="I43" s="1" t="s">
        <v>104</v>
      </c>
      <c r="J43" s="1" t="s">
        <v>49</v>
      </c>
      <c r="K43" s="1">
        <v>1.0</v>
      </c>
      <c r="L43" s="2">
        <v>60000.0</v>
      </c>
      <c r="M43" s="6">
        <f t="shared" si="1"/>
        <v>27000</v>
      </c>
      <c r="N43" s="7">
        <f t="shared" si="4"/>
        <v>9000</v>
      </c>
      <c r="O43" s="7">
        <f t="shared" si="3"/>
        <v>24000</v>
      </c>
      <c r="P43" s="8">
        <f>IFERROR(__xludf.DUMMYFUNCTION("IF(I43&lt;&gt;""ninguno"", COUNTA(SPLIT(I43,"",""))*10000, 0)
"),10000.0)</f>
        <v>10000</v>
      </c>
    </row>
    <row r="44" ht="15.75" customHeight="1">
      <c r="A44" s="1">
        <v>44.0</v>
      </c>
      <c r="B44" s="4" t="str">
        <f>IFERROR(__xludf.DUMMYFUNCTION("GOOGLETRANSLATE(H44,""es"",""en"")"),"Cedar")</f>
        <v>Cedar</v>
      </c>
      <c r="C44" s="4" t="str">
        <f>IFERROR(__xludf.DUMMYFUNCTION("GOOGLETRANSLATE(F44,""es"",""en"")"),"Wooden organizer cabinet")</f>
        <v>Wooden organizer cabinet</v>
      </c>
      <c r="D44" s="1" t="str">
        <f>IFERROR(__xludf.DUMMYFUNCTION("GOOGLETRANSLATE(G44,""es"",""en"")"),"MDF")</f>
        <v>MDF</v>
      </c>
      <c r="E44" s="1" t="str">
        <f>IFERROR(__xludf.DUMMYFUNCTION("GOOGLETRANSLATE(I44,""es"",""en"")"),"Jeweler")</f>
        <v>Jeweler</v>
      </c>
      <c r="F44" s="1" t="s">
        <v>52</v>
      </c>
      <c r="G44" s="1" t="s">
        <v>15</v>
      </c>
      <c r="H44" s="1" t="s">
        <v>55</v>
      </c>
      <c r="I44" s="1" t="s">
        <v>105</v>
      </c>
      <c r="J44" s="1" t="s">
        <v>106</v>
      </c>
      <c r="K44" s="1">
        <v>1.0</v>
      </c>
      <c r="L44" s="2">
        <v>90000.0</v>
      </c>
      <c r="M44" s="6">
        <f t="shared" si="1"/>
        <v>40500</v>
      </c>
      <c r="N44" s="7">
        <f t="shared" si="4"/>
        <v>13500</v>
      </c>
      <c r="O44" s="7">
        <f t="shared" si="3"/>
        <v>36000</v>
      </c>
      <c r="P44" s="8">
        <f>IFERROR(__xludf.DUMMYFUNCTION("IF(I44&lt;&gt;""ninguno"", COUNTA(SPLIT(I44,"",""))*10000, 0)
"),10000.0)</f>
        <v>10000</v>
      </c>
    </row>
    <row r="45" ht="15.75" customHeight="1">
      <c r="A45" s="1">
        <v>45.0</v>
      </c>
      <c r="B45" s="4" t="str">
        <f>IFERROR(__xludf.DUMMYFUNCTION("GOOGLETRANSLATE(H45,""es"",""en"")"),"Wood")</f>
        <v>Wood</v>
      </c>
      <c r="C45" s="4" t="str">
        <f>IFERROR(__xludf.DUMMYFUNCTION("GOOGLETRANSLATE(F45,""es"",""en"")"),"wooden box ")</f>
        <v>wooden box </v>
      </c>
      <c r="D45" s="1" t="str">
        <f>IFERROR(__xludf.DUMMYFUNCTION("GOOGLETRANSLATE(G45,""es"",""en"")"),"MDF")</f>
        <v>MDF</v>
      </c>
      <c r="E45" s="1" t="str">
        <f>IFERROR(__xludf.DUMMYFUNCTION("GOOGLETRANSLATE(I45,""es"",""en"")"),"With drawer altarpiece")</f>
        <v>With drawer altarpiece</v>
      </c>
      <c r="F45" s="1" t="s">
        <v>19</v>
      </c>
      <c r="G45" s="1" t="s">
        <v>15</v>
      </c>
      <c r="H45" s="1" t="s">
        <v>20</v>
      </c>
      <c r="I45" s="1" t="s">
        <v>96</v>
      </c>
      <c r="J45" s="1" t="s">
        <v>107</v>
      </c>
      <c r="K45" s="1">
        <v>1.0</v>
      </c>
      <c r="L45" s="2">
        <v>25000.0</v>
      </c>
      <c r="M45" s="6">
        <f t="shared" si="1"/>
        <v>11250</v>
      </c>
      <c r="N45" s="7">
        <f t="shared" si="4"/>
        <v>3750</v>
      </c>
      <c r="O45" s="7">
        <f t="shared" si="3"/>
        <v>10000</v>
      </c>
      <c r="P45" s="8">
        <f>IFERROR(__xludf.DUMMYFUNCTION("IF(I45&lt;&gt;""ninguno"", COUNTA(SPLIT(I45,"",""))*10000, 0)
"),10000.0)</f>
        <v>10000</v>
      </c>
    </row>
    <row r="46" ht="15.75" customHeight="1">
      <c r="A46" s="1">
        <v>46.0</v>
      </c>
      <c r="B46" s="4" t="str">
        <f>IFERROR(__xludf.DUMMYFUNCTION("GOOGLETRANSLATE(H46,""es"",""en"")"),"Black")</f>
        <v>Black</v>
      </c>
      <c r="C46" s="4" t="str">
        <f>IFERROR(__xludf.DUMMYFUNCTION("GOOGLETRANSLATE(F46,""es"",""en"")"),"Wooden clock")</f>
        <v>Wooden clock</v>
      </c>
      <c r="D46" s="1" t="str">
        <f>IFERROR(__xludf.DUMMYFUNCTION("GOOGLETRANSLATE(G46,""es"",""en"")"),"MDF")</f>
        <v>MDF</v>
      </c>
      <c r="E46" s="1" t="str">
        <f>IFERROR(__xludf.DUMMYFUNCTION("GOOGLETRANSLATE(I46,""es"",""en"")"),"Photo tree with 12 photos")</f>
        <v>Photo tree with 12 photos</v>
      </c>
      <c r="F46" s="1" t="s">
        <v>39</v>
      </c>
      <c r="G46" s="1" t="s">
        <v>15</v>
      </c>
      <c r="H46" s="1" t="s">
        <v>24</v>
      </c>
      <c r="I46" s="1" t="s">
        <v>51</v>
      </c>
      <c r="J46" s="1" t="s">
        <v>98</v>
      </c>
      <c r="K46" s="1">
        <v>1.0</v>
      </c>
      <c r="L46" s="2">
        <v>80000.0</v>
      </c>
      <c r="M46" s="6">
        <f t="shared" si="1"/>
        <v>36000</v>
      </c>
      <c r="N46" s="7">
        <f t="shared" si="4"/>
        <v>12000</v>
      </c>
      <c r="O46" s="7">
        <f t="shared" si="3"/>
        <v>32000</v>
      </c>
      <c r="P46" s="8">
        <f>IFERROR(__xludf.DUMMYFUNCTION("IF(I46&lt;&gt;""ninguno"", COUNTA(SPLIT(I46,"",""))*10000, 0)
"),10000.0)</f>
        <v>10000</v>
      </c>
    </row>
    <row r="47" ht="15.75" customHeight="1">
      <c r="A47" s="1">
        <v>47.0</v>
      </c>
      <c r="B47" s="4" t="str">
        <f>IFERROR(__xludf.DUMMYFUNCTION("GOOGLETRANSLATE(H47,""es"",""en"")"),"Black with gold")</f>
        <v>Black with gold</v>
      </c>
      <c r="C47" s="4" t="str">
        <f>IFERROR(__xludf.DUMMYFUNCTION("GOOGLETRANSLATE(F47,""es"",""en"")"),"Wooden clock")</f>
        <v>Wooden clock</v>
      </c>
      <c r="D47" s="1" t="str">
        <f>IFERROR(__xludf.DUMMYFUNCTION("GOOGLETRANSLATE(G47,""es"",""en"")"),"MDF")</f>
        <v>MDF</v>
      </c>
      <c r="E47" s="1" t="str">
        <f>IFERROR(__xludf.DUMMYFUNCTION("GOOGLETRANSLATE(I47,""es"",""en"")"),"Photo tree with 12 photos")</f>
        <v>Photo tree with 12 photos</v>
      </c>
      <c r="F47" s="1" t="s">
        <v>39</v>
      </c>
      <c r="G47" s="1" t="s">
        <v>15</v>
      </c>
      <c r="H47" s="1" t="s">
        <v>91</v>
      </c>
      <c r="I47" s="1" t="s">
        <v>51</v>
      </c>
      <c r="J47" s="1" t="s">
        <v>98</v>
      </c>
      <c r="K47" s="1">
        <v>1.0</v>
      </c>
      <c r="L47" s="2">
        <v>80000.0</v>
      </c>
      <c r="M47" s="6">
        <f t="shared" si="1"/>
        <v>36000</v>
      </c>
      <c r="N47" s="7">
        <f t="shared" si="4"/>
        <v>12000</v>
      </c>
      <c r="O47" s="7">
        <f t="shared" si="3"/>
        <v>32000</v>
      </c>
      <c r="P47" s="8">
        <f>IFERROR(__xludf.DUMMYFUNCTION("IF(I47&lt;&gt;""ninguno"", COUNTA(SPLIT(I47,"",""))*10000, 0)
"),10000.0)</f>
        <v>10000</v>
      </c>
    </row>
    <row r="48" ht="15.75" customHeight="1">
      <c r="A48" s="1">
        <v>48.0</v>
      </c>
      <c r="B48" s="4" t="str">
        <f>IFERROR(__xludf.DUMMYFUNCTION("GOOGLETRANSLATE(H48,""es"",""en"")"),"Coffee")</f>
        <v>Coffee</v>
      </c>
      <c r="C48" s="4" t="str">
        <f>IFERROR(__xludf.DUMMYFUNCTION("GOOGLETRANSLATE(F48,""es"",""en"")"),"Wooden frame")</f>
        <v>Wooden frame</v>
      </c>
      <c r="D48" s="1" t="str">
        <f>IFERROR(__xludf.DUMMYFUNCTION("GOOGLETRANSLATE(G48,""es"",""en"")"),"Cedar")</f>
        <v>Cedar</v>
      </c>
      <c r="E48" s="1" t="str">
        <f>IFERROR(__xludf.DUMMYFUNCTION("GOOGLETRANSLATE(I48,""es"",""en"")"),"with glass")</f>
        <v>with glass</v>
      </c>
      <c r="F48" s="1" t="s">
        <v>99</v>
      </c>
      <c r="G48" s="1" t="s">
        <v>55</v>
      </c>
      <c r="H48" s="1" t="s">
        <v>108</v>
      </c>
      <c r="I48" s="1" t="s">
        <v>109</v>
      </c>
      <c r="J48" s="1" t="s">
        <v>95</v>
      </c>
      <c r="K48" s="1">
        <v>1.0</v>
      </c>
      <c r="L48" s="2">
        <v>70000.0</v>
      </c>
      <c r="M48" s="6">
        <f t="shared" si="1"/>
        <v>31500</v>
      </c>
      <c r="N48" s="7">
        <f t="shared" si="4"/>
        <v>10500</v>
      </c>
      <c r="O48" s="7">
        <f t="shared" si="3"/>
        <v>28000</v>
      </c>
      <c r="P48" s="8">
        <f>IFERROR(__xludf.DUMMYFUNCTION("IF(I48&lt;&gt;""ninguno"", COUNTA(SPLIT(I48,"",""))*10000, 0)
"),10000.0)</f>
        <v>10000</v>
      </c>
    </row>
    <row r="49" ht="15.75" customHeight="1">
      <c r="A49" s="1">
        <v>49.0</v>
      </c>
      <c r="B49" s="4" t="str">
        <f>IFERROR(__xludf.DUMMYFUNCTION("GOOGLETRANSLATE(H49,""es"",""en"")"),"Coffee")</f>
        <v>Coffee</v>
      </c>
      <c r="C49" s="4" t="str">
        <f>IFERROR(__xludf.DUMMYFUNCTION("GOOGLETRANSLATE(F49,""es"",""en"")"),"Wooden organizer cabinet")</f>
        <v>Wooden organizer cabinet</v>
      </c>
      <c r="D49" s="1" t="str">
        <f>IFERROR(__xludf.DUMMYFUNCTION("GOOGLETRANSLATE(G49,""es"",""en"")"),"MDF")</f>
        <v>MDF</v>
      </c>
      <c r="E49" s="1" t="str">
        <f>IFERROR(__xludf.DUMMYFUNCTION("GOOGLETRANSLATE(I49,""es"",""en"")"),"Necklace Organizer with photos")</f>
        <v>Necklace Organizer with photos</v>
      </c>
      <c r="F49" s="1" t="s">
        <v>52</v>
      </c>
      <c r="G49" s="1" t="s">
        <v>15</v>
      </c>
      <c r="H49" s="1" t="s">
        <v>108</v>
      </c>
      <c r="I49" s="1" t="s">
        <v>110</v>
      </c>
      <c r="J49" s="1" t="s">
        <v>45</v>
      </c>
      <c r="K49" s="1">
        <v>1.0</v>
      </c>
      <c r="L49" s="2">
        <v>130000.0</v>
      </c>
      <c r="M49" s="6">
        <f t="shared" si="1"/>
        <v>58500</v>
      </c>
      <c r="N49" s="7">
        <f t="shared" si="4"/>
        <v>19500</v>
      </c>
      <c r="O49" s="7">
        <f t="shared" si="3"/>
        <v>52000</v>
      </c>
      <c r="P49" s="8">
        <f>IFERROR(__xludf.DUMMYFUNCTION("IF(I49&lt;&gt;""ninguno"", COUNTA(SPLIT(I49,"",""))*10000, 0)
"),10000.0)</f>
        <v>10000</v>
      </c>
    </row>
    <row r="50" ht="15.75" customHeight="1">
      <c r="A50" s="1">
        <v>50.0</v>
      </c>
      <c r="B50" s="4" t="str">
        <f>IFERROR(__xludf.DUMMYFUNCTION("GOOGLETRANSLATE(H50,""es"",""en"")"),"Wood")</f>
        <v>Wood</v>
      </c>
      <c r="C50" s="4" t="str">
        <f>IFERROR(__xludf.DUMMYFUNCTION("GOOGLETRANSLATE(F50,""es"",""en"")"),"wooden box ")</f>
        <v>wooden box </v>
      </c>
      <c r="D50" s="1" t="str">
        <f>IFERROR(__xludf.DUMMYFUNCTION("GOOGLETRANSLATE(G50,""es"",""en"")"),"MDF")</f>
        <v>MDF</v>
      </c>
      <c r="E50" s="1" t="str">
        <f>IFERROR(__xludf.DUMMYFUNCTION("GOOGLETRANSLATE(I50,""es"",""en"")"),"Altarpiece")</f>
        <v>Altarpiece</v>
      </c>
      <c r="F50" s="1" t="s">
        <v>19</v>
      </c>
      <c r="G50" s="1" t="s">
        <v>15</v>
      </c>
      <c r="H50" s="1" t="s">
        <v>20</v>
      </c>
      <c r="I50" s="1" t="s">
        <v>111</v>
      </c>
      <c r="J50" s="1" t="s">
        <v>64</v>
      </c>
      <c r="K50" s="1">
        <v>1.0</v>
      </c>
      <c r="L50" s="2">
        <v>25000.0</v>
      </c>
      <c r="M50" s="6">
        <f t="shared" si="1"/>
        <v>11250</v>
      </c>
      <c r="N50" s="7">
        <f t="shared" si="4"/>
        <v>3750</v>
      </c>
      <c r="O50" s="7">
        <f t="shared" si="3"/>
        <v>10000</v>
      </c>
      <c r="P50" s="8">
        <f>IFERROR(__xludf.DUMMYFUNCTION("IF(I50&lt;&gt;""ninguno"", COUNTA(SPLIT(I50,"",""))*10000, 0)
"),10000.0)</f>
        <v>10000</v>
      </c>
    </row>
    <row r="51" ht="15.75" customHeight="1">
      <c r="A51" s="1">
        <v>51.0</v>
      </c>
      <c r="B51" s="4" t="str">
        <f>IFERROR(__xludf.DUMMYFUNCTION("GOOGLETRANSLATE(H51,""es"",""en"")"),"Black with coffee")</f>
        <v>Black with coffee</v>
      </c>
      <c r="C51" s="4" t="str">
        <f>IFERROR(__xludf.DUMMYFUNCTION("GOOGLETRANSLATE(F51,""es"",""en"")"),"wooden box ")</f>
        <v>wooden box </v>
      </c>
      <c r="D51" s="1" t="str">
        <f>IFERROR(__xludf.DUMMYFUNCTION("GOOGLETRANSLATE(G51,""es"",""en"")"),"MDF")</f>
        <v>MDF</v>
      </c>
      <c r="E51" s="1" t="str">
        <f>IFERROR(__xludf.DUMMYFUNCTION("GOOGLETRANSLATE(I51,""es"",""en"")"),"Altarpiece")</f>
        <v>Altarpiece</v>
      </c>
      <c r="F51" s="1" t="s">
        <v>19</v>
      </c>
      <c r="G51" s="1" t="s">
        <v>15</v>
      </c>
      <c r="H51" s="1" t="s">
        <v>112</v>
      </c>
      <c r="I51" s="1" t="s">
        <v>111</v>
      </c>
      <c r="J51" s="1" t="s">
        <v>95</v>
      </c>
      <c r="K51" s="1">
        <v>1.0</v>
      </c>
      <c r="L51" s="2">
        <v>60000.0</v>
      </c>
      <c r="M51" s="6">
        <f t="shared" si="1"/>
        <v>27000</v>
      </c>
      <c r="N51" s="7">
        <f t="shared" si="4"/>
        <v>9000</v>
      </c>
      <c r="O51" s="7">
        <f t="shared" si="3"/>
        <v>24000</v>
      </c>
      <c r="P51" s="8">
        <f>IFERROR(__xludf.DUMMYFUNCTION("IF(I51&lt;&gt;""ninguno"", COUNTA(SPLIT(I51,"",""))*10000, 0)
"),10000.0)</f>
        <v>10000</v>
      </c>
    </row>
    <row r="52" ht="15.75" customHeight="1">
      <c r="A52" s="1">
        <v>52.0</v>
      </c>
      <c r="B52" s="4" t="str">
        <f>IFERROR(__xludf.DUMMYFUNCTION("GOOGLETRANSLATE(H52,""es"",""en"")"),"Wood")</f>
        <v>Wood</v>
      </c>
      <c r="C52" s="4" t="str">
        <f>IFERROR(__xludf.DUMMYFUNCTION("GOOGLETRANSLATE(F52,""es"",""en"")"),"Wooden frame")</f>
        <v>Wooden frame</v>
      </c>
      <c r="D52" s="1" t="str">
        <f>IFERROR(__xludf.DUMMYFUNCTION("GOOGLETRANSLATE(G52,""es"",""en"")"),"Pine tree")</f>
        <v>Pine tree</v>
      </c>
      <c r="E52" s="1" t="str">
        <f>IFERROR(__xludf.DUMMYFUNCTION("GOOGLETRANSLATE(I52,""es"",""en"")"),"None")</f>
        <v>None</v>
      </c>
      <c r="F52" s="1" t="s">
        <v>99</v>
      </c>
      <c r="G52" s="1" t="s">
        <v>40</v>
      </c>
      <c r="H52" s="1" t="s">
        <v>20</v>
      </c>
      <c r="I52" s="1" t="s">
        <v>21</v>
      </c>
      <c r="J52" s="1" t="s">
        <v>113</v>
      </c>
      <c r="K52" s="1">
        <v>1.0</v>
      </c>
      <c r="L52" s="2">
        <v>50000.0</v>
      </c>
      <c r="M52" s="6">
        <f t="shared" si="1"/>
        <v>22500</v>
      </c>
      <c r="N52" s="7">
        <f t="shared" si="4"/>
        <v>7500</v>
      </c>
      <c r="O52" s="7">
        <f t="shared" si="3"/>
        <v>20000</v>
      </c>
      <c r="P52" s="8">
        <f>IFERROR(__xludf.DUMMYFUNCTION("IF(I52&lt;&gt;""ninguno"", COUNTA(SPLIT(I52,"",""))*10000, 0)
"),0.0)</f>
        <v>0</v>
      </c>
    </row>
    <row r="53" ht="15.75" customHeight="1">
      <c r="A53" s="1">
        <v>53.0</v>
      </c>
      <c r="B53" s="4" t="str">
        <f>IFERROR(__xludf.DUMMYFUNCTION("GOOGLETRANSLATE(H53,""es"",""en"")"),"Golden")</f>
        <v>Golden</v>
      </c>
      <c r="C53" s="4" t="str">
        <f>IFERROR(__xludf.DUMMYFUNCTION("GOOGLETRANSLATE(F53,""es"",""en"")"),"wooden notice ")</f>
        <v>wooden notice </v>
      </c>
      <c r="D53" s="1" t="str">
        <f>IFERROR(__xludf.DUMMYFUNCTION("GOOGLETRANSLATE(G53,""es"",""en"")"),"MDF")</f>
        <v>MDF</v>
      </c>
      <c r="E53" s="1" t="str">
        <f>IFERROR(__xludf.DUMMYFUNCTION("GOOGLETRANSLATE(I53,""es"",""en"")"),"With light")</f>
        <v>With light</v>
      </c>
      <c r="F53" s="1" t="s">
        <v>14</v>
      </c>
      <c r="G53" s="1" t="s">
        <v>15</v>
      </c>
      <c r="H53" s="1" t="s">
        <v>100</v>
      </c>
      <c r="I53" s="1" t="s">
        <v>92</v>
      </c>
      <c r="J53" s="1" t="s">
        <v>114</v>
      </c>
      <c r="K53" s="1">
        <v>1.0</v>
      </c>
      <c r="L53" s="2">
        <v>650000.0</v>
      </c>
      <c r="M53" s="6">
        <f t="shared" si="1"/>
        <v>292500</v>
      </c>
      <c r="N53" s="7">
        <f t="shared" si="4"/>
        <v>97500</v>
      </c>
      <c r="O53" s="7">
        <f t="shared" si="3"/>
        <v>260000</v>
      </c>
      <c r="P53" s="8">
        <f>IFERROR(__xludf.DUMMYFUNCTION("IF(I53&lt;&gt;""ninguno"", COUNTA(SPLIT(I53,"",""))*10000, 0)
"),10000.0)</f>
        <v>10000</v>
      </c>
    </row>
    <row r="54" ht="15.75" customHeight="1">
      <c r="A54" s="1">
        <v>54.0</v>
      </c>
      <c r="B54" s="4" t="str">
        <f>IFERROR(__xludf.DUMMYFUNCTION("GOOGLETRANSLATE(H54,""es"",""en"")"),"Wood")</f>
        <v>Wood</v>
      </c>
      <c r="C54" s="4" t="str">
        <f>IFERROR(__xludf.DUMMYFUNCTION("GOOGLETRANSLATE(F54,""es"",""en"")"),"wooden notice ")</f>
        <v>wooden notice </v>
      </c>
      <c r="D54" s="1" t="str">
        <f>IFERROR(__xludf.DUMMYFUNCTION("GOOGLETRANSLATE(G54,""es"",""en"")"),"Cedar")</f>
        <v>Cedar</v>
      </c>
      <c r="E54" s="1" t="str">
        <f>IFERROR(__xludf.DUMMYFUNCTION("GOOGLETRANSLATE(I54,""es"",""en"")"),"with light")</f>
        <v>with light</v>
      </c>
      <c r="F54" s="1" t="s">
        <v>14</v>
      </c>
      <c r="G54" s="1" t="s">
        <v>55</v>
      </c>
      <c r="H54" s="1" t="s">
        <v>20</v>
      </c>
      <c r="I54" s="1" t="s">
        <v>115</v>
      </c>
      <c r="J54" s="1" t="s">
        <v>116</v>
      </c>
      <c r="K54" s="1">
        <v>1.0</v>
      </c>
      <c r="L54" s="2">
        <v>350000.0</v>
      </c>
      <c r="M54" s="6">
        <f t="shared" si="1"/>
        <v>157500</v>
      </c>
      <c r="N54" s="7">
        <f t="shared" si="4"/>
        <v>52500</v>
      </c>
      <c r="O54" s="7">
        <f t="shared" si="3"/>
        <v>140000</v>
      </c>
      <c r="P54" s="8">
        <f>IFERROR(__xludf.DUMMYFUNCTION("IF(I54&lt;&gt;""ninguno"", COUNTA(SPLIT(I54,"",""))*10000, 0)
"),10000.0)</f>
        <v>10000</v>
      </c>
    </row>
    <row r="55" ht="15.75" customHeight="1">
      <c r="A55" s="1">
        <v>55.0</v>
      </c>
      <c r="B55" s="4" t="str">
        <f>IFERROR(__xludf.DUMMYFUNCTION("GOOGLETRANSLATE(H55,""es"",""en"")"),"Golden")</f>
        <v>Golden</v>
      </c>
      <c r="C55" s="4" t="str">
        <f>IFERROR(__xludf.DUMMYFUNCTION("GOOGLETRANSLATE(F55,""es"",""en"")"),"Wooden frame")</f>
        <v>Wooden frame</v>
      </c>
      <c r="D55" s="1" t="str">
        <f>IFERROR(__xludf.DUMMYFUNCTION("GOOGLETRANSLATE(G55,""es"",""en"")"),"MDF")</f>
        <v>MDF</v>
      </c>
      <c r="E55" s="1" t="str">
        <f>IFERROR(__xludf.DUMMYFUNCTION("GOOGLETRANSLATE(I55,""es"",""en"")"),"Cut for decanter")</f>
        <v>Cut for decanter</v>
      </c>
      <c r="F55" s="1" t="s">
        <v>99</v>
      </c>
      <c r="G55" s="1" t="s">
        <v>15</v>
      </c>
      <c r="H55" s="1" t="s">
        <v>100</v>
      </c>
      <c r="I55" s="1" t="s">
        <v>117</v>
      </c>
      <c r="J55" s="1" t="s">
        <v>118</v>
      </c>
      <c r="K55" s="1">
        <v>1.0</v>
      </c>
      <c r="L55" s="2">
        <v>280000.0</v>
      </c>
      <c r="M55" s="6">
        <f t="shared" si="1"/>
        <v>126000</v>
      </c>
      <c r="N55" s="7">
        <f t="shared" si="4"/>
        <v>42000</v>
      </c>
      <c r="O55" s="7">
        <f t="shared" si="3"/>
        <v>112000</v>
      </c>
      <c r="P55" s="8">
        <f>IFERROR(__xludf.DUMMYFUNCTION("IF(I55&lt;&gt;""ninguno"", COUNTA(SPLIT(I55,"",""))*10000, 0)
"),10000.0)</f>
        <v>10000</v>
      </c>
    </row>
    <row r="56" ht="15.75" customHeight="1">
      <c r="A56" s="1">
        <v>56.0</v>
      </c>
      <c r="B56" s="4" t="str">
        <f>IFERROR(__xludf.DUMMYFUNCTION("GOOGLETRANSLATE(H56,""es"",""en"")"),"Black")</f>
        <v>Black</v>
      </c>
      <c r="C56" s="4" t="str">
        <f>IFERROR(__xludf.DUMMYFUNCTION("GOOGLETRANSLATE(F56,""es"",""en"")"),"Wooden clock")</f>
        <v>Wooden clock</v>
      </c>
      <c r="D56" s="1" t="str">
        <f>IFERROR(__xludf.DUMMYFUNCTION("GOOGLETRANSLATE(G56,""es"",""en"")"),"MDF")</f>
        <v>MDF</v>
      </c>
      <c r="E56" s="1" t="str">
        <f>IFERROR(__xludf.DUMMYFUNCTION("GOOGLETRANSLATE(I56,""es"",""en"")"),"Photographic tree with 8 photos")</f>
        <v>Photographic tree with 8 photos</v>
      </c>
      <c r="F56" s="1" t="s">
        <v>39</v>
      </c>
      <c r="G56" s="1" t="s">
        <v>15</v>
      </c>
      <c r="H56" s="1" t="s">
        <v>24</v>
      </c>
      <c r="I56" s="1" t="s">
        <v>102</v>
      </c>
      <c r="J56" s="1" t="s">
        <v>18</v>
      </c>
      <c r="K56" s="1">
        <v>1.0</v>
      </c>
      <c r="L56" s="2">
        <v>100000.0</v>
      </c>
      <c r="M56" s="6">
        <f t="shared" si="1"/>
        <v>45000</v>
      </c>
      <c r="N56" s="7">
        <f t="shared" si="4"/>
        <v>15000</v>
      </c>
      <c r="O56" s="7">
        <f t="shared" si="3"/>
        <v>40000</v>
      </c>
      <c r="P56" s="8">
        <f>IFERROR(__xludf.DUMMYFUNCTION("IF(I56&lt;&gt;""ninguno"", COUNTA(SPLIT(I56,"",""))*10000, 0)
"),10000.0)</f>
        <v>10000</v>
      </c>
    </row>
    <row r="57" ht="15.75" customHeight="1">
      <c r="A57" s="1">
        <v>57.0</v>
      </c>
      <c r="B57" s="4" t="str">
        <f>IFERROR(__xludf.DUMMYFUNCTION("GOOGLETRANSLATE(H57,""es"",""en"")"),"Black")</f>
        <v>Black</v>
      </c>
      <c r="C57" s="4" t="str">
        <f>IFERROR(__xludf.DUMMYFUNCTION("GOOGLETRANSLATE(F57,""es"",""en"")"),"Wooden clock")</f>
        <v>Wooden clock</v>
      </c>
      <c r="D57" s="1" t="str">
        <f>IFERROR(__xludf.DUMMYFUNCTION("GOOGLETRANSLATE(G57,""es"",""en"")"),"MDF")</f>
        <v>MDF</v>
      </c>
      <c r="E57" s="1" t="str">
        <f>IFERROR(__xludf.DUMMYFUNCTION("GOOGLETRANSLATE(I57,""es"",""en"")"),"Photo tree with 12 photos")</f>
        <v>Photo tree with 12 photos</v>
      </c>
      <c r="F57" s="1" t="s">
        <v>39</v>
      </c>
      <c r="G57" s="1" t="s">
        <v>15</v>
      </c>
      <c r="H57" s="1" t="s">
        <v>24</v>
      </c>
      <c r="I57" s="1" t="s">
        <v>119</v>
      </c>
      <c r="J57" s="1" t="s">
        <v>18</v>
      </c>
      <c r="K57" s="1">
        <v>1.0</v>
      </c>
      <c r="L57" s="2">
        <v>80000.0</v>
      </c>
      <c r="M57" s="6">
        <f t="shared" si="1"/>
        <v>36000</v>
      </c>
      <c r="N57" s="7">
        <f t="shared" si="4"/>
        <v>12000</v>
      </c>
      <c r="O57" s="7">
        <f t="shared" si="3"/>
        <v>32000</v>
      </c>
      <c r="P57" s="8">
        <f>IFERROR(__xludf.DUMMYFUNCTION("IF(I57&lt;&gt;""ninguno"", COUNTA(SPLIT(I57,"",""))*10000, 0)
"),10000.0)</f>
        <v>10000</v>
      </c>
    </row>
    <row r="58" ht="15.75" customHeight="1">
      <c r="A58" s="1">
        <v>58.0</v>
      </c>
      <c r="B58" s="4" t="str">
        <f>IFERROR(__xludf.DUMMYFUNCTION("GOOGLETRANSLATE(H58,""es"",""en"")"),"Wood")</f>
        <v>Wood</v>
      </c>
      <c r="C58" s="4" t="str">
        <f>IFERROR(__xludf.DUMMYFUNCTION("GOOGLETRANSLATE(F58,""es"",""en"")"),"Portrait door")</f>
        <v>Portrait door</v>
      </c>
      <c r="D58" s="1" t="str">
        <f>IFERROR(__xludf.DUMMYFUNCTION("GOOGLETRANSLATE(G58,""es"",""en"")"),"MDF")</f>
        <v>MDF</v>
      </c>
      <c r="E58" s="1" t="str">
        <f>IFERROR(__xludf.DUMMYFUNCTION("GOOGLETRANSLATE(I58,""es"",""en"")"),"Engraving Wooden Weddings")</f>
        <v>Engraving Wooden Weddings</v>
      </c>
      <c r="F58" s="1" t="s">
        <v>23</v>
      </c>
      <c r="G58" s="1" t="s">
        <v>15</v>
      </c>
      <c r="H58" s="1" t="s">
        <v>20</v>
      </c>
      <c r="I58" s="1" t="s">
        <v>120</v>
      </c>
      <c r="J58" s="1" t="s">
        <v>121</v>
      </c>
      <c r="K58" s="1">
        <v>1.0</v>
      </c>
      <c r="L58" s="2">
        <v>100000.0</v>
      </c>
      <c r="M58" s="6">
        <f t="shared" si="1"/>
        <v>45000</v>
      </c>
      <c r="N58" s="7">
        <f t="shared" si="4"/>
        <v>15000</v>
      </c>
      <c r="O58" s="7">
        <f t="shared" si="3"/>
        <v>40000</v>
      </c>
      <c r="P58" s="8">
        <f>IFERROR(__xludf.DUMMYFUNCTION("IF(I58&lt;&gt;""ninguno"", COUNTA(SPLIT(I58,"",""))*10000, 0)
"),10000.0)</f>
        <v>10000</v>
      </c>
    </row>
    <row r="59" ht="15.75" customHeight="1">
      <c r="A59" s="1">
        <v>59.0</v>
      </c>
      <c r="B59" s="4" t="str">
        <f>IFERROR(__xludf.DUMMYFUNCTION("GOOGLETRANSLATE(H59,""es"",""en"")"),"Coffee")</f>
        <v>Coffee</v>
      </c>
      <c r="C59" s="4" t="str">
        <f>IFERROR(__xludf.DUMMYFUNCTION("GOOGLETRANSLATE(F59,""es"",""en"")"),"Wooden clock")</f>
        <v>Wooden clock</v>
      </c>
      <c r="D59" s="1" t="str">
        <f>IFERROR(__xludf.DUMMYFUNCTION("GOOGLETRANSLATE(G59,""es"",""en"")"),"Pine tree")</f>
        <v>Pine tree</v>
      </c>
      <c r="E59" s="1" t="str">
        <f>IFERROR(__xludf.DUMMYFUNCTION("GOOGLETRANSLATE(I59,""es"",""en"")"),"Photo tree with 12 photos")</f>
        <v>Photo tree with 12 photos</v>
      </c>
      <c r="F59" s="1" t="s">
        <v>39</v>
      </c>
      <c r="G59" s="1" t="s">
        <v>40</v>
      </c>
      <c r="H59" s="1" t="s">
        <v>108</v>
      </c>
      <c r="I59" s="1" t="s">
        <v>51</v>
      </c>
      <c r="J59" s="1" t="s">
        <v>18</v>
      </c>
      <c r="K59" s="1">
        <v>1.0</v>
      </c>
      <c r="L59" s="2">
        <v>80000.0</v>
      </c>
      <c r="M59" s="6">
        <f t="shared" si="1"/>
        <v>36000</v>
      </c>
      <c r="N59" s="7">
        <f t="shared" si="4"/>
        <v>12000</v>
      </c>
      <c r="O59" s="7">
        <f t="shared" si="3"/>
        <v>32000</v>
      </c>
      <c r="P59" s="8">
        <f>IFERROR(__xludf.DUMMYFUNCTION("IF(I59&lt;&gt;""ninguno"", COUNTA(SPLIT(I59,"",""))*10000, 0)
"),10000.0)</f>
        <v>10000</v>
      </c>
    </row>
    <row r="60" ht="15.75" customHeight="1">
      <c r="A60" s="1">
        <v>60.0</v>
      </c>
      <c r="B60" s="4" t="str">
        <f>IFERROR(__xludf.DUMMYFUNCTION("GOOGLETRANSLATE(H60,""es"",""en"")"),"Pink with gray")</f>
        <v>Pink with gray</v>
      </c>
      <c r="C60" s="4" t="str">
        <f>IFERROR(__xludf.DUMMYFUNCTION("GOOGLETRANSLATE(F60,""es"",""en"")"),"Wooden frame")</f>
        <v>Wooden frame</v>
      </c>
      <c r="D60" s="1" t="str">
        <f>IFERROR(__xludf.DUMMYFUNCTION("GOOGLETRANSLATE(G60,""es"",""en"")"),"Melamine")</f>
        <v>Melamine</v>
      </c>
      <c r="E60" s="1" t="str">
        <f>IFERROR(__xludf.DUMMYFUNCTION("GOOGLETRANSLATE(I60,""es"",""en"")"),"With support")</f>
        <v>With support</v>
      </c>
      <c r="F60" s="1" t="s">
        <v>99</v>
      </c>
      <c r="G60" s="1" t="s">
        <v>83</v>
      </c>
      <c r="H60" s="1" t="s">
        <v>122</v>
      </c>
      <c r="I60" s="1" t="s">
        <v>123</v>
      </c>
      <c r="J60" s="1" t="s">
        <v>97</v>
      </c>
      <c r="K60" s="1">
        <v>1.0</v>
      </c>
      <c r="L60" s="2">
        <v>50000.0</v>
      </c>
      <c r="M60" s="6">
        <f t="shared" si="1"/>
        <v>22500</v>
      </c>
      <c r="N60" s="7">
        <f t="shared" si="4"/>
        <v>7500</v>
      </c>
      <c r="O60" s="7">
        <f t="shared" si="3"/>
        <v>20000</v>
      </c>
      <c r="P60" s="8">
        <f>IFERROR(__xludf.DUMMYFUNCTION("IF(I60&lt;&gt;""ninguno"", COUNTA(SPLIT(I60,"",""))*10000, 0)
"),10000.0)</f>
        <v>10000</v>
      </c>
    </row>
    <row r="61" ht="15.75" customHeight="1">
      <c r="A61" s="1">
        <v>61.0</v>
      </c>
      <c r="B61" s="4" t="str">
        <f>IFERROR(__xludf.DUMMYFUNCTION("GOOGLETRANSLATE(H61,""es"",""en"")"),"Coffee")</f>
        <v>Coffee</v>
      </c>
      <c r="C61" s="4" t="str">
        <f>IFERROR(__xludf.DUMMYFUNCTION("GOOGLETRANSLATE(F61,""es"",""en"")"),"wooden box ")</f>
        <v>wooden box </v>
      </c>
      <c r="D61" s="1" t="str">
        <f>IFERROR(__xludf.DUMMYFUNCTION("GOOGLETRANSLATE(G61,""es"",""en"")"),"Cedar")</f>
        <v>Cedar</v>
      </c>
      <c r="E61" s="1" t="str">
        <f>IFERROR(__xludf.DUMMYFUNCTION("GOOGLETRANSLATE(I61,""es"",""en"")"),"None")</f>
        <v>None</v>
      </c>
      <c r="F61" s="1" t="s">
        <v>19</v>
      </c>
      <c r="G61" s="1" t="s">
        <v>55</v>
      </c>
      <c r="H61" s="1" t="s">
        <v>108</v>
      </c>
      <c r="I61" s="1" t="s">
        <v>21</v>
      </c>
      <c r="J61" s="1" t="s">
        <v>97</v>
      </c>
      <c r="K61" s="1">
        <v>1.0</v>
      </c>
      <c r="L61" s="2">
        <v>50000.0</v>
      </c>
      <c r="M61" s="6">
        <f t="shared" si="1"/>
        <v>22500</v>
      </c>
      <c r="N61" s="7">
        <f t="shared" si="4"/>
        <v>7500</v>
      </c>
      <c r="O61" s="7">
        <f t="shared" si="3"/>
        <v>20000</v>
      </c>
      <c r="P61" s="8">
        <f>IFERROR(__xludf.DUMMYFUNCTION("IF(I61&lt;&gt;""ninguno"", COUNTA(SPLIT(I61,"",""))*10000, 0)
"),0.0)</f>
        <v>0</v>
      </c>
    </row>
    <row r="62" ht="15.75" customHeight="1">
      <c r="A62" s="1">
        <v>62.0</v>
      </c>
      <c r="B62" s="4" t="str">
        <f>IFERROR(__xludf.DUMMYFUNCTION("GOOGLETRANSLATE(H62,""es"",""en"")"),"Wood")</f>
        <v>Wood</v>
      </c>
      <c r="C62" s="4" t="str">
        <f>IFERROR(__xludf.DUMMYFUNCTION("GOOGLETRANSLATE(F62,""es"",""en"")"),"Portrait door")</f>
        <v>Portrait door</v>
      </c>
      <c r="D62" s="1" t="str">
        <f>IFERROR(__xludf.DUMMYFUNCTION("GOOGLETRANSLATE(G62,""es"",""en"")"),"MDF")</f>
        <v>MDF</v>
      </c>
      <c r="E62" s="1" t="str">
        <f>IFERROR(__xludf.DUMMYFUNCTION("GOOGLETRANSLATE(I62,""es"",""en"")"),"eiffel tower design ")</f>
        <v>eiffel tower design </v>
      </c>
      <c r="F62" s="1" t="s">
        <v>23</v>
      </c>
      <c r="G62" s="1" t="s">
        <v>15</v>
      </c>
      <c r="H62" s="1" t="s">
        <v>20</v>
      </c>
      <c r="I62" s="1" t="s">
        <v>124</v>
      </c>
      <c r="J62" s="1" t="s">
        <v>49</v>
      </c>
      <c r="K62" s="1">
        <v>1.0</v>
      </c>
      <c r="L62" s="2">
        <v>60000.0</v>
      </c>
      <c r="M62" s="6">
        <f t="shared" si="1"/>
        <v>27000</v>
      </c>
      <c r="N62" s="7">
        <f t="shared" si="4"/>
        <v>9000</v>
      </c>
      <c r="O62" s="7">
        <f t="shared" si="3"/>
        <v>24000</v>
      </c>
      <c r="P62" s="8">
        <f>IFERROR(__xludf.DUMMYFUNCTION("IF(I62&lt;&gt;""ninguno"", COUNTA(SPLIT(I62,"",""))*10000, 0)
"),10000.0)</f>
        <v>10000</v>
      </c>
    </row>
    <row r="63" ht="15.75" customHeight="1">
      <c r="A63" s="1">
        <v>63.0</v>
      </c>
      <c r="B63" s="4" t="str">
        <f>IFERROR(__xludf.DUMMYFUNCTION("GOOGLETRANSLATE(H63,""es"",""en"")"),"dark coffee")</f>
        <v>dark coffee</v>
      </c>
      <c r="C63" s="4" t="str">
        <f>IFERROR(__xludf.DUMMYFUNCTION("GOOGLETRANSLATE(F63,""es"",""en"")"),"wooden box ")</f>
        <v>wooden box </v>
      </c>
      <c r="D63" s="1" t="str">
        <f>IFERROR(__xludf.DUMMYFUNCTION("GOOGLETRANSLATE(G63,""es"",""en"")"),"MDF")</f>
        <v>MDF</v>
      </c>
      <c r="E63" s="1" t="str">
        <f>IFERROR(__xludf.DUMMYFUNCTION("GOOGLETRANSLATE(I63,""es"",""en"")"),"3 Diplomas")</f>
        <v>3 Diplomas</v>
      </c>
      <c r="F63" s="1" t="s">
        <v>19</v>
      </c>
      <c r="G63" s="1" t="s">
        <v>15</v>
      </c>
      <c r="H63" s="1" t="s">
        <v>125</v>
      </c>
      <c r="I63" s="1" t="s">
        <v>126</v>
      </c>
      <c r="J63" s="1" t="s">
        <v>97</v>
      </c>
      <c r="K63" s="1">
        <v>3.0</v>
      </c>
      <c r="L63" s="2">
        <v>190000.0</v>
      </c>
      <c r="M63" s="6">
        <f t="shared" si="1"/>
        <v>85500</v>
      </c>
      <c r="N63" s="7">
        <f t="shared" si="4"/>
        <v>28500</v>
      </c>
      <c r="O63" s="7">
        <f t="shared" si="3"/>
        <v>76000</v>
      </c>
      <c r="P63" s="8">
        <f>IFERROR(__xludf.DUMMYFUNCTION("IF(I63&lt;&gt;""ninguno"", COUNTA(SPLIT(I63,"",""))*10000, 0)
"),10000.0)</f>
        <v>10000</v>
      </c>
    </row>
    <row r="64" ht="15.75" customHeight="1">
      <c r="A64" s="1">
        <v>64.0</v>
      </c>
      <c r="B64" s="4" t="str">
        <f>IFERROR(__xludf.DUMMYFUNCTION("GOOGLETRANSLATE(H64,""es"",""en"")"),"White")</f>
        <v>White</v>
      </c>
      <c r="C64" s="4" t="str">
        <f>IFERROR(__xludf.DUMMYFUNCTION("GOOGLETRANSLATE(F64,""es"",""en"")"),"wooden notice ")</f>
        <v>wooden notice </v>
      </c>
      <c r="D64" s="1" t="str">
        <f>IFERROR(__xludf.DUMMYFUNCTION("GOOGLETRANSLATE(G64,""es"",""en"")"),"Melamine")</f>
        <v>Melamine</v>
      </c>
      <c r="E64" s="1" t="str">
        <f>IFERROR(__xludf.DUMMYFUNCTION("GOOGLETRANSLATE(I64,""es"",""en"")"),"None")</f>
        <v>None</v>
      </c>
      <c r="F64" s="1" t="s">
        <v>14</v>
      </c>
      <c r="G64" s="1" t="s">
        <v>83</v>
      </c>
      <c r="H64" s="1" t="s">
        <v>31</v>
      </c>
      <c r="I64" s="1" t="s">
        <v>21</v>
      </c>
      <c r="J64" s="1" t="s">
        <v>127</v>
      </c>
      <c r="K64" s="1">
        <v>1.0</v>
      </c>
      <c r="L64" s="2">
        <v>370000.0</v>
      </c>
      <c r="M64" s="6">
        <f t="shared" si="1"/>
        <v>166500</v>
      </c>
      <c r="N64" s="7">
        <f t="shared" si="4"/>
        <v>55500</v>
      </c>
      <c r="O64" s="7">
        <f t="shared" si="3"/>
        <v>148000</v>
      </c>
      <c r="P64" s="8">
        <f>IFERROR(__xludf.DUMMYFUNCTION("IF(I64&lt;&gt;""ninguno"", COUNTA(SPLIT(I64,"",""))*10000, 0)
"),0.0)</f>
        <v>0</v>
      </c>
    </row>
    <row r="65" ht="15.75" customHeight="1">
      <c r="A65" s="1">
        <v>65.0</v>
      </c>
      <c r="B65" s="4" t="str">
        <f>IFERROR(__xludf.DUMMYFUNCTION("GOOGLETRANSLATE(H65,""es"",""en"")"),"Black")</f>
        <v>Black</v>
      </c>
      <c r="C65" s="4" t="str">
        <f>IFERROR(__xludf.DUMMYFUNCTION("GOOGLETRANSLATE(F65,""es"",""en"")"),"wooden box ")</f>
        <v>wooden box </v>
      </c>
      <c r="D65" s="1" t="str">
        <f>IFERROR(__xludf.DUMMYFUNCTION("GOOGLETRANSLATE(G65,""es"",""en"")"),"MDF")</f>
        <v>MDF</v>
      </c>
      <c r="E65" s="1" t="str">
        <f>IFERROR(__xludf.DUMMYFUNCTION("GOOGLETRANSLATE(I65,""es"",""en"")"),"With 8 photos")</f>
        <v>With 8 photos</v>
      </c>
      <c r="F65" s="1" t="s">
        <v>19</v>
      </c>
      <c r="G65" s="1" t="s">
        <v>15</v>
      </c>
      <c r="H65" s="1" t="s">
        <v>24</v>
      </c>
      <c r="I65" s="1" t="s">
        <v>128</v>
      </c>
      <c r="J65" s="1" t="s">
        <v>129</v>
      </c>
      <c r="K65" s="1">
        <v>1.0</v>
      </c>
      <c r="L65" s="2">
        <v>75000.0</v>
      </c>
      <c r="M65" s="6">
        <f t="shared" si="1"/>
        <v>33750</v>
      </c>
      <c r="N65" s="7">
        <f t="shared" si="4"/>
        <v>11250</v>
      </c>
      <c r="O65" s="7">
        <f t="shared" si="3"/>
        <v>30000</v>
      </c>
      <c r="P65" s="8">
        <f>IFERROR(__xludf.DUMMYFUNCTION("IF(I65&lt;&gt;""ninguno"", COUNTA(SPLIT(I65,"",""))*10000, 0)
"),10000.0)</f>
        <v>10000</v>
      </c>
    </row>
    <row r="66" ht="15.75" customHeight="1">
      <c r="A66" s="1">
        <v>66.0</v>
      </c>
      <c r="B66" s="4" t="str">
        <f>IFERROR(__xludf.DUMMYFUNCTION("GOOGLETRANSLATE(H66,""es"",""en"")"),"Black")</f>
        <v>Black</v>
      </c>
      <c r="C66" s="4" t="str">
        <f>IFERROR(__xludf.DUMMYFUNCTION("GOOGLETRANSLATE(F66,""es"",""en"")"),"Wooden clock")</f>
        <v>Wooden clock</v>
      </c>
      <c r="D66" s="1" t="str">
        <f>IFERROR(__xludf.DUMMYFUNCTION("GOOGLETRANSLATE(G66,""es"",""en"")"),"Cedar")</f>
        <v>Cedar</v>
      </c>
      <c r="E66" s="1" t="str">
        <f>IFERROR(__xludf.DUMMYFUNCTION("GOOGLETRANSLATE(I66,""es"",""en"")"),"Photographic tree with 8 photos")</f>
        <v>Photographic tree with 8 photos</v>
      </c>
      <c r="F66" s="1" t="s">
        <v>39</v>
      </c>
      <c r="G66" s="1" t="s">
        <v>55</v>
      </c>
      <c r="H66" s="1" t="s">
        <v>24</v>
      </c>
      <c r="I66" s="1" t="s">
        <v>102</v>
      </c>
      <c r="J66" s="1" t="s">
        <v>49</v>
      </c>
      <c r="K66" s="1">
        <v>1.0</v>
      </c>
      <c r="L66" s="2">
        <v>50000.0</v>
      </c>
      <c r="M66" s="6">
        <f t="shared" si="1"/>
        <v>22500</v>
      </c>
      <c r="N66" s="7">
        <f t="shared" si="4"/>
        <v>7500</v>
      </c>
      <c r="O66" s="7">
        <f t="shared" si="3"/>
        <v>20000</v>
      </c>
      <c r="P66" s="8">
        <f>IFERROR(__xludf.DUMMYFUNCTION("IF(I66&lt;&gt;""ninguno"", COUNTA(SPLIT(I66,"",""))*10000, 0)
"),10000.0)</f>
        <v>10000</v>
      </c>
    </row>
    <row r="67" ht="15.75" customHeight="1">
      <c r="A67" s="1">
        <v>67.0</v>
      </c>
      <c r="B67" s="4" t="str">
        <f>IFERROR(__xludf.DUMMYFUNCTION("GOOGLETRANSLATE(H67,""es"",""en"")"),"Wood")</f>
        <v>Wood</v>
      </c>
      <c r="C67" s="4" t="str">
        <f>IFERROR(__xludf.DUMMYFUNCTION("GOOGLETRANSLATE(F67,""es"",""en"")"),"wooden box ")</f>
        <v>wooden box </v>
      </c>
      <c r="D67" s="1" t="str">
        <f>IFERROR(__xludf.DUMMYFUNCTION("GOOGLETRANSLATE(G67,""es"",""en"")"),"MDF")</f>
        <v>MDF</v>
      </c>
      <c r="E67" s="1" t="str">
        <f>IFERROR(__xludf.DUMMYFUNCTION("GOOGLETRANSLATE(I67,""es"",""en"")"),"With drawer altarpiece")</f>
        <v>With drawer altarpiece</v>
      </c>
      <c r="F67" s="1" t="s">
        <v>19</v>
      </c>
      <c r="G67" s="1" t="s">
        <v>15</v>
      </c>
      <c r="H67" s="1" t="s">
        <v>20</v>
      </c>
      <c r="I67" s="1" t="s">
        <v>96</v>
      </c>
      <c r="J67" s="1" t="s">
        <v>64</v>
      </c>
      <c r="K67" s="1">
        <v>2.0</v>
      </c>
      <c r="L67" s="2">
        <v>40000.0</v>
      </c>
      <c r="M67" s="6">
        <f t="shared" si="1"/>
        <v>18000</v>
      </c>
      <c r="N67" s="7">
        <f t="shared" si="4"/>
        <v>6000</v>
      </c>
      <c r="O67" s="7">
        <f t="shared" si="3"/>
        <v>16000</v>
      </c>
      <c r="P67" s="8">
        <f>IFERROR(__xludf.DUMMYFUNCTION("IF(I67&lt;&gt;""ninguno"", COUNTA(SPLIT(I67,"",""))*10000, 0)
"),10000.0)</f>
        <v>10000</v>
      </c>
    </row>
    <row r="68" ht="15.75" customHeight="1">
      <c r="A68" s="1">
        <v>68.0</v>
      </c>
      <c r="B68" s="4" t="str">
        <f>IFERROR(__xludf.DUMMYFUNCTION("GOOGLETRANSLATE(H68,""es"",""en"")"),"Betiated Caramel")</f>
        <v>Betiated Caramel</v>
      </c>
      <c r="C68" s="4" t="str">
        <f>IFERROR(__xludf.DUMMYFUNCTION("GOOGLETRANSLATE(F68,""es"",""en"")"),"Wooden shelf")</f>
        <v>Wooden shelf</v>
      </c>
      <c r="D68" s="1" t="str">
        <f>IFERROR(__xludf.DUMMYFUNCTION("GOOGLETRANSLATE(G68,""es"",""en"")"),"MDF")</f>
        <v>MDF</v>
      </c>
      <c r="E68" s="1" t="str">
        <f>IFERROR(__xludf.DUMMYFUNCTION("GOOGLETRANSLATE(I68,""es"",""en"")"),"None")</f>
        <v>None</v>
      </c>
      <c r="F68" s="1" t="s">
        <v>36</v>
      </c>
      <c r="G68" s="1" t="s">
        <v>15</v>
      </c>
      <c r="H68" s="1" t="s">
        <v>65</v>
      </c>
      <c r="I68" s="1" t="s">
        <v>21</v>
      </c>
      <c r="J68" s="1" t="s">
        <v>49</v>
      </c>
      <c r="K68" s="1">
        <v>1.0</v>
      </c>
      <c r="L68" s="2">
        <v>150000.0</v>
      </c>
      <c r="M68" s="6">
        <f t="shared" si="1"/>
        <v>67500</v>
      </c>
      <c r="N68" s="7">
        <f t="shared" si="4"/>
        <v>22500</v>
      </c>
      <c r="O68" s="7">
        <f t="shared" si="3"/>
        <v>60000</v>
      </c>
      <c r="P68" s="8">
        <f>IFERROR(__xludf.DUMMYFUNCTION("IF(I68&lt;&gt;""ninguno"", COUNTA(SPLIT(I68,"",""))*10000, 0)
"),0.0)</f>
        <v>0</v>
      </c>
    </row>
    <row r="69" ht="15.75" customHeight="1">
      <c r="A69" s="1">
        <v>69.0</v>
      </c>
      <c r="B69" s="4" t="str">
        <f>IFERROR(__xludf.DUMMYFUNCTION("GOOGLETRANSLATE(H69,""es"",""en"")"),"Black")</f>
        <v>Black</v>
      </c>
      <c r="C69" s="4" t="str">
        <f>IFERROR(__xludf.DUMMYFUNCTION("GOOGLETRANSLATE(F69,""es"",""en"")"),"Wooden clock")</f>
        <v>Wooden clock</v>
      </c>
      <c r="D69" s="1" t="str">
        <f>IFERROR(__xludf.DUMMYFUNCTION("GOOGLETRANSLATE(G69,""es"",""en"")"),"Cedar")</f>
        <v>Cedar</v>
      </c>
      <c r="E69" s="1" t="str">
        <f>IFERROR(__xludf.DUMMYFUNCTION("GOOGLETRANSLATE(I69,""es"",""en"")"),"Photo tree with 12 photos")</f>
        <v>Photo tree with 12 photos</v>
      </c>
      <c r="F69" s="1" t="s">
        <v>39</v>
      </c>
      <c r="G69" s="1" t="s">
        <v>55</v>
      </c>
      <c r="H69" s="1" t="s">
        <v>24</v>
      </c>
      <c r="I69" s="1" t="s">
        <v>51</v>
      </c>
      <c r="J69" s="1" t="s">
        <v>18</v>
      </c>
      <c r="K69" s="1">
        <v>1.0</v>
      </c>
      <c r="L69" s="2">
        <v>80000.0</v>
      </c>
      <c r="M69" s="6">
        <f t="shared" si="1"/>
        <v>36000</v>
      </c>
      <c r="N69" s="7">
        <f t="shared" si="4"/>
        <v>12000</v>
      </c>
      <c r="O69" s="7">
        <f t="shared" si="3"/>
        <v>32000</v>
      </c>
      <c r="P69" s="8">
        <f>IFERROR(__xludf.DUMMYFUNCTION("IF(I69&lt;&gt;""ninguno"", COUNTA(SPLIT(I69,"",""))*10000, 0)
"),10000.0)</f>
        <v>10000</v>
      </c>
    </row>
    <row r="70" ht="15.75" customHeight="1">
      <c r="A70" s="1">
        <v>70.0</v>
      </c>
      <c r="B70" s="4" t="str">
        <f>IFERROR(__xludf.DUMMYFUNCTION("GOOGLETRANSLATE(H70,""es"",""en"")"),"Black")</f>
        <v>Black</v>
      </c>
      <c r="C70" s="4" t="str">
        <f>IFERROR(__xludf.DUMMYFUNCTION("GOOGLETRANSLATE(F70,""es"",""en"")"),"Wooden cell phone holder")</f>
        <v>Wooden cell phone holder</v>
      </c>
      <c r="D70" s="1" t="str">
        <f>IFERROR(__xludf.DUMMYFUNCTION("GOOGLETRANSLATE(G70,""es"",""en"")"),"MDF")</f>
        <v>MDF</v>
      </c>
      <c r="E70" s="1" t="str">
        <f>IFERROR(__xludf.DUMMYFUNCTION("GOOGLETRANSLATE(I70,""es"",""en"")"),"None")</f>
        <v>None</v>
      </c>
      <c r="F70" s="1" t="s">
        <v>130</v>
      </c>
      <c r="G70" s="1" t="s">
        <v>15</v>
      </c>
      <c r="H70" s="1" t="s">
        <v>24</v>
      </c>
      <c r="I70" s="1" t="s">
        <v>21</v>
      </c>
      <c r="J70" s="1" t="s">
        <v>131</v>
      </c>
      <c r="K70" s="1">
        <v>4.0</v>
      </c>
      <c r="L70" s="2">
        <v>80000.0</v>
      </c>
      <c r="M70" s="6">
        <f t="shared" si="1"/>
        <v>36000</v>
      </c>
      <c r="N70" s="7">
        <f t="shared" si="4"/>
        <v>12000</v>
      </c>
      <c r="O70" s="7">
        <f t="shared" si="3"/>
        <v>32000</v>
      </c>
      <c r="P70" s="8">
        <f>IFERROR(__xludf.DUMMYFUNCTION("IF(I70&lt;&gt;""ninguno"", COUNTA(SPLIT(I70,"",""))*10000, 0)
"),0.0)</f>
        <v>0</v>
      </c>
    </row>
    <row r="71" ht="15.75" customHeight="1">
      <c r="A71" s="1">
        <v>71.0</v>
      </c>
      <c r="B71" s="4" t="str">
        <f>IFERROR(__xludf.DUMMYFUNCTION("GOOGLETRANSLATE(H71,""es"",""en"")"),"Black")</f>
        <v>Black</v>
      </c>
      <c r="C71" s="4" t="str">
        <f>IFERROR(__xludf.DUMMYFUNCTION("GOOGLETRANSLATE(F71,""es"",""en"")"),"Wooden clock")</f>
        <v>Wooden clock</v>
      </c>
      <c r="D71" s="1" t="str">
        <f>IFERROR(__xludf.DUMMYFUNCTION("GOOGLETRANSLATE(G71,""es"",""en"")"),"Melamine")</f>
        <v>Melamine</v>
      </c>
      <c r="E71" s="1" t="str">
        <f>IFERROR(__xludf.DUMMYFUNCTION("GOOGLETRANSLATE(I71,""es"",""en"")"),"Photographic tree with 8 photos, with message ")</f>
        <v>Photographic tree with 8 photos, with message </v>
      </c>
      <c r="F71" s="1" t="s">
        <v>39</v>
      </c>
      <c r="G71" s="1" t="s">
        <v>83</v>
      </c>
      <c r="H71" s="1" t="s">
        <v>24</v>
      </c>
      <c r="I71" s="1" t="s">
        <v>132</v>
      </c>
      <c r="J71" s="1" t="s">
        <v>49</v>
      </c>
      <c r="K71" s="1">
        <v>1.0</v>
      </c>
      <c r="L71" s="2">
        <v>50000.0</v>
      </c>
      <c r="M71" s="6">
        <f t="shared" si="1"/>
        <v>22500</v>
      </c>
      <c r="N71" s="7">
        <f t="shared" si="4"/>
        <v>7500</v>
      </c>
      <c r="O71" s="7">
        <f t="shared" si="3"/>
        <v>20000</v>
      </c>
      <c r="P71" s="8">
        <f>IFERROR(__xludf.DUMMYFUNCTION("IF(I71&lt;&gt;""ninguno"", COUNTA(SPLIT(I71,"",""))*10000, 0)
"),20000.0)</f>
        <v>20000</v>
      </c>
    </row>
    <row r="72" ht="15.75" customHeight="1">
      <c r="A72" s="1">
        <v>72.0</v>
      </c>
      <c r="B72" s="4" t="str">
        <f>IFERROR(__xludf.DUMMYFUNCTION("GOOGLETRANSLATE(H72,""es"",""en"")"),"Walnut")</f>
        <v>Walnut</v>
      </c>
      <c r="C72" s="4" t="str">
        <f>IFERROR(__xludf.DUMMYFUNCTION("GOOGLETRANSLATE(F72,""es"",""en"")"),"wooden notice ")</f>
        <v>wooden notice </v>
      </c>
      <c r="D72" s="1" t="str">
        <f>IFERROR(__xludf.DUMMYFUNCTION("GOOGLETRANSLATE(G72,""es"",""en"")"),"Melamine")</f>
        <v>Melamine</v>
      </c>
      <c r="E72" s="1" t="str">
        <f>IFERROR(__xludf.DUMMYFUNCTION("GOOGLETRANSLATE(I72,""es"",""en"")"),"Ivory Letter")</f>
        <v>Ivory Letter</v>
      </c>
      <c r="F72" s="1" t="s">
        <v>14</v>
      </c>
      <c r="G72" s="1" t="s">
        <v>83</v>
      </c>
      <c r="H72" s="1" t="s">
        <v>133</v>
      </c>
      <c r="I72" s="1" t="s">
        <v>134</v>
      </c>
      <c r="J72" s="1" t="s">
        <v>35</v>
      </c>
      <c r="K72" s="1">
        <v>1.0</v>
      </c>
      <c r="L72" s="2">
        <v>100000.0</v>
      </c>
      <c r="M72" s="6">
        <f t="shared" si="1"/>
        <v>45000</v>
      </c>
      <c r="N72" s="7">
        <f t="shared" si="4"/>
        <v>15000</v>
      </c>
      <c r="O72" s="7">
        <f t="shared" si="3"/>
        <v>40000</v>
      </c>
      <c r="P72" s="8">
        <f>IFERROR(__xludf.DUMMYFUNCTION("IF(I72&lt;&gt;""ninguno"", COUNTA(SPLIT(I72,"",""))*10000, 0)
"),10000.0)</f>
        <v>10000</v>
      </c>
    </row>
    <row r="73" ht="15.75" customHeight="1">
      <c r="A73" s="1">
        <v>73.0</v>
      </c>
      <c r="B73" s="4" t="str">
        <f>IFERROR(__xludf.DUMMYFUNCTION("GOOGLETRANSLATE(H73,""es"",""en"")"),"White")</f>
        <v>White</v>
      </c>
      <c r="C73" s="4" t="str">
        <f>IFERROR(__xludf.DUMMYFUNCTION("GOOGLETRANSLATE(F73,""es"",""en"")"),"Wooden shelf")</f>
        <v>Wooden shelf</v>
      </c>
      <c r="D73" s="1" t="str">
        <f>IFERROR(__xludf.DUMMYFUNCTION("GOOGLETRANSLATE(G73,""es"",""en"")"),"Pine tree")</f>
        <v>Pine tree</v>
      </c>
      <c r="E73" s="1" t="str">
        <f>IFERROR(__xludf.DUMMYFUNCTION("GOOGLETRANSLATE(I73,""es"",""en"")"),"None")</f>
        <v>None</v>
      </c>
      <c r="F73" s="1" t="s">
        <v>36</v>
      </c>
      <c r="G73" s="1" t="s">
        <v>40</v>
      </c>
      <c r="H73" s="1" t="s">
        <v>31</v>
      </c>
      <c r="I73" s="1" t="s">
        <v>21</v>
      </c>
      <c r="J73" s="1" t="s">
        <v>135</v>
      </c>
      <c r="K73" s="1">
        <v>1.0</v>
      </c>
      <c r="L73" s="2">
        <v>70000.0</v>
      </c>
      <c r="M73" s="6">
        <f t="shared" si="1"/>
        <v>31500</v>
      </c>
      <c r="N73" s="7">
        <f t="shared" si="4"/>
        <v>10500</v>
      </c>
      <c r="O73" s="7">
        <f t="shared" si="3"/>
        <v>28000</v>
      </c>
      <c r="P73" s="8">
        <f>IFERROR(__xludf.DUMMYFUNCTION("IF(I73&lt;&gt;""ninguno"", COUNTA(SPLIT(I73,"",""))*10000, 0)
"),0.0)</f>
        <v>0</v>
      </c>
    </row>
    <row r="74" ht="15.75" customHeight="1">
      <c r="A74" s="1">
        <v>74.0</v>
      </c>
      <c r="B74" s="4" t="str">
        <f>IFERROR(__xludf.DUMMYFUNCTION("GOOGLETRANSLATE(H74,""es"",""en"")"),"Wood")</f>
        <v>Wood</v>
      </c>
      <c r="C74" s="4" t="str">
        <f>IFERROR(__xludf.DUMMYFUNCTION("GOOGLETRANSLATE(F74,""es"",""en"")"),"Portrait door")</f>
        <v>Portrait door</v>
      </c>
      <c r="D74" s="1" t="str">
        <f>IFERROR(__xludf.DUMMYFUNCTION("GOOGLETRANSLATE(G74,""es"",""en"")"),"MDF")</f>
        <v>MDF</v>
      </c>
      <c r="E74" s="1" t="str">
        <f>IFERROR(__xludf.DUMMYFUNCTION("GOOGLETRANSLATE(I74,""es"",""en"")"),"None")</f>
        <v>None</v>
      </c>
      <c r="F74" s="1" t="s">
        <v>23</v>
      </c>
      <c r="G74" s="1" t="s">
        <v>15</v>
      </c>
      <c r="H74" s="1" t="s">
        <v>20</v>
      </c>
      <c r="I74" s="1" t="s">
        <v>21</v>
      </c>
      <c r="J74" s="1" t="s">
        <v>95</v>
      </c>
      <c r="K74" s="1">
        <v>1.0</v>
      </c>
      <c r="L74" s="2">
        <v>50000.0</v>
      </c>
      <c r="M74" s="6">
        <f t="shared" si="1"/>
        <v>22500</v>
      </c>
      <c r="N74" s="7">
        <f t="shared" si="4"/>
        <v>7500</v>
      </c>
      <c r="O74" s="7">
        <f t="shared" si="3"/>
        <v>20000</v>
      </c>
      <c r="P74" s="8">
        <f>IFERROR(__xludf.DUMMYFUNCTION("IF(I74&lt;&gt;""ninguno"", COUNTA(SPLIT(I74,"",""))*10000, 0)
"),0.0)</f>
        <v>0</v>
      </c>
    </row>
    <row r="75" ht="15.75" customHeight="1">
      <c r="A75" s="1">
        <v>75.0</v>
      </c>
      <c r="B75" s="4" t="str">
        <f>IFERROR(__xludf.DUMMYFUNCTION("GOOGLETRANSLATE(H75,""es"",""en"")"),"light pink")</f>
        <v>light pink</v>
      </c>
      <c r="C75" s="4" t="str">
        <f>IFERROR(__xludf.DUMMYFUNCTION("GOOGLETRANSLATE(F75,""es"",""en"")"),"wooden notice ")</f>
        <v>wooden notice </v>
      </c>
      <c r="D75" s="1" t="str">
        <f>IFERROR(__xludf.DUMMYFUNCTION("GOOGLETRANSLATE(G75,""es"",""en"")"),"Melamine")</f>
        <v>Melamine</v>
      </c>
      <c r="E75" s="1" t="str">
        <f>IFERROR(__xludf.DUMMYFUNCTION("GOOGLETRANSLATE(I75,""es"",""en"")"),"4 exit shelves")</f>
        <v>4 exit shelves</v>
      </c>
      <c r="F75" s="1" t="s">
        <v>14</v>
      </c>
      <c r="G75" s="1" t="s">
        <v>83</v>
      </c>
      <c r="H75" s="1" t="s">
        <v>136</v>
      </c>
      <c r="I75" s="1" t="s">
        <v>137</v>
      </c>
      <c r="J75" s="1" t="s">
        <v>138</v>
      </c>
      <c r="K75" s="1">
        <v>1.0</v>
      </c>
      <c r="L75" s="2">
        <v>180000.0</v>
      </c>
      <c r="M75" s="6">
        <f t="shared" si="1"/>
        <v>81000</v>
      </c>
      <c r="N75" s="7">
        <f t="shared" si="4"/>
        <v>27000</v>
      </c>
      <c r="O75" s="7">
        <f t="shared" si="3"/>
        <v>72000</v>
      </c>
      <c r="P75" s="8">
        <f>IFERROR(__xludf.DUMMYFUNCTION("IF(I75&lt;&gt;""ninguno"", COUNTA(SPLIT(I75,"",""))*10000, 0)
"),10000.0)</f>
        <v>10000</v>
      </c>
    </row>
    <row r="76" ht="15.75" customHeight="1">
      <c r="A76" s="1">
        <v>76.0</v>
      </c>
      <c r="B76" s="4" t="str">
        <f>IFERROR(__xludf.DUMMYFUNCTION("GOOGLETRANSLATE(H76,""es"",""en"")"),"Wood")</f>
        <v>Wood</v>
      </c>
      <c r="C76" s="4" t="str">
        <f>IFERROR(__xludf.DUMMYFUNCTION("GOOGLETRANSLATE(F76,""es"",""en"")"),"wooden box ")</f>
        <v>wooden box </v>
      </c>
      <c r="D76" s="1" t="str">
        <f>IFERROR(__xludf.DUMMYFUNCTION("GOOGLETRANSLATE(G76,""es"",""en"")"),"MDF")</f>
        <v>MDF</v>
      </c>
      <c r="E76" s="1" t="str">
        <f>IFERROR(__xludf.DUMMYFUNCTION("GOOGLETRANSLATE(I76,""es"",""en"")"),"Altarpiece")</f>
        <v>Altarpiece</v>
      </c>
      <c r="F76" s="1" t="s">
        <v>19</v>
      </c>
      <c r="G76" s="1" t="s">
        <v>15</v>
      </c>
      <c r="H76" s="1" t="s">
        <v>20</v>
      </c>
      <c r="I76" s="1" t="s">
        <v>111</v>
      </c>
      <c r="J76" s="1" t="s">
        <v>64</v>
      </c>
      <c r="K76" s="1">
        <v>1.0</v>
      </c>
      <c r="L76" s="2">
        <v>25000.0</v>
      </c>
      <c r="M76" s="6">
        <f t="shared" si="1"/>
        <v>11250</v>
      </c>
      <c r="N76" s="7">
        <f t="shared" si="4"/>
        <v>3750</v>
      </c>
      <c r="O76" s="7">
        <f t="shared" si="3"/>
        <v>10000</v>
      </c>
      <c r="P76" s="8">
        <f>IFERROR(__xludf.DUMMYFUNCTION("IF(I76&lt;&gt;""ninguno"", COUNTA(SPLIT(I76,"",""))*10000, 0)
"),10000.0)</f>
        <v>10000</v>
      </c>
    </row>
    <row r="77" ht="15.75" customHeight="1">
      <c r="A77" s="1">
        <v>77.0</v>
      </c>
      <c r="B77" s="4" t="str">
        <f>IFERROR(__xludf.DUMMYFUNCTION("GOOGLETRANSLATE(H77,""es"",""en"")"),"Black")</f>
        <v>Black</v>
      </c>
      <c r="C77" s="4" t="str">
        <f>IFERROR(__xludf.DUMMYFUNCTION("GOOGLETRANSLATE(F77,""es"",""en"")"),"Wooden clock")</f>
        <v>Wooden clock</v>
      </c>
      <c r="D77" s="1" t="str">
        <f>IFERROR(__xludf.DUMMYFUNCTION("GOOGLETRANSLATE(G77,""es"",""en"")"),"Pine tree")</f>
        <v>Pine tree</v>
      </c>
      <c r="E77" s="1" t="str">
        <f>IFERROR(__xludf.DUMMYFUNCTION("GOOGLETRANSLATE(I77,""es"",""en"")"),"couple message")</f>
        <v>couple message</v>
      </c>
      <c r="F77" s="1" t="s">
        <v>39</v>
      </c>
      <c r="G77" s="1" t="s">
        <v>40</v>
      </c>
      <c r="H77" s="1" t="s">
        <v>24</v>
      </c>
      <c r="I77" s="1" t="s">
        <v>139</v>
      </c>
      <c r="J77" s="1" t="s">
        <v>49</v>
      </c>
      <c r="K77" s="1">
        <v>1.0</v>
      </c>
      <c r="L77" s="2">
        <v>60000.0</v>
      </c>
      <c r="M77" s="6">
        <f t="shared" si="1"/>
        <v>27000</v>
      </c>
      <c r="N77" s="7">
        <f t="shared" si="4"/>
        <v>9000</v>
      </c>
      <c r="O77" s="7">
        <f t="shared" si="3"/>
        <v>24000</v>
      </c>
      <c r="P77" s="8">
        <f>IFERROR(__xludf.DUMMYFUNCTION("IF(I77&lt;&gt;""ninguno"", COUNTA(SPLIT(I77,"",""))*10000, 0)
"),10000.0)</f>
        <v>10000</v>
      </c>
    </row>
    <row r="78" ht="15.75" customHeight="1">
      <c r="A78" s="1">
        <v>78.0</v>
      </c>
      <c r="B78" s="4" t="str">
        <f>IFERROR(__xludf.DUMMYFUNCTION("GOOGLETRANSLATE(H78,""es"",""en"")"),"Coffee with black")</f>
        <v>Coffee with black</v>
      </c>
      <c r="C78" s="4" t="str">
        <f>IFERROR(__xludf.DUMMYFUNCTION("GOOGLETRANSLATE(F78,""es"",""en"")"),"Wooden shelf")</f>
        <v>Wooden shelf</v>
      </c>
      <c r="D78" s="1" t="str">
        <f>IFERROR(__xludf.DUMMYFUNCTION("GOOGLETRANSLATE(G78,""es"",""en"")"),"MDF")</f>
        <v>MDF</v>
      </c>
      <c r="E78" s="1" t="str">
        <f>IFERROR(__xludf.DUMMYFUNCTION("GOOGLETRANSLATE(I78,""es"",""en"")"),"With 3 compartments")</f>
        <v>With 3 compartments</v>
      </c>
      <c r="F78" s="1" t="s">
        <v>36</v>
      </c>
      <c r="G78" s="1" t="s">
        <v>15</v>
      </c>
      <c r="H78" s="1" t="s">
        <v>140</v>
      </c>
      <c r="I78" s="1" t="s">
        <v>141</v>
      </c>
      <c r="J78" s="1" t="s">
        <v>95</v>
      </c>
      <c r="K78" s="1">
        <v>1.0</v>
      </c>
      <c r="L78" s="2">
        <v>70000.0</v>
      </c>
      <c r="M78" s="6">
        <f t="shared" si="1"/>
        <v>31500</v>
      </c>
      <c r="N78" s="7">
        <f t="shared" si="4"/>
        <v>10500</v>
      </c>
      <c r="O78" s="7">
        <f t="shared" si="3"/>
        <v>28000</v>
      </c>
      <c r="P78" s="8">
        <f>IFERROR(__xludf.DUMMYFUNCTION("IF(I78&lt;&gt;""ninguno"", COUNTA(SPLIT(I78,"",""))*10000, 0)
"),10000.0)</f>
        <v>10000</v>
      </c>
    </row>
    <row r="79" ht="15.75" customHeight="1">
      <c r="A79" s="1">
        <v>79.0</v>
      </c>
      <c r="B79" s="4" t="str">
        <f>IFERROR(__xludf.DUMMYFUNCTION("GOOGLETRANSLATE(H79,""es"",""en"")"),"Black")</f>
        <v>Black</v>
      </c>
      <c r="C79" s="4" t="str">
        <f>IFERROR(__xludf.DUMMYFUNCTION("GOOGLETRANSLATE(F79,""es"",""en"")"),"Wooden clock")</f>
        <v>Wooden clock</v>
      </c>
      <c r="D79" s="1" t="str">
        <f>IFERROR(__xludf.DUMMYFUNCTION("GOOGLETRANSLATE(G79,""es"",""en"")"),"Pine tree")</f>
        <v>Pine tree</v>
      </c>
      <c r="E79" s="1" t="str">
        <f>IFERROR(__xludf.DUMMYFUNCTION("GOOGLETRANSLATE(I79,""es"",""en"")"),"Photographic tree with 8 photos")</f>
        <v>Photographic tree with 8 photos</v>
      </c>
      <c r="F79" s="1" t="s">
        <v>39</v>
      </c>
      <c r="G79" s="1" t="s">
        <v>40</v>
      </c>
      <c r="H79" s="1" t="s">
        <v>24</v>
      </c>
      <c r="I79" s="1" t="s">
        <v>102</v>
      </c>
      <c r="J79" s="1" t="s">
        <v>49</v>
      </c>
      <c r="K79" s="1">
        <v>1.0</v>
      </c>
      <c r="L79" s="2">
        <v>60000.0</v>
      </c>
      <c r="M79" s="6">
        <f t="shared" si="1"/>
        <v>27000</v>
      </c>
      <c r="N79" s="7">
        <f t="shared" si="4"/>
        <v>9000</v>
      </c>
      <c r="O79" s="7">
        <f t="shared" si="3"/>
        <v>24000</v>
      </c>
      <c r="P79" s="8">
        <f>IFERROR(__xludf.DUMMYFUNCTION("IF(I79&lt;&gt;""ninguno"", COUNTA(SPLIT(I79,"",""))*10000, 0)
"),10000.0)</f>
        <v>10000</v>
      </c>
    </row>
    <row r="80" ht="15.75" customHeight="1">
      <c r="A80" s="1">
        <v>80.0</v>
      </c>
      <c r="B80" s="4" t="str">
        <f>IFERROR(__xludf.DUMMYFUNCTION("GOOGLETRANSLATE(H80,""es"",""en"")"),"Black")</f>
        <v>Black</v>
      </c>
      <c r="C80" s="4" t="str">
        <f>IFERROR(__xludf.DUMMYFUNCTION("GOOGLETRANSLATE(F80,""es"",""en"")"),"wooden box ")</f>
        <v>wooden box </v>
      </c>
      <c r="D80" s="1" t="str">
        <f>IFERROR(__xludf.DUMMYFUNCTION("GOOGLETRANSLATE(G80,""es"",""en"")"),"Pine tree")</f>
        <v>Pine tree</v>
      </c>
      <c r="E80" s="1" t="str">
        <f>IFERROR(__xludf.DUMMYFUNCTION("GOOGLETRANSLATE(I80,""es"",""en"")"),"None")</f>
        <v>None</v>
      </c>
      <c r="F80" s="1" t="s">
        <v>19</v>
      </c>
      <c r="G80" s="1" t="s">
        <v>40</v>
      </c>
      <c r="H80" s="1" t="s">
        <v>24</v>
      </c>
      <c r="I80" s="1" t="s">
        <v>21</v>
      </c>
      <c r="J80" s="1" t="s">
        <v>64</v>
      </c>
      <c r="K80" s="1">
        <v>1.0</v>
      </c>
      <c r="L80" s="2">
        <v>40000.0</v>
      </c>
      <c r="M80" s="6">
        <f t="shared" si="1"/>
        <v>18000</v>
      </c>
      <c r="N80" s="7">
        <f t="shared" si="4"/>
        <v>6000</v>
      </c>
      <c r="O80" s="7">
        <f t="shared" si="3"/>
        <v>16000</v>
      </c>
      <c r="P80" s="8">
        <f>IFERROR(__xludf.DUMMYFUNCTION("IF(I80&lt;&gt;""ninguno"", COUNTA(SPLIT(I80,"",""))*10000, 0)
"),0.0)</f>
        <v>0</v>
      </c>
    </row>
    <row r="81" ht="15.75" customHeight="1">
      <c r="A81" s="1">
        <v>81.0</v>
      </c>
      <c r="B81" s="4" t="str">
        <f>IFERROR(__xludf.DUMMYFUNCTION("GOOGLETRANSLATE(H81,""es"",""en"")"),"Coffee")</f>
        <v>Coffee</v>
      </c>
      <c r="C81" s="4" t="str">
        <f>IFERROR(__xludf.DUMMYFUNCTION("GOOGLETRANSLATE(F81,""es"",""en"")"),"Wooden clock")</f>
        <v>Wooden clock</v>
      </c>
      <c r="D81" s="1" t="str">
        <f>IFERROR(__xludf.DUMMYFUNCTION("GOOGLETRANSLATE(G81,""es"",""en"")"),"Cedar")</f>
        <v>Cedar</v>
      </c>
      <c r="E81" s="1" t="str">
        <f>IFERROR(__xludf.DUMMYFUNCTION("GOOGLETRANSLATE(I81,""es"",""en"")"),"Photographic tree with 11 photos")</f>
        <v>Photographic tree with 11 photos</v>
      </c>
      <c r="F81" s="1" t="s">
        <v>39</v>
      </c>
      <c r="G81" s="1" t="s">
        <v>55</v>
      </c>
      <c r="H81" s="1" t="s">
        <v>108</v>
      </c>
      <c r="I81" s="1" t="s">
        <v>142</v>
      </c>
      <c r="J81" s="1" t="s">
        <v>98</v>
      </c>
      <c r="K81" s="1">
        <v>1.0</v>
      </c>
      <c r="L81" s="2">
        <v>120000.0</v>
      </c>
      <c r="M81" s="6">
        <f t="shared" si="1"/>
        <v>54000</v>
      </c>
      <c r="N81" s="7">
        <f t="shared" si="4"/>
        <v>18000</v>
      </c>
      <c r="O81" s="7">
        <f t="shared" si="3"/>
        <v>48000</v>
      </c>
      <c r="P81" s="8">
        <f>IFERROR(__xludf.DUMMYFUNCTION("IF(I81&lt;&gt;""ninguno"", COUNTA(SPLIT(I81,"",""))*10000, 0)
"),10000.0)</f>
        <v>10000</v>
      </c>
    </row>
    <row r="82" ht="15.75" customHeight="1">
      <c r="A82" s="1">
        <v>82.0</v>
      </c>
      <c r="B82" s="4" t="str">
        <f>IFERROR(__xludf.DUMMYFUNCTION("GOOGLETRANSLATE(H82,""es"",""en"")"),"Walnut")</f>
        <v>Walnut</v>
      </c>
      <c r="C82" s="4" t="str">
        <f>IFERROR(__xludf.DUMMYFUNCTION("GOOGLETRANSLATE(F82,""es"",""en"")"),"Wooden organizer cabinet")</f>
        <v>Wooden organizer cabinet</v>
      </c>
      <c r="D82" s="1" t="str">
        <f>IFERROR(__xludf.DUMMYFUNCTION("GOOGLETRANSLATE(G82,""es"",""en"")"),"Pine tree")</f>
        <v>Pine tree</v>
      </c>
      <c r="E82" s="1" t="str">
        <f>IFERROR(__xludf.DUMMYFUNCTION("GOOGLETRANSLATE(I82,""es"",""en"")"),"Trunk furniture")</f>
        <v>Trunk furniture</v>
      </c>
      <c r="F82" s="1" t="s">
        <v>52</v>
      </c>
      <c r="G82" s="1" t="s">
        <v>40</v>
      </c>
      <c r="H82" s="1" t="s">
        <v>133</v>
      </c>
      <c r="I82" s="1" t="s">
        <v>143</v>
      </c>
      <c r="J82" s="1" t="s">
        <v>144</v>
      </c>
      <c r="K82" s="1">
        <v>1.0</v>
      </c>
      <c r="L82" s="2">
        <v>70000.0</v>
      </c>
      <c r="M82" s="6">
        <f t="shared" si="1"/>
        <v>31500</v>
      </c>
      <c r="N82" s="7">
        <f t="shared" si="4"/>
        <v>10500</v>
      </c>
      <c r="O82" s="7">
        <f t="shared" si="3"/>
        <v>28000</v>
      </c>
      <c r="P82" s="8">
        <f>IFERROR(__xludf.DUMMYFUNCTION("IF(I82&lt;&gt;""ninguno"", COUNTA(SPLIT(I82,"",""))*10000, 0)
"),10000.0)</f>
        <v>10000</v>
      </c>
    </row>
    <row r="83" ht="15.75" customHeight="1">
      <c r="A83" s="1">
        <v>83.0</v>
      </c>
      <c r="B83" s="4" t="str">
        <f>IFERROR(__xludf.DUMMYFUNCTION("GOOGLETRANSLATE(H83,""es"",""en"")"),"Black")</f>
        <v>Black</v>
      </c>
      <c r="C83" s="4" t="str">
        <f>IFERROR(__xludf.DUMMYFUNCTION("GOOGLETRANSLATE(F83,""es"",""en"")"),"Wooden clock")</f>
        <v>Wooden clock</v>
      </c>
      <c r="D83" s="1" t="str">
        <f>IFERROR(__xludf.DUMMYFUNCTION("GOOGLETRANSLATE(G83,""es"",""en"")"),"MDF")</f>
        <v>MDF</v>
      </c>
      <c r="E83" s="1" t="str">
        <f>IFERROR(__xludf.DUMMYFUNCTION("GOOGLETRANSLATE(I83,""es"",""en"")"),"Photographic tree with 8 photos")</f>
        <v>Photographic tree with 8 photos</v>
      </c>
      <c r="F83" s="1" t="s">
        <v>39</v>
      </c>
      <c r="G83" s="1" t="s">
        <v>15</v>
      </c>
      <c r="H83" s="1" t="s">
        <v>24</v>
      </c>
      <c r="I83" s="1" t="s">
        <v>102</v>
      </c>
      <c r="J83" s="1" t="s">
        <v>49</v>
      </c>
      <c r="K83" s="1">
        <v>1.0</v>
      </c>
      <c r="L83" s="2">
        <v>60000.0</v>
      </c>
      <c r="M83" s="6">
        <f t="shared" si="1"/>
        <v>27000</v>
      </c>
      <c r="N83" s="7">
        <f t="shared" si="4"/>
        <v>9000</v>
      </c>
      <c r="O83" s="7">
        <f t="shared" si="3"/>
        <v>24000</v>
      </c>
      <c r="P83" s="8">
        <f>IFERROR(__xludf.DUMMYFUNCTION("IF(I83&lt;&gt;""ninguno"", COUNTA(SPLIT(I83,"",""))*10000, 0)
"),10000.0)</f>
        <v>10000</v>
      </c>
    </row>
    <row r="84" ht="15.75" customHeight="1">
      <c r="A84" s="1">
        <v>84.0</v>
      </c>
      <c r="B84" s="4" t="str">
        <f>IFERROR(__xludf.DUMMYFUNCTION("GOOGLETRANSLATE(H84,""es"",""en"")"),"Black")</f>
        <v>Black</v>
      </c>
      <c r="C84" s="4" t="str">
        <f>IFERROR(__xludf.DUMMYFUNCTION("GOOGLETRANSLATE(F84,""es"",""en"")"),"Wooden clock")</f>
        <v>Wooden clock</v>
      </c>
      <c r="D84" s="1" t="str">
        <f>IFERROR(__xludf.DUMMYFUNCTION("GOOGLETRANSLATE(G84,""es"",""en"")"),"Cedar")</f>
        <v>Cedar</v>
      </c>
      <c r="E84" s="1" t="str">
        <f>IFERROR(__xludf.DUMMYFUNCTION("GOOGLETRANSLATE(I84,""es"",""en"")"),"Photo tree with 12 photos")</f>
        <v>Photo tree with 12 photos</v>
      </c>
      <c r="F84" s="1" t="s">
        <v>39</v>
      </c>
      <c r="G84" s="1" t="s">
        <v>55</v>
      </c>
      <c r="H84" s="1" t="s">
        <v>24</v>
      </c>
      <c r="I84" s="1" t="s">
        <v>51</v>
      </c>
      <c r="J84" s="1" t="s">
        <v>145</v>
      </c>
      <c r="K84" s="1">
        <v>1.0</v>
      </c>
      <c r="L84" s="2">
        <v>90000.0</v>
      </c>
      <c r="M84" s="6">
        <f t="shared" si="1"/>
        <v>40500</v>
      </c>
      <c r="N84" s="7">
        <f t="shared" si="4"/>
        <v>13500</v>
      </c>
      <c r="O84" s="7">
        <f t="shared" si="3"/>
        <v>36000</v>
      </c>
      <c r="P84" s="8">
        <f>IFERROR(__xludf.DUMMYFUNCTION("IF(I84&lt;&gt;""ninguno"", COUNTA(SPLIT(I84,"",""))*10000, 0)
"),10000.0)</f>
        <v>10000</v>
      </c>
    </row>
    <row r="85" ht="15.75" customHeight="1">
      <c r="A85" s="1">
        <v>85.0</v>
      </c>
      <c r="B85" s="4" t="str">
        <f>IFERROR(__xludf.DUMMYFUNCTION("GOOGLETRANSLATE(H85,""es"",""en"")"),"Neon")</f>
        <v>Neon</v>
      </c>
      <c r="C85" s="4" t="str">
        <f>IFERROR(__xludf.DUMMYFUNCTION("GOOGLETRANSLATE(F85,""es"",""en"")"),"wooden notice ")</f>
        <v>wooden notice </v>
      </c>
      <c r="D85" s="1" t="str">
        <f>IFERROR(__xludf.DUMMYFUNCTION("GOOGLETRANSLATE(G85,""es"",""en"")"),"MDF")</f>
        <v>MDF</v>
      </c>
      <c r="E85" s="1" t="str">
        <f>IFERROR(__xludf.DUMMYFUNCTION("GOOGLETRANSLATE(I85,""es"",""en"")"),"Beautiful Letter")</f>
        <v>Beautiful Letter</v>
      </c>
      <c r="F85" s="1" t="s">
        <v>14</v>
      </c>
      <c r="G85" s="4" t="s">
        <v>15</v>
      </c>
      <c r="H85" s="4" t="s">
        <v>16</v>
      </c>
      <c r="I85" s="1" t="s">
        <v>17</v>
      </c>
      <c r="J85" s="1" t="s">
        <v>18</v>
      </c>
      <c r="K85" s="4">
        <v>1.0</v>
      </c>
      <c r="L85" s="5">
        <v>270000.0</v>
      </c>
      <c r="M85" s="6">
        <f t="shared" si="1"/>
        <v>121500</v>
      </c>
      <c r="N85" s="7">
        <f t="shared" ref="N85:N99" si="5">L85*0.25</f>
        <v>67500</v>
      </c>
      <c r="O85" s="7">
        <f>L85*0.3</f>
        <v>81000</v>
      </c>
      <c r="P85" s="8">
        <f>IFERROR(__xludf.DUMMYFUNCTION("IF(I85&lt;&gt;""ninguno"", COUNTA(SPLIT(I85,"",""))*10000, 0)
"),10000.0)</f>
        <v>10000</v>
      </c>
    </row>
    <row r="86" ht="15.75" customHeight="1">
      <c r="A86" s="1">
        <v>86.0</v>
      </c>
      <c r="B86" s="4" t="str">
        <f>IFERROR(__xludf.DUMMYFUNCTION("GOOGLETRANSLATE(H86,""es"",""en"")"),"Wood")</f>
        <v>Wood</v>
      </c>
      <c r="C86" s="4" t="str">
        <f>IFERROR(__xludf.DUMMYFUNCTION("GOOGLETRANSLATE(F86,""es"",""en"")"),"wooden box ")</f>
        <v>wooden box </v>
      </c>
      <c r="D86" s="1" t="str">
        <f>IFERROR(__xludf.DUMMYFUNCTION("GOOGLETRANSLATE(G86,""es"",""en"")"),"MDF")</f>
        <v>MDF</v>
      </c>
      <c r="E86" s="1" t="str">
        <f>IFERROR(__xludf.DUMMYFUNCTION("GOOGLETRANSLATE(I86,""es"",""en"")"),"None")</f>
        <v>None</v>
      </c>
      <c r="F86" s="1" t="s">
        <v>19</v>
      </c>
      <c r="G86" s="4" t="s">
        <v>15</v>
      </c>
      <c r="H86" s="4" t="s">
        <v>20</v>
      </c>
      <c r="I86" s="1" t="s">
        <v>21</v>
      </c>
      <c r="J86" s="1" t="s">
        <v>22</v>
      </c>
      <c r="K86" s="4">
        <v>1.0</v>
      </c>
      <c r="L86" s="7">
        <v>110000.0</v>
      </c>
      <c r="M86" s="6">
        <f t="shared" si="1"/>
        <v>49500</v>
      </c>
      <c r="N86" s="7">
        <f t="shared" si="5"/>
        <v>27500</v>
      </c>
      <c r="O86" s="7">
        <f t="shared" ref="O86:O167" si="6">L86*0.4</f>
        <v>44000</v>
      </c>
      <c r="P86" s="8">
        <f>IFERROR(__xludf.DUMMYFUNCTION("IF(I86&lt;&gt;""ninguno"", COUNTA(SPLIT(I86,"",""))*10000, 0)
"),0.0)</f>
        <v>0</v>
      </c>
    </row>
    <row r="87" ht="15.75" customHeight="1">
      <c r="A87" s="1">
        <v>87.0</v>
      </c>
      <c r="B87" s="4" t="str">
        <f>IFERROR(__xludf.DUMMYFUNCTION("GOOGLETRANSLATE(H87,""es"",""en"")"),"Black")</f>
        <v>Black</v>
      </c>
      <c r="C87" s="4" t="str">
        <f>IFERROR(__xludf.DUMMYFUNCTION("GOOGLETRANSLATE(F87,""es"",""en"")"),"Portrait door")</f>
        <v>Portrait door</v>
      </c>
      <c r="D87" s="1" t="str">
        <f>IFERROR(__xludf.DUMMYFUNCTION("GOOGLETRANSLATE(G87,""es"",""en"")"),"MDF")</f>
        <v>MDF</v>
      </c>
      <c r="E87" s="1" t="str">
        <f>IFERROR(__xludf.DUMMYFUNCTION("GOOGLETRANSLATE(I87,""es"",""en"")"),"None")</f>
        <v>None</v>
      </c>
      <c r="F87" s="4" t="s">
        <v>23</v>
      </c>
      <c r="G87" s="4" t="s">
        <v>15</v>
      </c>
      <c r="H87" s="4" t="s">
        <v>24</v>
      </c>
      <c r="I87" s="1" t="s">
        <v>21</v>
      </c>
      <c r="J87" s="1" t="s">
        <v>18</v>
      </c>
      <c r="K87" s="4">
        <v>1.0</v>
      </c>
      <c r="L87" s="7">
        <v>75000.0</v>
      </c>
      <c r="M87" s="6">
        <f t="shared" si="1"/>
        <v>33750</v>
      </c>
      <c r="N87" s="7">
        <f t="shared" si="5"/>
        <v>18750</v>
      </c>
      <c r="O87" s="7">
        <f t="shared" si="6"/>
        <v>30000</v>
      </c>
      <c r="P87" s="8">
        <f>IFERROR(__xludf.DUMMYFUNCTION("IF(I87&lt;&gt;""ninguno"", COUNTA(SPLIT(I87,"",""))*10000, 0)
"),0.0)</f>
        <v>0</v>
      </c>
    </row>
    <row r="88" ht="15.75" customHeight="1">
      <c r="A88" s="1">
        <v>88.0</v>
      </c>
      <c r="B88" s="4" t="str">
        <f>IFERROR(__xludf.DUMMYFUNCTION("GOOGLETRANSLATE(H88,""es"",""en"")"),"Wood")</f>
        <v>Wood</v>
      </c>
      <c r="C88" s="4" t="str">
        <f>IFERROR(__xludf.DUMMYFUNCTION("GOOGLETRANSLATE(F88,""es"",""en"")"),"Portrait door")</f>
        <v>Portrait door</v>
      </c>
      <c r="D88" s="1" t="str">
        <f>IFERROR(__xludf.DUMMYFUNCTION("GOOGLETRANSLATE(G88,""es"",""en"")"),"MDF")</f>
        <v>MDF</v>
      </c>
      <c r="E88" s="1" t="str">
        <f>IFERROR(__xludf.DUMMYFUNCTION("GOOGLETRANSLATE(I88,""es"",""en"")"),"Photographic tree with 5 photos")</f>
        <v>Photographic tree with 5 photos</v>
      </c>
      <c r="F88" s="1" t="s">
        <v>23</v>
      </c>
      <c r="G88" s="1" t="s">
        <v>15</v>
      </c>
      <c r="H88" s="1" t="s">
        <v>20</v>
      </c>
      <c r="I88" s="1" t="s">
        <v>25</v>
      </c>
      <c r="J88" s="1" t="s">
        <v>26</v>
      </c>
      <c r="K88" s="1">
        <v>1.0</v>
      </c>
      <c r="L88" s="2">
        <v>180000.0</v>
      </c>
      <c r="M88" s="6">
        <f t="shared" si="1"/>
        <v>81000</v>
      </c>
      <c r="N88" s="7">
        <f t="shared" si="5"/>
        <v>45000</v>
      </c>
      <c r="O88" s="7">
        <f t="shared" si="6"/>
        <v>72000</v>
      </c>
      <c r="P88" s="8">
        <f>IFERROR(__xludf.DUMMYFUNCTION("IF(I88&lt;&gt;""ninguno"", COUNTA(SPLIT(I88,"",""))*10000, 0)
"),10000.0)</f>
        <v>10000</v>
      </c>
    </row>
    <row r="89" ht="15.75" customHeight="1">
      <c r="A89" s="1">
        <v>89.0</v>
      </c>
      <c r="B89" s="4" t="str">
        <f>IFERROR(__xludf.DUMMYFUNCTION("GOOGLETRANSLATE(H89,""es"",""en"")"),"Green,White,Blue")</f>
        <v>Green,White,Blue</v>
      </c>
      <c r="C89" s="4" t="str">
        <f>IFERROR(__xludf.DUMMYFUNCTION("GOOGLETRANSLATE(F89,""es"",""en"")"),"wooden notice ")</f>
        <v>wooden notice </v>
      </c>
      <c r="D89" s="1" t="str">
        <f>IFERROR(__xludf.DUMMYFUNCTION("GOOGLETRANSLATE(G89,""es"",""en"")"),"MDF")</f>
        <v>MDF</v>
      </c>
      <c r="E89" s="1" t="str">
        <f>IFERROR(__xludf.DUMMYFUNCTION("GOOGLETRANSLATE(I89,""es"",""en"")"),"Message: They are more beautiful")</f>
        <v>Message: They are more beautiful</v>
      </c>
      <c r="F89" s="1" t="s">
        <v>14</v>
      </c>
      <c r="G89" s="1" t="s">
        <v>15</v>
      </c>
      <c r="H89" s="1" t="s">
        <v>27</v>
      </c>
      <c r="I89" s="1" t="s">
        <v>28</v>
      </c>
      <c r="J89" s="1" t="s">
        <v>29</v>
      </c>
      <c r="K89" s="1">
        <v>1.0</v>
      </c>
      <c r="L89" s="2">
        <v>270000.0</v>
      </c>
      <c r="M89" s="6">
        <f t="shared" si="1"/>
        <v>121500</v>
      </c>
      <c r="N89" s="7">
        <f t="shared" si="5"/>
        <v>67500</v>
      </c>
      <c r="O89" s="7">
        <f t="shared" si="6"/>
        <v>108000</v>
      </c>
      <c r="P89" s="8">
        <f>IFERROR(__xludf.DUMMYFUNCTION("IF(I89&lt;&gt;""ninguno"", COUNTA(SPLIT(I89,"",""))*10000, 0)
"),10000.0)</f>
        <v>10000</v>
      </c>
    </row>
    <row r="90" ht="15.75" customHeight="1">
      <c r="A90" s="1">
        <v>90.0</v>
      </c>
      <c r="B90" s="4" t="str">
        <f>IFERROR(__xludf.DUMMYFUNCTION("GOOGLETRANSLATE(H90,""es"",""en"")"),"White")</f>
        <v>White</v>
      </c>
      <c r="C90" s="4" t="str">
        <f>IFERROR(__xludf.DUMMYFUNCTION("GOOGLETRANSLATE(F90,""es"",""en"")"),"wooden mirror")</f>
        <v>wooden mirror</v>
      </c>
      <c r="D90" s="1" t="str">
        <f>IFERROR(__xludf.DUMMYFUNCTION("GOOGLETRANSLATE(G90,""es"",""en"")"),"MDF")</f>
        <v>MDF</v>
      </c>
      <c r="E90" s="1" t="str">
        <f>IFERROR(__xludf.DUMMYFUNCTION("GOOGLETRANSLATE(I90,""es"",""en"")"),"Bright paint")</f>
        <v>Bright paint</v>
      </c>
      <c r="F90" s="1" t="s">
        <v>30</v>
      </c>
      <c r="G90" s="1" t="s">
        <v>15</v>
      </c>
      <c r="H90" s="1" t="s">
        <v>31</v>
      </c>
      <c r="I90" s="1" t="s">
        <v>32</v>
      </c>
      <c r="J90" s="1" t="s">
        <v>33</v>
      </c>
      <c r="K90" s="1">
        <v>1.0</v>
      </c>
      <c r="L90" s="2">
        <v>800000.0</v>
      </c>
      <c r="M90" s="6">
        <f t="shared" si="1"/>
        <v>360000</v>
      </c>
      <c r="N90" s="7">
        <f t="shared" si="5"/>
        <v>200000</v>
      </c>
      <c r="O90" s="7">
        <f t="shared" si="6"/>
        <v>320000</v>
      </c>
      <c r="P90" s="8">
        <f>IFERROR(__xludf.DUMMYFUNCTION("IF(I90&lt;&gt;""ninguno"", COUNTA(SPLIT(I90,"",""))*10000, 0)
"),10000.0)</f>
        <v>10000</v>
      </c>
    </row>
    <row r="91" ht="15.75" customHeight="1">
      <c r="A91" s="1">
        <v>91.0</v>
      </c>
      <c r="B91" s="4" t="str">
        <f>IFERROR(__xludf.DUMMYFUNCTION("GOOGLETRANSLATE(H91,""es"",""en"")"),"Black")</f>
        <v>Black</v>
      </c>
      <c r="C91" s="4" t="str">
        <f>IFERROR(__xludf.DUMMYFUNCTION("GOOGLETRANSLATE(F91,""es"",""en"")"),"Portrait door")</f>
        <v>Portrait door</v>
      </c>
      <c r="D91" s="1" t="str">
        <f>IFERROR(__xludf.DUMMYFUNCTION("GOOGLETRANSLATE(G91,""es"",""en"")"),"MDF")</f>
        <v>MDF</v>
      </c>
      <c r="E91" s="1" t="str">
        <f>IFERROR(__xludf.DUMMYFUNCTION("GOOGLETRANSLATE(I91,""es"",""en"")"),"Photo Tree with 12 photos")</f>
        <v>Photo Tree with 12 photos</v>
      </c>
      <c r="F91" s="1" t="s">
        <v>23</v>
      </c>
      <c r="G91" s="1" t="s">
        <v>15</v>
      </c>
      <c r="H91" s="1" t="s">
        <v>24</v>
      </c>
      <c r="I91" s="1" t="s">
        <v>34</v>
      </c>
      <c r="J91" s="1" t="s">
        <v>35</v>
      </c>
      <c r="K91" s="1">
        <v>1.0</v>
      </c>
      <c r="L91" s="2">
        <v>100000.0</v>
      </c>
      <c r="M91" s="6">
        <f t="shared" si="1"/>
        <v>45000</v>
      </c>
      <c r="N91" s="7">
        <f t="shared" si="5"/>
        <v>25000</v>
      </c>
      <c r="O91" s="7">
        <f t="shared" si="6"/>
        <v>40000</v>
      </c>
      <c r="P91" s="8">
        <f>IFERROR(__xludf.DUMMYFUNCTION("IF(I91&lt;&gt;""ninguno"", COUNTA(SPLIT(I91,"",""))*10000, 0)
"),10000.0)</f>
        <v>10000</v>
      </c>
    </row>
    <row r="92" ht="15.75" customHeight="1">
      <c r="A92" s="1">
        <v>92.0</v>
      </c>
      <c r="B92" s="4" t="str">
        <f>IFERROR(__xludf.DUMMYFUNCTION("GOOGLETRANSLATE(H92,""es"",""en"")"),"Black")</f>
        <v>Black</v>
      </c>
      <c r="C92" s="4" t="str">
        <f>IFERROR(__xludf.DUMMYFUNCTION("GOOGLETRANSLATE(F92,""es"",""en"")"),"Wooden shelf")</f>
        <v>Wooden shelf</v>
      </c>
      <c r="D92" s="1" t="str">
        <f>IFERROR(__xludf.DUMMYFUNCTION("GOOGLETRANSLATE(G92,""es"",""en"")"),"MDF")</f>
        <v>MDF</v>
      </c>
      <c r="E92" s="1" t="str">
        <f>IFERROR(__xludf.DUMMYFUNCTION("GOOGLETRANSLATE(I92,""es"",""en"")"),"With two drawers")</f>
        <v>With two drawers</v>
      </c>
      <c r="F92" s="1" t="s">
        <v>36</v>
      </c>
      <c r="G92" s="1" t="s">
        <v>15</v>
      </c>
      <c r="H92" s="1" t="s">
        <v>24</v>
      </c>
      <c r="I92" s="1" t="s">
        <v>37</v>
      </c>
      <c r="J92" s="1" t="s">
        <v>38</v>
      </c>
      <c r="K92" s="1">
        <v>1.0</v>
      </c>
      <c r="L92" s="2">
        <v>100000.0</v>
      </c>
      <c r="M92" s="6">
        <f t="shared" si="1"/>
        <v>45000</v>
      </c>
      <c r="N92" s="7">
        <f t="shared" si="5"/>
        <v>25000</v>
      </c>
      <c r="O92" s="7">
        <f t="shared" si="6"/>
        <v>40000</v>
      </c>
      <c r="P92" s="8">
        <f>IFERROR(__xludf.DUMMYFUNCTION("IF(I92&lt;&gt;""ninguno"", COUNTA(SPLIT(I92,"",""))*10000, 0)
"),10000.0)</f>
        <v>10000</v>
      </c>
    </row>
    <row r="93" ht="15.75" customHeight="1">
      <c r="A93" s="1">
        <v>93.0</v>
      </c>
      <c r="B93" s="4" t="str">
        <f>IFERROR(__xludf.DUMMYFUNCTION("GOOGLETRANSLATE(H93,""es"",""en"")"),"Pine tree")</f>
        <v>Pine tree</v>
      </c>
      <c r="C93" s="4" t="str">
        <f>IFERROR(__xludf.DUMMYFUNCTION("GOOGLETRANSLATE(F93,""es"",""en"")"),"Wooden clock")</f>
        <v>Wooden clock</v>
      </c>
      <c r="D93" s="1" t="str">
        <f>IFERROR(__xludf.DUMMYFUNCTION("GOOGLETRANSLATE(G93,""es"",""en"")"),"Pine tree")</f>
        <v>Pine tree</v>
      </c>
      <c r="E93" s="1" t="str">
        <f>IFERROR(__xludf.DUMMYFUNCTION("GOOGLETRANSLATE(I93,""es"",""en"")"),"Photo tree with 5 photos")</f>
        <v>Photo tree with 5 photos</v>
      </c>
      <c r="F93" s="1" t="s">
        <v>39</v>
      </c>
      <c r="G93" s="1" t="s">
        <v>40</v>
      </c>
      <c r="H93" s="1" t="s">
        <v>40</v>
      </c>
      <c r="I93" s="1" t="s">
        <v>41</v>
      </c>
      <c r="J93" s="1" t="s">
        <v>42</v>
      </c>
      <c r="K93" s="1">
        <v>1.0</v>
      </c>
      <c r="L93" s="2">
        <v>20000.0</v>
      </c>
      <c r="M93" s="6">
        <f t="shared" si="1"/>
        <v>9000</v>
      </c>
      <c r="N93" s="7">
        <f t="shared" si="5"/>
        <v>5000</v>
      </c>
      <c r="O93" s="7">
        <f t="shared" si="6"/>
        <v>8000</v>
      </c>
      <c r="P93" s="8">
        <f>IFERROR(__xludf.DUMMYFUNCTION("IF(I93&lt;&gt;""ninguno"", COUNTA(SPLIT(I93,"",""))*10000, 0)
"),10000.0)</f>
        <v>10000</v>
      </c>
    </row>
    <row r="94" ht="15.75" customHeight="1">
      <c r="A94" s="1">
        <v>94.0</v>
      </c>
      <c r="B94" s="4" t="str">
        <f>IFERROR(__xludf.DUMMYFUNCTION("GOOGLETRANSLATE(H94,""es"",""en"")"),"Gray with blue")</f>
        <v>Gray with blue</v>
      </c>
      <c r="C94" s="4" t="str">
        <f>IFERROR(__xludf.DUMMYFUNCTION("GOOGLETRANSLATE(F94,""es"",""en"")"),"wooden notice ")</f>
        <v>wooden notice </v>
      </c>
      <c r="D94" s="1" t="str">
        <f>IFERROR(__xludf.DUMMYFUNCTION("GOOGLETRANSLATE(G94,""es"",""en"")"),"MDF")</f>
        <v>MDF</v>
      </c>
      <c r="E94" s="1" t="str">
        <f>IFERROR(__xludf.DUMMYFUNCTION("GOOGLETRANSLATE(I94,""es"",""en"")"),"Message: pola or fear")</f>
        <v>Message: pola or fear</v>
      </c>
      <c r="F94" s="1" t="s">
        <v>14</v>
      </c>
      <c r="G94" s="1" t="s">
        <v>15</v>
      </c>
      <c r="H94" s="1" t="s">
        <v>43</v>
      </c>
      <c r="I94" s="1" t="s">
        <v>44</v>
      </c>
      <c r="J94" s="1" t="s">
        <v>45</v>
      </c>
      <c r="K94" s="1">
        <v>1.0</v>
      </c>
      <c r="L94" s="2">
        <v>215000.0</v>
      </c>
      <c r="M94" s="6">
        <f t="shared" si="1"/>
        <v>96750</v>
      </c>
      <c r="N94" s="7">
        <f t="shared" si="5"/>
        <v>53750</v>
      </c>
      <c r="O94" s="7">
        <f t="shared" si="6"/>
        <v>86000</v>
      </c>
      <c r="P94" s="8">
        <f>IFERROR(__xludf.DUMMYFUNCTION("IF(I94&lt;&gt;""ninguno"", COUNTA(SPLIT(I94,"",""))*10000, 0)
"),10000.0)</f>
        <v>10000</v>
      </c>
    </row>
    <row r="95" ht="15.75" customHeight="1">
      <c r="A95" s="1">
        <v>95.0</v>
      </c>
      <c r="B95" s="4" t="str">
        <f>IFERROR(__xludf.DUMMYFUNCTION("GOOGLETRANSLATE(H95,""es"",""en"")"),"Wood")</f>
        <v>Wood</v>
      </c>
      <c r="C95" s="4" t="str">
        <f>IFERROR(__xludf.DUMMYFUNCTION("GOOGLETRANSLATE(F95,""es"",""en"")"),"wooden notice ")</f>
        <v>wooden notice </v>
      </c>
      <c r="D95" s="1" t="str">
        <f>IFERROR(__xludf.DUMMYFUNCTION("GOOGLETRANSLATE(G95,""es"",""en"")"),"MDF")</f>
        <v>MDF</v>
      </c>
      <c r="E95" s="1" t="str">
        <f>IFERROR(__xludf.DUMMYFUNCTION("GOOGLETRANSLATE(I95,""es"",""en"")"),"None ")</f>
        <v>None </v>
      </c>
      <c r="F95" s="1" t="s">
        <v>14</v>
      </c>
      <c r="G95" s="1" t="s">
        <v>15</v>
      </c>
      <c r="H95" s="1" t="s">
        <v>20</v>
      </c>
      <c r="I95" s="1" t="s">
        <v>46</v>
      </c>
      <c r="J95" s="1" t="s">
        <v>47</v>
      </c>
      <c r="K95" s="1">
        <v>1.0</v>
      </c>
      <c r="L95" s="2">
        <v>400000.0</v>
      </c>
      <c r="M95" s="6">
        <f t="shared" si="1"/>
        <v>180000</v>
      </c>
      <c r="N95" s="7">
        <f t="shared" si="5"/>
        <v>100000</v>
      </c>
      <c r="O95" s="7">
        <f t="shared" si="6"/>
        <v>160000</v>
      </c>
      <c r="P95" s="8">
        <f>IFERROR(__xludf.DUMMYFUNCTION("IF(I95&lt;&gt;""ninguno"", COUNTA(SPLIT(I95,"",""))*10000, 0)
"),10000.0)</f>
        <v>10000</v>
      </c>
    </row>
    <row r="96" ht="15.75" customHeight="1">
      <c r="A96" s="1">
        <v>96.0</v>
      </c>
      <c r="B96" s="4" t="str">
        <f>IFERROR(__xludf.DUMMYFUNCTION("GOOGLETRANSLATE(H96,""es"",""en"")"),"Purple")</f>
        <v>Purple</v>
      </c>
      <c r="C96" s="4" t="str">
        <f>IFERROR(__xludf.DUMMYFUNCTION("GOOGLETRANSLATE(F96,""es"",""en"")"),"wooden notice ")</f>
        <v>wooden notice </v>
      </c>
      <c r="D96" s="1" t="str">
        <f>IFERROR(__xludf.DUMMYFUNCTION("GOOGLETRANSLATE(G96,""es"",""en"")"),"MDF")</f>
        <v>MDF</v>
      </c>
      <c r="E96" s="1" t="str">
        <f>IFERROR(__xludf.DUMMYFUNCTION("GOOGLETRANSLATE(I96,""es"",""en"")"),"None")</f>
        <v>None</v>
      </c>
      <c r="F96" s="1" t="s">
        <v>14</v>
      </c>
      <c r="G96" s="1" t="s">
        <v>15</v>
      </c>
      <c r="H96" s="1" t="s">
        <v>48</v>
      </c>
      <c r="I96" s="1" t="s">
        <v>21</v>
      </c>
      <c r="J96" s="1" t="s">
        <v>49</v>
      </c>
      <c r="K96" s="1">
        <v>1.0</v>
      </c>
      <c r="L96" s="2">
        <v>600000.0</v>
      </c>
      <c r="M96" s="6">
        <f t="shared" si="1"/>
        <v>270000</v>
      </c>
      <c r="N96" s="7">
        <f t="shared" si="5"/>
        <v>150000</v>
      </c>
      <c r="O96" s="7">
        <f t="shared" si="6"/>
        <v>240000</v>
      </c>
      <c r="P96" s="8">
        <f>IFERROR(__xludf.DUMMYFUNCTION("IF(I96&lt;&gt;""ninguno"", COUNTA(SPLIT(I96,"",""))*10000, 0)
"),0.0)</f>
        <v>0</v>
      </c>
    </row>
    <row r="97" ht="15.75" customHeight="1">
      <c r="A97" s="1">
        <v>97.0</v>
      </c>
      <c r="B97" s="4" t="str">
        <f>IFERROR(__xludf.DUMMYFUNCTION("GOOGLETRANSLATE(H97,""es"",""en"")"),"Wood")</f>
        <v>Wood</v>
      </c>
      <c r="C97" s="4" t="str">
        <f>IFERROR(__xludf.DUMMYFUNCTION("GOOGLETRANSLATE(F97,""es"",""en"")"),"Portrait door")</f>
        <v>Portrait door</v>
      </c>
      <c r="D97" s="1" t="str">
        <f>IFERROR(__xludf.DUMMYFUNCTION("GOOGLETRANSLATE(G97,""es"",""en"")"),"MDF")</f>
        <v>MDF</v>
      </c>
      <c r="E97" s="1" t="str">
        <f>IFERROR(__xludf.DUMMYFUNCTION("GOOGLETRANSLATE(I97,""es"",""en"")"),"None")</f>
        <v>None</v>
      </c>
      <c r="F97" s="1" t="s">
        <v>23</v>
      </c>
      <c r="G97" s="1" t="s">
        <v>15</v>
      </c>
      <c r="H97" s="1" t="s">
        <v>20</v>
      </c>
      <c r="I97" s="1" t="s">
        <v>21</v>
      </c>
      <c r="J97" s="1" t="s">
        <v>50</v>
      </c>
      <c r="K97" s="1">
        <v>1.0</v>
      </c>
      <c r="L97" s="2">
        <v>100000.0</v>
      </c>
      <c r="M97" s="6">
        <f t="shared" si="1"/>
        <v>45000</v>
      </c>
      <c r="N97" s="7">
        <f t="shared" si="5"/>
        <v>25000</v>
      </c>
      <c r="O97" s="7">
        <f t="shared" si="6"/>
        <v>40000</v>
      </c>
      <c r="P97" s="8">
        <f>IFERROR(__xludf.DUMMYFUNCTION("IF(I97&lt;&gt;""ninguno"", COUNTA(SPLIT(I97,"",""))*10000, 0)
"),0.0)</f>
        <v>0</v>
      </c>
    </row>
    <row r="98" ht="15.75" customHeight="1">
      <c r="A98" s="1">
        <v>98.0</v>
      </c>
      <c r="B98" s="4" t="str">
        <f>IFERROR(__xludf.DUMMYFUNCTION("GOOGLETRANSLATE(H98,""es"",""en"")"),"Black")</f>
        <v>Black</v>
      </c>
      <c r="C98" s="4" t="str">
        <f>IFERROR(__xludf.DUMMYFUNCTION("GOOGLETRANSLATE(F98,""es"",""en"")"),"Wooden clock")</f>
        <v>Wooden clock</v>
      </c>
      <c r="D98" s="1" t="str">
        <f>IFERROR(__xludf.DUMMYFUNCTION("GOOGLETRANSLATE(G98,""es"",""en"")"),"MDF")</f>
        <v>MDF</v>
      </c>
      <c r="E98" s="1" t="str">
        <f>IFERROR(__xludf.DUMMYFUNCTION("GOOGLETRANSLATE(I98,""es"",""en"")"),"Photo tree with 12 photos")</f>
        <v>Photo tree with 12 photos</v>
      </c>
      <c r="F98" s="1" t="s">
        <v>39</v>
      </c>
      <c r="G98" s="1" t="s">
        <v>15</v>
      </c>
      <c r="H98" s="1" t="s">
        <v>24</v>
      </c>
      <c r="I98" s="1" t="s">
        <v>51</v>
      </c>
      <c r="J98" s="1" t="s">
        <v>18</v>
      </c>
      <c r="K98" s="1">
        <v>1.0</v>
      </c>
      <c r="L98" s="2">
        <v>140000.0</v>
      </c>
      <c r="M98" s="6">
        <f t="shared" si="1"/>
        <v>63000</v>
      </c>
      <c r="N98" s="7">
        <f t="shared" si="5"/>
        <v>35000</v>
      </c>
      <c r="O98" s="7">
        <f t="shared" si="6"/>
        <v>56000</v>
      </c>
      <c r="P98" s="8">
        <f>IFERROR(__xludf.DUMMYFUNCTION("IF(I98&lt;&gt;""ninguno"", COUNTA(SPLIT(I98,"",""))*10000, 0)
"),10000.0)</f>
        <v>10000</v>
      </c>
    </row>
    <row r="99" ht="15.75" customHeight="1">
      <c r="A99" s="1">
        <v>99.0</v>
      </c>
      <c r="B99" s="4" t="str">
        <f>IFERROR(__xludf.DUMMYFUNCTION("GOOGLETRANSLATE(H99,""es"",""en"")"),"White")</f>
        <v>White</v>
      </c>
      <c r="C99" s="4" t="str">
        <f>IFERROR(__xludf.DUMMYFUNCTION("GOOGLETRANSLATE(F99,""es"",""en"")"),"Wooden organizer cabinet")</f>
        <v>Wooden organizer cabinet</v>
      </c>
      <c r="D99" s="1" t="str">
        <f>IFERROR(__xludf.DUMMYFUNCTION("GOOGLETRANSLATE(G99,""es"",""en"")"),"Pine tree")</f>
        <v>Pine tree</v>
      </c>
      <c r="E99" s="1" t="str">
        <f>IFERROR(__xludf.DUMMYFUNCTION("GOOGLETRANSLATE(I99,""es"",""en"")"),"With 3 drawers for the bathroom")</f>
        <v>With 3 drawers for the bathroom</v>
      </c>
      <c r="F99" s="1" t="s">
        <v>52</v>
      </c>
      <c r="G99" s="1" t="s">
        <v>40</v>
      </c>
      <c r="H99" s="1" t="s">
        <v>31</v>
      </c>
      <c r="I99" s="1" t="s">
        <v>53</v>
      </c>
      <c r="J99" s="1" t="s">
        <v>54</v>
      </c>
      <c r="K99" s="1">
        <v>1.0</v>
      </c>
      <c r="L99" s="2">
        <v>420000.0</v>
      </c>
      <c r="M99" s="6">
        <f t="shared" si="1"/>
        <v>189000</v>
      </c>
      <c r="N99" s="7">
        <f t="shared" si="5"/>
        <v>105000</v>
      </c>
      <c r="O99" s="7">
        <f t="shared" si="6"/>
        <v>168000</v>
      </c>
      <c r="P99" s="8">
        <f>IFERROR(__xludf.DUMMYFUNCTION("IF(I99&lt;&gt;""ninguno"", COUNTA(SPLIT(I99,"",""))*10000, 0)
"),10000.0)</f>
        <v>10000</v>
      </c>
    </row>
    <row r="100" ht="15.75" customHeight="1">
      <c r="A100" s="1">
        <v>100.0</v>
      </c>
      <c r="B100" s="4" t="str">
        <f>IFERROR(__xludf.DUMMYFUNCTION("GOOGLETRANSLATE(H100,""es"",""en"")"),"Dark Mahogany")</f>
        <v>Dark Mahogany</v>
      </c>
      <c r="C100" s="4" t="str">
        <f>IFERROR(__xludf.DUMMYFUNCTION("GOOGLETRANSLATE(F100,""es"",""en"")"),"Wooden organizer cabinet")</f>
        <v>Wooden organizer cabinet</v>
      </c>
      <c r="D100" s="1" t="str">
        <f>IFERROR(__xludf.DUMMYFUNCTION("GOOGLETRANSLATE(G100,""es"",""en"")"),"Cedar")</f>
        <v>Cedar</v>
      </c>
      <c r="E100" s="1" t="str">
        <f>IFERROR(__xludf.DUMMYFUNCTION("GOOGLETRANSLATE(I100,""es"",""en"")"),"For the bathroom")</f>
        <v>For the bathroom</v>
      </c>
      <c r="F100" s="1" t="s">
        <v>52</v>
      </c>
      <c r="G100" s="1" t="s">
        <v>55</v>
      </c>
      <c r="H100" s="1" t="s">
        <v>56</v>
      </c>
      <c r="I100" s="1" t="s">
        <v>57</v>
      </c>
      <c r="J100" s="1" t="s">
        <v>58</v>
      </c>
      <c r="K100" s="1">
        <v>1.0</v>
      </c>
      <c r="L100" s="2">
        <v>200000.0</v>
      </c>
      <c r="M100" s="6">
        <f t="shared" si="1"/>
        <v>90000</v>
      </c>
      <c r="N100" s="7">
        <f t="shared" ref="N100:N167" si="7">L100*0.15</f>
        <v>30000</v>
      </c>
      <c r="O100" s="7">
        <f t="shared" si="6"/>
        <v>80000</v>
      </c>
      <c r="P100" s="8">
        <f>IFERROR(__xludf.DUMMYFUNCTION("IF(I100&lt;&gt;""ninguno"", COUNTA(SPLIT(I100,"",""))*10000, 0)
"),10000.0)</f>
        <v>10000</v>
      </c>
    </row>
    <row r="101" ht="15.75" customHeight="1">
      <c r="A101" s="1">
        <v>101.0</v>
      </c>
      <c r="B101" s="4" t="str">
        <f>IFERROR(__xludf.DUMMYFUNCTION("GOOGLETRANSLATE(H101,""es"",""en"")"),"Turquoise")</f>
        <v>Turquoise</v>
      </c>
      <c r="C101" s="4" t="str">
        <f>IFERROR(__xludf.DUMMYFUNCTION("GOOGLETRANSLATE(F101,""es"",""en"")"),"wooden notice ")</f>
        <v>wooden notice </v>
      </c>
      <c r="D101" s="1" t="str">
        <f>IFERROR(__xludf.DUMMYFUNCTION("GOOGLETRANSLATE(G101,""es"",""en"")"),"Cedar")</f>
        <v>Cedar</v>
      </c>
      <c r="E101" s="1" t="str">
        <f>IFERROR(__xludf.DUMMYFUNCTION("GOOGLETRANSLATE(I101,""es"",""en"")"),"White Light, Drawer Base")</f>
        <v>White Light, Drawer Base</v>
      </c>
      <c r="F101" s="1" t="s">
        <v>14</v>
      </c>
      <c r="G101" s="1" t="s">
        <v>55</v>
      </c>
      <c r="H101" s="1" t="s">
        <v>59</v>
      </c>
      <c r="I101" s="1" t="s">
        <v>60</v>
      </c>
      <c r="K101" s="1">
        <v>1.0</v>
      </c>
      <c r="L101" s="2">
        <v>600000.0</v>
      </c>
      <c r="M101" s="6">
        <f t="shared" si="1"/>
        <v>270000</v>
      </c>
      <c r="N101" s="7">
        <f t="shared" si="7"/>
        <v>90000</v>
      </c>
      <c r="O101" s="7">
        <f t="shared" si="6"/>
        <v>240000</v>
      </c>
      <c r="P101" s="8">
        <f>IFERROR(__xludf.DUMMYFUNCTION("IF(I101&lt;&gt;""ninguno"", COUNTA(SPLIT(I101,"",""))*10000, 0)
"),20000.0)</f>
        <v>20000</v>
      </c>
    </row>
    <row r="102" ht="15.75" customHeight="1">
      <c r="A102" s="1">
        <v>102.0</v>
      </c>
      <c r="B102" s="4" t="str">
        <f>IFERROR(__xludf.DUMMYFUNCTION("GOOGLETRANSLATE(H102,""es"",""en"")"),"Black")</f>
        <v>Black</v>
      </c>
      <c r="C102" s="4" t="str">
        <f>IFERROR(__xludf.DUMMYFUNCTION("GOOGLETRANSLATE(F102,""es"",""en"")"),"Wooden clock")</f>
        <v>Wooden clock</v>
      </c>
      <c r="D102" s="1" t="str">
        <f>IFERROR(__xludf.DUMMYFUNCTION("GOOGLETRANSLATE(G102,""es"",""en"")"),"MDF")</f>
        <v>MDF</v>
      </c>
      <c r="E102" s="1" t="str">
        <f>IFERROR(__xludf.DUMMYFUNCTION("GOOGLETRANSLATE(I102,""es"",""en"")"),"Photo tree with 2 photos")</f>
        <v>Photo tree with 2 photos</v>
      </c>
      <c r="F102" s="1" t="s">
        <v>39</v>
      </c>
      <c r="G102" s="1" t="s">
        <v>15</v>
      </c>
      <c r="H102" s="1" t="s">
        <v>24</v>
      </c>
      <c r="I102" s="1" t="s">
        <v>61</v>
      </c>
      <c r="J102" s="1" t="s">
        <v>62</v>
      </c>
      <c r="K102" s="1">
        <v>1.0</v>
      </c>
      <c r="L102" s="2">
        <v>120000.0</v>
      </c>
      <c r="M102" s="6">
        <f t="shared" si="1"/>
        <v>54000</v>
      </c>
      <c r="N102" s="7">
        <f t="shared" si="7"/>
        <v>18000</v>
      </c>
      <c r="O102" s="7">
        <f t="shared" si="6"/>
        <v>48000</v>
      </c>
      <c r="P102" s="8">
        <f>IFERROR(__xludf.DUMMYFUNCTION("IF(I102&lt;&gt;""ninguno"", COUNTA(SPLIT(I102,"",""))*10000, 0)
"),10000.0)</f>
        <v>10000</v>
      </c>
    </row>
    <row r="103" ht="15.75" customHeight="1">
      <c r="A103" s="1">
        <v>103.0</v>
      </c>
      <c r="B103" s="4" t="str">
        <f>IFERROR(__xludf.DUMMYFUNCTION("GOOGLETRANSLATE(H103,""es"",""en"")"),"White")</f>
        <v>White</v>
      </c>
      <c r="C103" s="4" t="str">
        <f>IFERROR(__xludf.DUMMYFUNCTION("GOOGLETRANSLATE(F103,""es"",""en"")"),"Wooden clock")</f>
        <v>Wooden clock</v>
      </c>
      <c r="D103" s="1" t="str">
        <f>IFERROR(__xludf.DUMMYFUNCTION("GOOGLETRANSLATE(G103,""es"",""en"")"),"MDF")</f>
        <v>MDF</v>
      </c>
      <c r="E103" s="1" t="str">
        <f>IFERROR(__xludf.DUMMYFUNCTION("GOOGLETRANSLATE(I103,""es"",""en"")"),"Photo tree with 5 photos")</f>
        <v>Photo tree with 5 photos</v>
      </c>
      <c r="F103" s="1" t="s">
        <v>39</v>
      </c>
      <c r="G103" s="1" t="s">
        <v>15</v>
      </c>
      <c r="H103" s="1" t="s">
        <v>31</v>
      </c>
      <c r="I103" s="1" t="s">
        <v>63</v>
      </c>
      <c r="J103" s="1" t="s">
        <v>64</v>
      </c>
      <c r="K103" s="1">
        <v>1.0</v>
      </c>
      <c r="L103" s="2">
        <v>60000.0</v>
      </c>
      <c r="M103" s="6">
        <f t="shared" si="1"/>
        <v>27000</v>
      </c>
      <c r="N103" s="7">
        <f t="shared" si="7"/>
        <v>9000</v>
      </c>
      <c r="O103" s="7">
        <f t="shared" si="6"/>
        <v>24000</v>
      </c>
      <c r="P103" s="8">
        <f>IFERROR(__xludf.DUMMYFUNCTION("IF(I103&lt;&gt;""ninguno"", COUNTA(SPLIT(I103,"",""))*10000, 0)
"),10000.0)</f>
        <v>10000</v>
      </c>
    </row>
    <row r="104" ht="15.75" customHeight="1">
      <c r="A104" s="1">
        <v>104.0</v>
      </c>
      <c r="B104" s="4" t="str">
        <f>IFERROR(__xludf.DUMMYFUNCTION("GOOGLETRANSLATE(H104,""es"",""en"")"),"Betiated Caramel")</f>
        <v>Betiated Caramel</v>
      </c>
      <c r="C104" s="4" t="str">
        <f>IFERROR(__xludf.DUMMYFUNCTION("GOOGLETRANSLATE(F104,""es"",""en"")"),"Wooden shelf")</f>
        <v>Wooden shelf</v>
      </c>
      <c r="D104" s="1" t="str">
        <f>IFERROR(__xludf.DUMMYFUNCTION("GOOGLETRANSLATE(G104,""es"",""en"")"),"MDF")</f>
        <v>MDF</v>
      </c>
      <c r="E104" s="1" t="str">
        <f>IFERROR(__xludf.DUMMYFUNCTION("GOOGLETRANSLATE(I104,""es"",""en"")"),"Compartments")</f>
        <v>Compartments</v>
      </c>
      <c r="F104" s="1" t="s">
        <v>36</v>
      </c>
      <c r="G104" s="1" t="s">
        <v>15</v>
      </c>
      <c r="H104" s="1" t="s">
        <v>65</v>
      </c>
      <c r="I104" s="1" t="s">
        <v>66</v>
      </c>
      <c r="J104" s="1" t="s">
        <v>67</v>
      </c>
      <c r="K104" s="1">
        <v>1.0</v>
      </c>
      <c r="L104" s="2">
        <v>150000.0</v>
      </c>
      <c r="M104" s="6">
        <f t="shared" si="1"/>
        <v>67500</v>
      </c>
      <c r="N104" s="7">
        <f t="shared" si="7"/>
        <v>22500</v>
      </c>
      <c r="O104" s="7">
        <f t="shared" si="6"/>
        <v>60000</v>
      </c>
      <c r="P104" s="8">
        <f>IFERROR(__xludf.DUMMYFUNCTION("IF(I104&lt;&gt;""ninguno"", COUNTA(SPLIT(I104,"",""))*10000, 0)
"),10000.0)</f>
        <v>10000</v>
      </c>
    </row>
    <row r="105" ht="15.75" customHeight="1">
      <c r="A105" s="1">
        <v>105.0</v>
      </c>
      <c r="B105" s="4" t="str">
        <f>IFERROR(__xludf.DUMMYFUNCTION("GOOGLETRANSLATE(H105,""es"",""en"")"),"Betiated Caramel")</f>
        <v>Betiated Caramel</v>
      </c>
      <c r="C105" s="4" t="str">
        <f>IFERROR(__xludf.DUMMYFUNCTION("GOOGLETRANSLATE(F105,""es"",""en"")"),"Wooden shelf")</f>
        <v>Wooden shelf</v>
      </c>
      <c r="D105" s="1" t="str">
        <f>IFERROR(__xludf.DUMMYFUNCTION("GOOGLETRANSLATE(G105,""es"",""en"")"),"MDF")</f>
        <v>MDF</v>
      </c>
      <c r="E105" s="1" t="str">
        <f>IFERROR(__xludf.DUMMYFUNCTION("GOOGLETRANSLATE(I105,""es"",""en"")"),"None")</f>
        <v>None</v>
      </c>
      <c r="F105" s="1" t="s">
        <v>36</v>
      </c>
      <c r="G105" s="1" t="s">
        <v>15</v>
      </c>
      <c r="H105" s="1" t="s">
        <v>65</v>
      </c>
      <c r="I105" s="1" t="s">
        <v>21</v>
      </c>
      <c r="J105" s="1" t="s">
        <v>68</v>
      </c>
      <c r="K105" s="1">
        <v>1.0</v>
      </c>
      <c r="L105" s="2">
        <v>150000.0</v>
      </c>
      <c r="M105" s="6">
        <f t="shared" si="1"/>
        <v>67500</v>
      </c>
      <c r="N105" s="7">
        <f t="shared" si="7"/>
        <v>22500</v>
      </c>
      <c r="O105" s="7">
        <f t="shared" si="6"/>
        <v>60000</v>
      </c>
      <c r="P105" s="8">
        <f>IFERROR(__xludf.DUMMYFUNCTION("IF(I105&lt;&gt;""ninguno"", COUNTA(SPLIT(I105,"",""))*10000, 0)
"),0.0)</f>
        <v>0</v>
      </c>
    </row>
    <row r="106" ht="15.75" customHeight="1">
      <c r="A106" s="1">
        <v>106.0</v>
      </c>
      <c r="B106" s="4" t="str">
        <f>IFERROR(__xludf.DUMMYFUNCTION("GOOGLETRANSLATE(H106,""es"",""en"")"),"Black")</f>
        <v>Black</v>
      </c>
      <c r="C106" s="4" t="str">
        <f>IFERROR(__xludf.DUMMYFUNCTION("GOOGLETRANSLATE(F106,""es"",""en"")"),"Wooden organizer cabinet")</f>
        <v>Wooden organizer cabinet</v>
      </c>
      <c r="D106" s="1" t="str">
        <f>IFERROR(__xludf.DUMMYFUNCTION("GOOGLETRANSLATE(G106,""es"",""en"")"),"MDF")</f>
        <v>MDF</v>
      </c>
      <c r="E106" s="1" t="str">
        <f>IFERROR(__xludf.DUMMYFUNCTION("GOOGLETRANSLATE(I106,""es"",""en"")"),"Shoemaker")</f>
        <v>Shoemaker</v>
      </c>
      <c r="F106" s="1" t="s">
        <v>52</v>
      </c>
      <c r="G106" s="1" t="s">
        <v>15</v>
      </c>
      <c r="H106" s="1" t="s">
        <v>24</v>
      </c>
      <c r="I106" s="1" t="s">
        <v>69</v>
      </c>
      <c r="J106" s="1" t="s">
        <v>70</v>
      </c>
      <c r="K106" s="1">
        <v>3.0</v>
      </c>
      <c r="L106" s="2">
        <v>550000.0</v>
      </c>
      <c r="M106" s="6">
        <f t="shared" si="1"/>
        <v>247500</v>
      </c>
      <c r="N106" s="7">
        <f t="shared" si="7"/>
        <v>82500</v>
      </c>
      <c r="O106" s="7">
        <f t="shared" si="6"/>
        <v>220000</v>
      </c>
      <c r="P106" s="8">
        <f>IFERROR(__xludf.DUMMYFUNCTION("IF(I106&lt;&gt;""ninguno"", COUNTA(SPLIT(I106,"",""))*10000, 0)
"),10000.0)</f>
        <v>10000</v>
      </c>
    </row>
    <row r="107" ht="15.75" customHeight="1">
      <c r="A107" s="1">
        <v>107.0</v>
      </c>
      <c r="B107" s="4" t="str">
        <f>IFERROR(__xludf.DUMMYFUNCTION("GOOGLETRANSLATE(H107,""es"",""en"")"),"Pink white")</f>
        <v>Pink white</v>
      </c>
      <c r="C107" s="4" t="str">
        <f>IFERROR(__xludf.DUMMYFUNCTION("GOOGLETRANSLATE(F107,""es"",""en"")"),"Wooden organizer cabinet")</f>
        <v>Wooden organizer cabinet</v>
      </c>
      <c r="D107" s="1" t="str">
        <f>IFERROR(__xludf.DUMMYFUNCTION("GOOGLETRANSLATE(G107,""es"",""en"")"),"Cedar")</f>
        <v>Cedar</v>
      </c>
      <c r="E107" s="1" t="str">
        <f>IFERROR(__xludf.DUMMYFUNCTION("GOOGLETRANSLATE(I107,""es"",""en"")"),"Macarena")</f>
        <v>Macarena</v>
      </c>
      <c r="F107" s="1" t="s">
        <v>52</v>
      </c>
      <c r="G107" s="1" t="s">
        <v>55</v>
      </c>
      <c r="H107" s="1" t="s">
        <v>71</v>
      </c>
      <c r="I107" s="1" t="s">
        <v>72</v>
      </c>
      <c r="J107" s="1" t="s">
        <v>73</v>
      </c>
      <c r="K107" s="1">
        <v>1.0</v>
      </c>
      <c r="L107" s="2">
        <v>60000.0</v>
      </c>
      <c r="M107" s="6">
        <f t="shared" si="1"/>
        <v>27000</v>
      </c>
      <c r="N107" s="7">
        <f t="shared" si="7"/>
        <v>9000</v>
      </c>
      <c r="O107" s="7">
        <f t="shared" si="6"/>
        <v>24000</v>
      </c>
      <c r="P107" s="8">
        <f>IFERROR(__xludf.DUMMYFUNCTION("IF(I107&lt;&gt;""ninguno"", COUNTA(SPLIT(I107,"",""))*10000, 0)
"),10000.0)</f>
        <v>10000</v>
      </c>
    </row>
    <row r="108" ht="15.75" customHeight="1">
      <c r="A108" s="1">
        <v>108.0</v>
      </c>
      <c r="B108" s="4" t="str">
        <f>IFERROR(__xludf.DUMMYFUNCTION("GOOGLETRANSLATE(H108,""es"",""en"")"),"Wood")</f>
        <v>Wood</v>
      </c>
      <c r="C108" s="4" t="str">
        <f>IFERROR(__xludf.DUMMYFUNCTION("GOOGLETRANSLATE(F108,""es"",""en"")"),"Portrait door")</f>
        <v>Portrait door</v>
      </c>
      <c r="D108" s="1" t="str">
        <f>IFERROR(__xludf.DUMMYFUNCTION("GOOGLETRANSLATE(G108,""es"",""en"")"),"MDF")</f>
        <v>MDF</v>
      </c>
      <c r="E108" s="1" t="str">
        <f>IFERROR(__xludf.DUMMYFUNCTION("GOOGLETRANSLATE(I108,""es"",""en"")"),"With flowers")</f>
        <v>With flowers</v>
      </c>
      <c r="F108" s="1" t="s">
        <v>23</v>
      </c>
      <c r="G108" s="1" t="s">
        <v>15</v>
      </c>
      <c r="H108" s="1" t="s">
        <v>20</v>
      </c>
      <c r="I108" s="1" t="s">
        <v>74</v>
      </c>
      <c r="J108" s="1" t="s">
        <v>64</v>
      </c>
      <c r="K108" s="1">
        <v>1.0</v>
      </c>
      <c r="L108" s="2">
        <v>60000.0</v>
      </c>
      <c r="M108" s="6">
        <f t="shared" si="1"/>
        <v>27000</v>
      </c>
      <c r="N108" s="7">
        <f t="shared" si="7"/>
        <v>9000</v>
      </c>
      <c r="O108" s="7">
        <f t="shared" si="6"/>
        <v>24000</v>
      </c>
      <c r="P108" s="8">
        <f>IFERROR(__xludf.DUMMYFUNCTION("IF(I108&lt;&gt;""ninguno"", COUNTA(SPLIT(I108,"",""))*10000, 0)
"),10000.0)</f>
        <v>10000</v>
      </c>
    </row>
    <row r="109" ht="15.75" customHeight="1">
      <c r="A109" s="1">
        <v>109.0</v>
      </c>
      <c r="B109" s="4" t="str">
        <f>IFERROR(__xludf.DUMMYFUNCTION("GOOGLETRANSLATE(H109,""es"",""en"")"),"Wood")</f>
        <v>Wood</v>
      </c>
      <c r="C109" s="4" t="str">
        <f>IFERROR(__xludf.DUMMYFUNCTION("GOOGLETRANSLATE(F109,""es"",""en"")"),"Wooden organizer cabinet")</f>
        <v>Wooden organizer cabinet</v>
      </c>
      <c r="D109" s="1" t="str">
        <f>IFERROR(__xludf.DUMMYFUNCTION("GOOGLETRANSLATE(G109,""es"",""en"")"),"MDF")</f>
        <v>MDF</v>
      </c>
      <c r="E109" s="1" t="str">
        <f>IFERROR(__xludf.DUMMYFUNCTION("GOOGLETRANSLATE(I109,""es"",""en"")"),"Earring Organizer")</f>
        <v>Earring Organizer</v>
      </c>
      <c r="F109" s="1" t="s">
        <v>52</v>
      </c>
      <c r="G109" s="1" t="s">
        <v>15</v>
      </c>
      <c r="H109" s="1" t="s">
        <v>20</v>
      </c>
      <c r="I109" s="1" t="s">
        <v>75</v>
      </c>
      <c r="J109" s="1" t="s">
        <v>35</v>
      </c>
      <c r="K109" s="1">
        <v>1.0</v>
      </c>
      <c r="L109" s="2">
        <v>60000.0</v>
      </c>
      <c r="M109" s="6">
        <f t="shared" si="1"/>
        <v>27000</v>
      </c>
      <c r="N109" s="7">
        <f t="shared" si="7"/>
        <v>9000</v>
      </c>
      <c r="O109" s="7">
        <f t="shared" si="6"/>
        <v>24000</v>
      </c>
      <c r="P109" s="8">
        <f>IFERROR(__xludf.DUMMYFUNCTION("IF(I109&lt;&gt;""ninguno"", COUNTA(SPLIT(I109,"",""))*10000, 0)
"),10000.0)</f>
        <v>10000</v>
      </c>
    </row>
    <row r="110" ht="15.75" customHeight="1">
      <c r="A110" s="1">
        <v>110.0</v>
      </c>
      <c r="B110" s="4" t="str">
        <f>IFERROR(__xludf.DUMMYFUNCTION("GOOGLETRANSLATE(H110,""es"",""en"")"),"Wood")</f>
        <v>Wood</v>
      </c>
      <c r="C110" s="4" t="str">
        <f>IFERROR(__xludf.DUMMYFUNCTION("GOOGLETRANSLATE(F110,""es"",""en"")"),"Wooden organizer cabinet")</f>
        <v>Wooden organizer cabinet</v>
      </c>
      <c r="D110" s="1" t="str">
        <f>IFERROR(__xludf.DUMMYFUNCTION("GOOGLETRANSLATE(G110,""es"",""en"")"),"MDF")</f>
        <v>MDF</v>
      </c>
      <c r="E110" s="1" t="str">
        <f>IFERROR(__xludf.DUMMYFUNCTION("GOOGLETRANSLATE(I110,""es"",""en"")"),"piggy bank with phrase")</f>
        <v>piggy bank with phrase</v>
      </c>
      <c r="F110" s="1" t="s">
        <v>52</v>
      </c>
      <c r="G110" s="1" t="s">
        <v>15</v>
      </c>
      <c r="H110" s="1" t="s">
        <v>20</v>
      </c>
      <c r="I110" s="1" t="s">
        <v>76</v>
      </c>
      <c r="J110" s="1" t="s">
        <v>77</v>
      </c>
      <c r="K110" s="1">
        <v>1.0</v>
      </c>
      <c r="L110" s="2">
        <v>50000.0</v>
      </c>
      <c r="M110" s="6">
        <f t="shared" si="1"/>
        <v>22500</v>
      </c>
      <c r="N110" s="7">
        <f t="shared" si="7"/>
        <v>7500</v>
      </c>
      <c r="O110" s="7">
        <f t="shared" si="6"/>
        <v>20000</v>
      </c>
      <c r="P110" s="8">
        <f>IFERROR(__xludf.DUMMYFUNCTION("IF(I110&lt;&gt;""ninguno"", COUNTA(SPLIT(I110,"",""))*10000, 0)
"),10000.0)</f>
        <v>10000</v>
      </c>
    </row>
    <row r="111" ht="15.75" customHeight="1">
      <c r="A111" s="1">
        <v>111.0</v>
      </c>
      <c r="B111" s="4" t="str">
        <f>IFERROR(__xludf.DUMMYFUNCTION("GOOGLETRANSLATE(H111,""es"",""en"")"),"Black")</f>
        <v>Black</v>
      </c>
      <c r="C111" s="4" t="str">
        <f>IFERROR(__xludf.DUMMYFUNCTION("GOOGLETRANSLATE(F111,""es"",""en"")"),"Wooden clock")</f>
        <v>Wooden clock</v>
      </c>
      <c r="D111" s="1" t="str">
        <f>IFERROR(__xludf.DUMMYFUNCTION("GOOGLETRANSLATE(G111,""es"",""en"")"),"MDF")</f>
        <v>MDF</v>
      </c>
      <c r="E111" s="1" t="str">
        <f>IFERROR(__xludf.DUMMYFUNCTION("GOOGLETRANSLATE(I111,""es"",""en"")"),"Photo Tree with 6 photos")</f>
        <v>Photo Tree with 6 photos</v>
      </c>
      <c r="F111" s="1" t="s">
        <v>39</v>
      </c>
      <c r="G111" s="1" t="s">
        <v>15</v>
      </c>
      <c r="H111" s="1" t="s">
        <v>24</v>
      </c>
      <c r="I111" s="1" t="s">
        <v>78</v>
      </c>
      <c r="J111" s="1" t="s">
        <v>18</v>
      </c>
      <c r="K111" s="1">
        <v>1.0</v>
      </c>
      <c r="L111" s="2">
        <v>60000.0</v>
      </c>
      <c r="M111" s="6">
        <f t="shared" si="1"/>
        <v>27000</v>
      </c>
      <c r="N111" s="7">
        <f t="shared" si="7"/>
        <v>9000</v>
      </c>
      <c r="O111" s="7">
        <f t="shared" si="6"/>
        <v>24000</v>
      </c>
      <c r="P111" s="8">
        <f>IFERROR(__xludf.DUMMYFUNCTION("IF(I111&lt;&gt;""ninguno"", COUNTA(SPLIT(I111,"",""))*10000, 0)
"),10000.0)</f>
        <v>10000</v>
      </c>
    </row>
    <row r="112" ht="15.75" customHeight="1">
      <c r="A112" s="1">
        <v>112.0</v>
      </c>
      <c r="B112" s="4" t="str">
        <f>IFERROR(__xludf.DUMMYFUNCTION("GOOGLETRANSLATE(H112,""es"",""en"")"),"Wood")</f>
        <v>Wood</v>
      </c>
      <c r="C112" s="4" t="str">
        <f>IFERROR(__xludf.DUMMYFUNCTION("GOOGLETRANSLATE(F112,""es"",""en"")"),"Wood table")</f>
        <v>Wood table</v>
      </c>
      <c r="D112" s="1" t="str">
        <f>IFERROR(__xludf.DUMMYFUNCTION("GOOGLETRANSLATE(G112,""es"",""en"")"),"Cedar")</f>
        <v>Cedar</v>
      </c>
      <c r="E112" s="1" t="str">
        <f>IFERROR(__xludf.DUMMYFUNCTION("GOOGLETRANSLATE(I112,""es"",""en"")"),"Natural wood table with 12 legs")</f>
        <v>Natural wood table with 12 legs</v>
      </c>
      <c r="F112" s="1" t="s">
        <v>79</v>
      </c>
      <c r="G112" s="1" t="s">
        <v>55</v>
      </c>
      <c r="H112" s="1" t="s">
        <v>20</v>
      </c>
      <c r="I112" s="1" t="s">
        <v>80</v>
      </c>
      <c r="J112" s="1" t="s">
        <v>81</v>
      </c>
      <c r="K112" s="1">
        <v>1.0</v>
      </c>
      <c r="L112" s="2">
        <v>480000.0</v>
      </c>
      <c r="M112" s="6">
        <f t="shared" si="1"/>
        <v>216000</v>
      </c>
      <c r="N112" s="7">
        <f t="shared" si="7"/>
        <v>72000</v>
      </c>
      <c r="O112" s="7">
        <f t="shared" si="6"/>
        <v>192000</v>
      </c>
      <c r="P112" s="8">
        <f>IFERROR(__xludf.DUMMYFUNCTION("IF(I112&lt;&gt;""ninguno"", COUNTA(SPLIT(I112,"",""))*10000, 0)
"),10000.0)</f>
        <v>10000</v>
      </c>
    </row>
    <row r="113" ht="15.75" customHeight="1">
      <c r="A113" s="1">
        <v>113.0</v>
      </c>
      <c r="B113" s="4" t="str">
        <f>IFERROR(__xludf.DUMMYFUNCTION("GOOGLETRANSLATE(H113,""es"",""en"")"),"Wood")</f>
        <v>Wood</v>
      </c>
      <c r="C113" s="4" t="str">
        <f>IFERROR(__xludf.DUMMYFUNCTION("GOOGLETRANSLATE(F113,""es"",""en"")"),"wooden desk")</f>
        <v>wooden desk</v>
      </c>
      <c r="D113" s="1" t="str">
        <f>IFERROR(__xludf.DUMMYFUNCTION("GOOGLETRANSLATE(G113,""es"",""en"")"),"Melamine")</f>
        <v>Melamine</v>
      </c>
      <c r="E113" s="1" t="str">
        <f>IFERROR(__xludf.DUMMYFUNCTION("GOOGLETRANSLATE(I113,""es"",""en"")"),"Auxiliary Drawer, Wooden Shelf")</f>
        <v>Auxiliary Drawer, Wooden Shelf</v>
      </c>
      <c r="F113" s="1" t="s">
        <v>82</v>
      </c>
      <c r="G113" s="1" t="s">
        <v>83</v>
      </c>
      <c r="H113" s="1" t="s">
        <v>20</v>
      </c>
      <c r="I113" s="1" t="s">
        <v>84</v>
      </c>
      <c r="J113" s="1" t="s">
        <v>85</v>
      </c>
      <c r="K113" s="1">
        <v>1.0</v>
      </c>
      <c r="L113" s="2">
        <v>950000.0</v>
      </c>
      <c r="M113" s="6">
        <f t="shared" si="1"/>
        <v>427500</v>
      </c>
      <c r="N113" s="7">
        <f t="shared" si="7"/>
        <v>142500</v>
      </c>
      <c r="O113" s="7">
        <f t="shared" si="6"/>
        <v>380000</v>
      </c>
      <c r="P113" s="8">
        <f>IFERROR(__xludf.DUMMYFUNCTION("IF(I113&lt;&gt;""ninguno"", COUNTA(SPLIT(I113,"",""))*10000, 0)
"),20000.0)</f>
        <v>20000</v>
      </c>
    </row>
    <row r="114" ht="15.75" customHeight="1">
      <c r="A114" s="1">
        <v>114.0</v>
      </c>
      <c r="B114" s="4" t="str">
        <f>IFERROR(__xludf.DUMMYFUNCTION("GOOGLETRANSLATE(H114,""es"",""en"")"),"White")</f>
        <v>White</v>
      </c>
      <c r="C114" s="4" t="str">
        <f>IFERROR(__xludf.DUMMYFUNCTION("GOOGLETRANSLATE(F114,""es"",""en"")"),"wooden mirror")</f>
        <v>wooden mirror</v>
      </c>
      <c r="D114" s="1" t="str">
        <f>IFERROR(__xludf.DUMMYFUNCTION("GOOGLETRANSLATE(G114,""es"",""en"")"),"MDF")</f>
        <v>MDF</v>
      </c>
      <c r="E114" s="1" t="str">
        <f>IFERROR(__xludf.DUMMYFUNCTION("GOOGLETRANSLATE(I114,""es"",""en"")"),"6 led lights")</f>
        <v>6 led lights</v>
      </c>
      <c r="F114" s="1" t="s">
        <v>30</v>
      </c>
      <c r="G114" s="1" t="s">
        <v>15</v>
      </c>
      <c r="H114" s="1" t="s">
        <v>31</v>
      </c>
      <c r="I114" s="1" t="s">
        <v>86</v>
      </c>
      <c r="J114" s="1" t="s">
        <v>87</v>
      </c>
      <c r="K114" s="1">
        <v>1.0</v>
      </c>
      <c r="L114" s="2">
        <v>800000.0</v>
      </c>
      <c r="M114" s="6">
        <f t="shared" si="1"/>
        <v>360000</v>
      </c>
      <c r="N114" s="7">
        <f t="shared" si="7"/>
        <v>120000</v>
      </c>
      <c r="O114" s="7">
        <f t="shared" si="6"/>
        <v>320000</v>
      </c>
      <c r="P114" s="8">
        <f>IFERROR(__xludf.DUMMYFUNCTION("IF(I114&lt;&gt;""ninguno"", COUNTA(SPLIT(I114,"",""))*10000, 0)
"),10000.0)</f>
        <v>10000</v>
      </c>
    </row>
    <row r="115" ht="15.75" customHeight="1">
      <c r="A115" s="1">
        <v>115.0</v>
      </c>
      <c r="B115" s="4" t="str">
        <f>IFERROR(__xludf.DUMMYFUNCTION("GOOGLETRANSLATE(H115,""es"",""en"")"),"Black")</f>
        <v>Black</v>
      </c>
      <c r="C115" s="4" t="str">
        <f>IFERROR(__xludf.DUMMYFUNCTION("GOOGLETRANSLATE(F115,""es"",""en"")"),"Portrait door")</f>
        <v>Portrait door</v>
      </c>
      <c r="D115" s="1" t="str">
        <f>IFERROR(__xludf.DUMMYFUNCTION("GOOGLETRANSLATE(G115,""es"",""en"")"),"MDF")</f>
        <v>MDF</v>
      </c>
      <c r="E115" s="1" t="str">
        <f>IFERROR(__xludf.DUMMYFUNCTION("GOOGLETRANSLATE(I115,""es"",""en"")"),"None")</f>
        <v>None</v>
      </c>
      <c r="F115" s="1" t="s">
        <v>23</v>
      </c>
      <c r="G115" s="1" t="s">
        <v>15</v>
      </c>
      <c r="H115" s="1" t="s">
        <v>24</v>
      </c>
      <c r="I115" s="1" t="s">
        <v>21</v>
      </c>
      <c r="J115" s="1" t="s">
        <v>18</v>
      </c>
      <c r="K115" s="1">
        <v>1.0</v>
      </c>
      <c r="L115" s="2">
        <v>60000.0</v>
      </c>
      <c r="M115" s="6">
        <f t="shared" si="1"/>
        <v>27000</v>
      </c>
      <c r="N115" s="7">
        <f t="shared" si="7"/>
        <v>9000</v>
      </c>
      <c r="O115" s="7">
        <f t="shared" si="6"/>
        <v>24000</v>
      </c>
      <c r="P115" s="8">
        <f>IFERROR(__xludf.DUMMYFUNCTION("IF(I115&lt;&gt;""ninguno"", COUNTA(SPLIT(I115,"",""))*10000, 0)
"),0.0)</f>
        <v>0</v>
      </c>
    </row>
    <row r="116" ht="15.75" customHeight="1">
      <c r="A116" s="1">
        <v>116.0</v>
      </c>
      <c r="B116" s="4" t="str">
        <f>IFERROR(__xludf.DUMMYFUNCTION("GOOGLETRANSLATE(H116,""es"",""en"")"),"Pink")</f>
        <v>Pink</v>
      </c>
      <c r="C116" s="4" t="str">
        <f>IFERROR(__xludf.DUMMYFUNCTION("GOOGLETRANSLATE(F116,""es"",""en"")"),"wooden box ")</f>
        <v>wooden box </v>
      </c>
      <c r="D116" s="1" t="str">
        <f>IFERROR(__xludf.DUMMYFUNCTION("GOOGLETRANSLATE(G116,""es"",""en"")"),"Cedar")</f>
        <v>Cedar</v>
      </c>
      <c r="E116" s="1" t="str">
        <f>IFERROR(__xludf.DUMMYFUNCTION("GOOGLETRANSLATE(I116,""es"",""en"")"),"False bottom")</f>
        <v>False bottom</v>
      </c>
      <c r="F116" s="1" t="s">
        <v>19</v>
      </c>
      <c r="G116" s="1" t="s">
        <v>55</v>
      </c>
      <c r="H116" s="1" t="s">
        <v>88</v>
      </c>
      <c r="I116" s="1" t="s">
        <v>89</v>
      </c>
      <c r="J116" s="1" t="s">
        <v>90</v>
      </c>
      <c r="K116" s="1">
        <v>1.0</v>
      </c>
      <c r="L116" s="2">
        <v>180000.0</v>
      </c>
      <c r="M116" s="6">
        <f t="shared" si="1"/>
        <v>81000</v>
      </c>
      <c r="N116" s="7">
        <f t="shared" si="7"/>
        <v>27000</v>
      </c>
      <c r="O116" s="7">
        <f t="shared" si="6"/>
        <v>72000</v>
      </c>
      <c r="P116" s="8">
        <f>IFERROR(__xludf.DUMMYFUNCTION("IF(I116&lt;&gt;""ninguno"", COUNTA(SPLIT(I116,"",""))*10000, 0)
"),10000.0)</f>
        <v>10000</v>
      </c>
    </row>
    <row r="117" ht="15.75" customHeight="1">
      <c r="A117" s="1">
        <v>117.0</v>
      </c>
      <c r="B117" s="4" t="str">
        <f>IFERROR(__xludf.DUMMYFUNCTION("GOOGLETRANSLATE(H117,""es"",""en"")"),"Black with gold")</f>
        <v>Black with gold</v>
      </c>
      <c r="C117" s="4" t="str">
        <f>IFERROR(__xludf.DUMMYFUNCTION("GOOGLETRANSLATE(F117,""es"",""en"")"),"wooden notice ")</f>
        <v>wooden notice </v>
      </c>
      <c r="D117" s="1" t="str">
        <f>IFERROR(__xludf.DUMMYFUNCTION("GOOGLETRANSLATE(G117,""es"",""en"")"),"Cedar")</f>
        <v>Cedar</v>
      </c>
      <c r="E117" s="1" t="str">
        <f>IFERROR(__xludf.DUMMYFUNCTION("GOOGLETRANSLATE(I117,""es"",""en"")"),"With light")</f>
        <v>With light</v>
      </c>
      <c r="F117" s="1" t="s">
        <v>14</v>
      </c>
      <c r="G117" s="1" t="s">
        <v>55</v>
      </c>
      <c r="H117" s="1" t="s">
        <v>91</v>
      </c>
      <c r="I117" s="1" t="s">
        <v>92</v>
      </c>
      <c r="J117" s="1" t="s">
        <v>93</v>
      </c>
      <c r="K117" s="1">
        <v>1.0</v>
      </c>
      <c r="L117" s="2">
        <v>650000.0</v>
      </c>
      <c r="M117" s="6">
        <f t="shared" si="1"/>
        <v>292500</v>
      </c>
      <c r="N117" s="7">
        <f t="shared" si="7"/>
        <v>97500</v>
      </c>
      <c r="O117" s="7">
        <f t="shared" si="6"/>
        <v>260000</v>
      </c>
      <c r="P117" s="8">
        <f>IFERROR(__xludf.DUMMYFUNCTION("IF(I117&lt;&gt;""ninguno"", COUNTA(SPLIT(I117,"",""))*10000, 0)
"),10000.0)</f>
        <v>10000</v>
      </c>
    </row>
    <row r="118" ht="15.75" customHeight="1">
      <c r="A118" s="1">
        <v>118.0</v>
      </c>
      <c r="B118" s="4" t="str">
        <f>IFERROR(__xludf.DUMMYFUNCTION("GOOGLETRANSLATE(H118,""es"",""en"")"),"Black")</f>
        <v>Black</v>
      </c>
      <c r="C118" s="4" t="str">
        <f>IFERROR(__xludf.DUMMYFUNCTION("GOOGLETRANSLATE(F118,""es"",""en"")"),"Portrait door")</f>
        <v>Portrait door</v>
      </c>
      <c r="D118" s="1" t="str">
        <f>IFERROR(__xludf.DUMMYFUNCTION("GOOGLETRANSLATE(G118,""es"",""en"")"),"Pine tree")</f>
        <v>Pine tree</v>
      </c>
      <c r="E118" s="1" t="str">
        <f>IFERROR(__xludf.DUMMYFUNCTION("GOOGLETRANSLATE(I118,""es"",""en"")"),"puzzle")</f>
        <v>puzzle</v>
      </c>
      <c r="F118" s="1" t="s">
        <v>23</v>
      </c>
      <c r="G118" s="1" t="s">
        <v>40</v>
      </c>
      <c r="H118" s="1" t="s">
        <v>24</v>
      </c>
      <c r="I118" s="1" t="s">
        <v>94</v>
      </c>
      <c r="J118" s="1" t="s">
        <v>18</v>
      </c>
      <c r="K118" s="1">
        <v>1.0</v>
      </c>
      <c r="L118" s="2">
        <v>60000.0</v>
      </c>
      <c r="M118" s="6">
        <f t="shared" si="1"/>
        <v>27000</v>
      </c>
      <c r="N118" s="7">
        <f t="shared" si="7"/>
        <v>9000</v>
      </c>
      <c r="O118" s="7">
        <f t="shared" si="6"/>
        <v>24000</v>
      </c>
      <c r="P118" s="8">
        <f>IFERROR(__xludf.DUMMYFUNCTION("IF(I118&lt;&gt;""ninguno"", COUNTA(SPLIT(I118,"",""))*10000, 0)
"),10000.0)</f>
        <v>10000</v>
      </c>
    </row>
    <row r="119" ht="15.75" customHeight="1">
      <c r="A119" s="1">
        <v>119.0</v>
      </c>
      <c r="B119" s="4" t="str">
        <f>IFERROR(__xludf.DUMMYFUNCTION("GOOGLETRANSLATE(H119,""es"",""en"")"),"Wood")</f>
        <v>Wood</v>
      </c>
      <c r="C119" s="4" t="str">
        <f>IFERROR(__xludf.DUMMYFUNCTION("GOOGLETRANSLATE(F119,""es"",""en"")"),"wooden box ")</f>
        <v>wooden box </v>
      </c>
      <c r="D119" s="1" t="str">
        <f>IFERROR(__xludf.DUMMYFUNCTION("GOOGLETRANSLATE(G119,""es"",""en"")"),"MDF")</f>
        <v>MDF</v>
      </c>
      <c r="E119" s="1" t="str">
        <f>IFERROR(__xludf.DUMMYFUNCTION("GOOGLETRANSLATE(I119,""es"",""en"")"),"None")</f>
        <v>None</v>
      </c>
      <c r="F119" s="1" t="s">
        <v>19</v>
      </c>
      <c r="G119" s="1" t="s">
        <v>15</v>
      </c>
      <c r="H119" s="1" t="s">
        <v>20</v>
      </c>
      <c r="I119" s="1" t="s">
        <v>21</v>
      </c>
      <c r="J119" s="1" t="s">
        <v>58</v>
      </c>
      <c r="K119" s="1">
        <v>1.0</v>
      </c>
      <c r="L119" s="2">
        <v>90000.0</v>
      </c>
      <c r="M119" s="6">
        <f t="shared" si="1"/>
        <v>40500</v>
      </c>
      <c r="N119" s="7">
        <f t="shared" si="7"/>
        <v>13500</v>
      </c>
      <c r="O119" s="7">
        <f t="shared" si="6"/>
        <v>36000</v>
      </c>
      <c r="P119" s="8">
        <f>IFERROR(__xludf.DUMMYFUNCTION("IF(I119&lt;&gt;""ninguno"", COUNTA(SPLIT(I119,"",""))*10000, 0)
"),0.0)</f>
        <v>0</v>
      </c>
    </row>
    <row r="120" ht="15.75" customHeight="1">
      <c r="A120" s="1">
        <v>120.0</v>
      </c>
      <c r="B120" s="4" t="str">
        <f>IFERROR(__xludf.DUMMYFUNCTION("GOOGLETRANSLATE(H120,""es"",""en"")"),"Wood")</f>
        <v>Wood</v>
      </c>
      <c r="C120" s="4" t="str">
        <f>IFERROR(__xludf.DUMMYFUNCTION("GOOGLETRANSLATE(F120,""es"",""en"")"),"wooden box ")</f>
        <v>wooden box </v>
      </c>
      <c r="D120" s="1" t="str">
        <f>IFERROR(__xludf.DUMMYFUNCTION("GOOGLETRANSLATE(G120,""es"",""en"")"),"MDF")</f>
        <v>MDF</v>
      </c>
      <c r="E120" s="1" t="str">
        <f>IFERROR(__xludf.DUMMYFUNCTION("GOOGLETRANSLATE(I120,""es"",""en"")"),"None")</f>
        <v>None</v>
      </c>
      <c r="F120" s="1" t="s">
        <v>19</v>
      </c>
      <c r="G120" s="1" t="s">
        <v>15</v>
      </c>
      <c r="H120" s="1" t="s">
        <v>20</v>
      </c>
      <c r="I120" s="1" t="s">
        <v>21</v>
      </c>
      <c r="J120" s="1" t="s">
        <v>95</v>
      </c>
      <c r="K120" s="1">
        <v>1.0</v>
      </c>
      <c r="L120" s="2">
        <v>50000.0</v>
      </c>
      <c r="M120" s="6">
        <f t="shared" si="1"/>
        <v>22500</v>
      </c>
      <c r="N120" s="7">
        <f t="shared" si="7"/>
        <v>7500</v>
      </c>
      <c r="O120" s="7">
        <f t="shared" si="6"/>
        <v>20000</v>
      </c>
      <c r="P120" s="8">
        <f>IFERROR(__xludf.DUMMYFUNCTION("IF(I120&lt;&gt;""ninguno"", COUNTA(SPLIT(I120,"",""))*10000, 0)
"),0.0)</f>
        <v>0</v>
      </c>
    </row>
    <row r="121" ht="15.75" customHeight="1">
      <c r="A121" s="1">
        <v>121.0</v>
      </c>
      <c r="B121" s="4" t="str">
        <f>IFERROR(__xludf.DUMMYFUNCTION("GOOGLETRANSLATE(H121,""es"",""en"")"),"White")</f>
        <v>White</v>
      </c>
      <c r="C121" s="4" t="str">
        <f>IFERROR(__xludf.DUMMYFUNCTION("GOOGLETRANSLATE(F121,""es"",""en"")"),"wooden box ")</f>
        <v>wooden box </v>
      </c>
      <c r="D121" s="1" t="str">
        <f>IFERROR(__xludf.DUMMYFUNCTION("GOOGLETRANSLATE(G121,""es"",""en"")"),"Cedar")</f>
        <v>Cedar</v>
      </c>
      <c r="E121" s="1" t="str">
        <f>IFERROR(__xludf.DUMMYFUNCTION("GOOGLETRANSLATE(I121,""es"",""en"")"),"With drawer altarpiece")</f>
        <v>With drawer altarpiece</v>
      </c>
      <c r="F121" s="1" t="s">
        <v>19</v>
      </c>
      <c r="G121" s="1" t="s">
        <v>55</v>
      </c>
      <c r="H121" s="1" t="s">
        <v>31</v>
      </c>
      <c r="I121" s="1" t="s">
        <v>96</v>
      </c>
      <c r="J121" s="1" t="s">
        <v>97</v>
      </c>
      <c r="K121" s="1">
        <v>1.0</v>
      </c>
      <c r="L121" s="2">
        <v>50000.0</v>
      </c>
      <c r="M121" s="6">
        <f t="shared" si="1"/>
        <v>22500</v>
      </c>
      <c r="N121" s="7">
        <f t="shared" si="7"/>
        <v>7500</v>
      </c>
      <c r="O121" s="7">
        <f t="shared" si="6"/>
        <v>20000</v>
      </c>
      <c r="P121" s="8">
        <f>IFERROR(__xludf.DUMMYFUNCTION("IF(I121&lt;&gt;""ninguno"", COUNTA(SPLIT(I121,"",""))*10000, 0)
"),10000.0)</f>
        <v>10000</v>
      </c>
    </row>
    <row r="122" ht="15.75" customHeight="1">
      <c r="A122" s="1">
        <v>122.0</v>
      </c>
      <c r="B122" s="4" t="str">
        <f>IFERROR(__xludf.DUMMYFUNCTION("GOOGLETRANSLATE(H122,""es"",""en"")"),"Betiated Caramel")</f>
        <v>Betiated Caramel</v>
      </c>
      <c r="C122" s="4" t="str">
        <f>IFERROR(__xludf.DUMMYFUNCTION("GOOGLETRANSLATE(F122,""es"",""en"")"),"Wooden clock")</f>
        <v>Wooden clock</v>
      </c>
      <c r="D122" s="1" t="str">
        <f>IFERROR(__xludf.DUMMYFUNCTION("GOOGLETRANSLATE(G122,""es"",""en"")"),"MDF")</f>
        <v>MDF</v>
      </c>
      <c r="E122" s="1" t="str">
        <f>IFERROR(__xludf.DUMMYFUNCTION("GOOGLETRANSLATE(I122,""es"",""en"")"),"Photo tree with 12 photos")</f>
        <v>Photo tree with 12 photos</v>
      </c>
      <c r="F122" s="1" t="s">
        <v>39</v>
      </c>
      <c r="G122" s="1" t="s">
        <v>15</v>
      </c>
      <c r="H122" s="1" t="s">
        <v>65</v>
      </c>
      <c r="I122" s="1" t="s">
        <v>51</v>
      </c>
      <c r="J122" s="1" t="s">
        <v>98</v>
      </c>
      <c r="K122" s="1">
        <v>1.0</v>
      </c>
      <c r="L122" s="2">
        <v>70000.0</v>
      </c>
      <c r="M122" s="6">
        <f t="shared" si="1"/>
        <v>31500</v>
      </c>
      <c r="N122" s="7">
        <f t="shared" si="7"/>
        <v>10500</v>
      </c>
      <c r="O122" s="7">
        <f t="shared" si="6"/>
        <v>28000</v>
      </c>
      <c r="P122" s="8">
        <f>IFERROR(__xludf.DUMMYFUNCTION("IF(I122&lt;&gt;""ninguno"", COUNTA(SPLIT(I122,"",""))*10000, 0)
"),10000.0)</f>
        <v>10000</v>
      </c>
    </row>
    <row r="123" ht="15.75" customHeight="1">
      <c r="A123" s="1">
        <v>123.0</v>
      </c>
      <c r="B123" s="4" t="str">
        <f>IFERROR(__xludf.DUMMYFUNCTION("GOOGLETRANSLATE(H123,""es"",""en"")"),"Golden")</f>
        <v>Golden</v>
      </c>
      <c r="C123" s="4" t="str">
        <f>IFERROR(__xludf.DUMMYFUNCTION("GOOGLETRANSLATE(F123,""es"",""en"")"),"Wooden frame")</f>
        <v>Wooden frame</v>
      </c>
      <c r="D123" s="1" t="str">
        <f>IFERROR(__xludf.DUMMYFUNCTION("GOOGLETRANSLATE(G123,""es"",""en"")"),"Cedar")</f>
        <v>Cedar</v>
      </c>
      <c r="E123" s="1" t="str">
        <f>IFERROR(__xludf.DUMMYFUNCTION("GOOGLETRANSLATE(I123,""es"",""en"")"),"for diploma")</f>
        <v>for diploma</v>
      </c>
      <c r="F123" s="1" t="s">
        <v>99</v>
      </c>
      <c r="G123" s="1" t="s">
        <v>55</v>
      </c>
      <c r="H123" s="1" t="s">
        <v>100</v>
      </c>
      <c r="I123" s="1" t="s">
        <v>101</v>
      </c>
      <c r="J123" s="1" t="s">
        <v>95</v>
      </c>
      <c r="K123" s="1">
        <v>1.0</v>
      </c>
      <c r="L123" s="2">
        <v>50000.0</v>
      </c>
      <c r="M123" s="6">
        <f t="shared" si="1"/>
        <v>22500</v>
      </c>
      <c r="N123" s="7">
        <f t="shared" si="7"/>
        <v>7500</v>
      </c>
      <c r="O123" s="7">
        <f t="shared" si="6"/>
        <v>20000</v>
      </c>
      <c r="P123" s="8">
        <f>IFERROR(__xludf.DUMMYFUNCTION("IF(I123&lt;&gt;""ninguno"", COUNTA(SPLIT(I123,"",""))*10000, 0)
"),10000.0)</f>
        <v>10000</v>
      </c>
    </row>
    <row r="124" ht="15.75" customHeight="1">
      <c r="A124" s="1">
        <v>124.0</v>
      </c>
      <c r="B124" s="4" t="str">
        <f>IFERROR(__xludf.DUMMYFUNCTION("GOOGLETRANSLATE(H124,""es"",""en"")"),"Black")</f>
        <v>Black</v>
      </c>
      <c r="C124" s="4" t="str">
        <f>IFERROR(__xludf.DUMMYFUNCTION("GOOGLETRANSLATE(F124,""es"",""en"")"),"Wooden clock")</f>
        <v>Wooden clock</v>
      </c>
      <c r="D124" s="1" t="str">
        <f>IFERROR(__xludf.DUMMYFUNCTION("GOOGLETRANSLATE(G124,""es"",""en"")"),"MDF")</f>
        <v>MDF</v>
      </c>
      <c r="E124" s="1" t="str">
        <f>IFERROR(__xludf.DUMMYFUNCTION("GOOGLETRANSLATE(I124,""es"",""en"")"),"Photographic tree with 8 photos")</f>
        <v>Photographic tree with 8 photos</v>
      </c>
      <c r="F124" s="1" t="s">
        <v>39</v>
      </c>
      <c r="G124" s="1" t="s">
        <v>15</v>
      </c>
      <c r="H124" s="1" t="s">
        <v>24</v>
      </c>
      <c r="I124" s="1" t="s">
        <v>102</v>
      </c>
      <c r="J124" s="1" t="s">
        <v>49</v>
      </c>
      <c r="K124" s="1">
        <v>1.0</v>
      </c>
      <c r="L124" s="2">
        <v>50000.0</v>
      </c>
      <c r="M124" s="6">
        <f t="shared" si="1"/>
        <v>22500</v>
      </c>
      <c r="N124" s="7">
        <f t="shared" si="7"/>
        <v>7500</v>
      </c>
      <c r="O124" s="7">
        <f t="shared" si="6"/>
        <v>20000</v>
      </c>
      <c r="P124" s="8">
        <f>IFERROR(__xludf.DUMMYFUNCTION("IF(I124&lt;&gt;""ninguno"", COUNTA(SPLIT(I124,"",""))*10000, 0)
"),10000.0)</f>
        <v>10000</v>
      </c>
    </row>
    <row r="125" ht="15.75" customHeight="1">
      <c r="A125" s="1">
        <v>125.0</v>
      </c>
      <c r="B125" s="4" t="str">
        <f>IFERROR(__xludf.DUMMYFUNCTION("GOOGLETRANSLATE(H125,""es"",""en"")"),"Black")</f>
        <v>Black</v>
      </c>
      <c r="C125" s="4" t="str">
        <f>IFERROR(__xludf.DUMMYFUNCTION("GOOGLETRANSLATE(F125,""es"",""en"")"),"Portrait door")</f>
        <v>Portrait door</v>
      </c>
      <c r="D125" s="1" t="str">
        <f>IFERROR(__xludf.DUMMYFUNCTION("GOOGLETRANSLATE(G125,""es"",""en"")"),"MDF")</f>
        <v>MDF</v>
      </c>
      <c r="E125" s="1" t="str">
        <f>IFERROR(__xludf.DUMMYFUNCTION("GOOGLETRANSLATE(I125,""es"",""en"")"),"None")</f>
        <v>None</v>
      </c>
      <c r="F125" s="1" t="s">
        <v>23</v>
      </c>
      <c r="G125" s="1" t="s">
        <v>15</v>
      </c>
      <c r="H125" s="1" t="s">
        <v>24</v>
      </c>
      <c r="I125" s="1" t="s">
        <v>21</v>
      </c>
      <c r="J125" s="1" t="s">
        <v>103</v>
      </c>
      <c r="K125" s="1">
        <v>1.0</v>
      </c>
      <c r="L125" s="2">
        <v>140000.0</v>
      </c>
      <c r="M125" s="6">
        <f t="shared" si="1"/>
        <v>63000</v>
      </c>
      <c r="N125" s="7">
        <f t="shared" si="7"/>
        <v>21000</v>
      </c>
      <c r="O125" s="7">
        <f t="shared" si="6"/>
        <v>56000</v>
      </c>
      <c r="P125" s="8">
        <f>IFERROR(__xludf.DUMMYFUNCTION("IF(I125&lt;&gt;""ninguno"", COUNTA(SPLIT(I125,"",""))*10000, 0)
"),0.0)</f>
        <v>0</v>
      </c>
    </row>
    <row r="126" ht="15.75" customHeight="1">
      <c r="A126" s="1">
        <v>126.0</v>
      </c>
      <c r="B126" s="4" t="str">
        <f>IFERROR(__xludf.DUMMYFUNCTION("GOOGLETRANSLATE(H126,""es"",""en"")"),"Pine tree")</f>
        <v>Pine tree</v>
      </c>
      <c r="C126" s="4" t="str">
        <f>IFERROR(__xludf.DUMMYFUNCTION("GOOGLETRANSLATE(F126,""es"",""en"")"),"Wooden clock")</f>
        <v>Wooden clock</v>
      </c>
      <c r="D126" s="1" t="str">
        <f>IFERROR(__xludf.DUMMYFUNCTION("GOOGLETRANSLATE(G126,""es"",""en"")"),"MDF")</f>
        <v>MDF</v>
      </c>
      <c r="E126" s="1" t="str">
        <f>IFERROR(__xludf.DUMMYFUNCTION("GOOGLETRANSLATE(I126,""es"",""en"")"),"Photo tree with 6 photos")</f>
        <v>Photo tree with 6 photos</v>
      </c>
      <c r="F126" s="1" t="s">
        <v>39</v>
      </c>
      <c r="G126" s="1" t="s">
        <v>15</v>
      </c>
      <c r="H126" s="1" t="s">
        <v>40</v>
      </c>
      <c r="I126" s="1" t="s">
        <v>104</v>
      </c>
      <c r="J126" s="1" t="s">
        <v>49</v>
      </c>
      <c r="K126" s="1">
        <v>1.0</v>
      </c>
      <c r="L126" s="2">
        <v>60000.0</v>
      </c>
      <c r="M126" s="6">
        <f t="shared" si="1"/>
        <v>27000</v>
      </c>
      <c r="N126" s="7">
        <f t="shared" si="7"/>
        <v>9000</v>
      </c>
      <c r="O126" s="7">
        <f t="shared" si="6"/>
        <v>24000</v>
      </c>
      <c r="P126" s="8">
        <f>IFERROR(__xludf.DUMMYFUNCTION("IF(I126&lt;&gt;""ninguno"", COUNTA(SPLIT(I126,"",""))*10000, 0)
"),10000.0)</f>
        <v>10000</v>
      </c>
    </row>
    <row r="127" ht="15.75" customHeight="1">
      <c r="A127" s="1">
        <v>127.0</v>
      </c>
      <c r="B127" s="4" t="str">
        <f>IFERROR(__xludf.DUMMYFUNCTION("GOOGLETRANSLATE(H127,""es"",""en"")"),"Cedar")</f>
        <v>Cedar</v>
      </c>
      <c r="C127" s="4" t="str">
        <f>IFERROR(__xludf.DUMMYFUNCTION("GOOGLETRANSLATE(F127,""es"",""en"")"),"Wooden organizer cabinet")</f>
        <v>Wooden organizer cabinet</v>
      </c>
      <c r="D127" s="1" t="str">
        <f>IFERROR(__xludf.DUMMYFUNCTION("GOOGLETRANSLATE(G127,""es"",""en"")"),"MDF")</f>
        <v>MDF</v>
      </c>
      <c r="E127" s="1" t="str">
        <f>IFERROR(__xludf.DUMMYFUNCTION("GOOGLETRANSLATE(I127,""es"",""en"")"),"Jeweler")</f>
        <v>Jeweler</v>
      </c>
      <c r="F127" s="1" t="s">
        <v>52</v>
      </c>
      <c r="G127" s="1" t="s">
        <v>15</v>
      </c>
      <c r="H127" s="1" t="s">
        <v>55</v>
      </c>
      <c r="I127" s="1" t="s">
        <v>105</v>
      </c>
      <c r="J127" s="1" t="s">
        <v>106</v>
      </c>
      <c r="K127" s="1">
        <v>1.0</v>
      </c>
      <c r="L127" s="2">
        <v>90000.0</v>
      </c>
      <c r="M127" s="6">
        <f t="shared" si="1"/>
        <v>40500</v>
      </c>
      <c r="N127" s="7">
        <f t="shared" si="7"/>
        <v>13500</v>
      </c>
      <c r="O127" s="7">
        <f t="shared" si="6"/>
        <v>36000</v>
      </c>
      <c r="P127" s="8">
        <f>IFERROR(__xludf.DUMMYFUNCTION("IF(I127&lt;&gt;""ninguno"", COUNTA(SPLIT(I127,"",""))*10000, 0)
"),10000.0)</f>
        <v>10000</v>
      </c>
    </row>
    <row r="128" ht="15.75" customHeight="1">
      <c r="A128" s="1">
        <v>128.0</v>
      </c>
      <c r="B128" s="4" t="str">
        <f>IFERROR(__xludf.DUMMYFUNCTION("GOOGLETRANSLATE(H128,""es"",""en"")"),"Wood")</f>
        <v>Wood</v>
      </c>
      <c r="C128" s="4" t="str">
        <f>IFERROR(__xludf.DUMMYFUNCTION("GOOGLETRANSLATE(F128,""es"",""en"")"),"wooden box ")</f>
        <v>wooden box </v>
      </c>
      <c r="D128" s="1" t="str">
        <f>IFERROR(__xludf.DUMMYFUNCTION("GOOGLETRANSLATE(G128,""es"",""en"")"),"MDF")</f>
        <v>MDF</v>
      </c>
      <c r="E128" s="1" t="str">
        <f>IFERROR(__xludf.DUMMYFUNCTION("GOOGLETRANSLATE(I128,""es"",""en"")"),"With drawer altarpiece")</f>
        <v>With drawer altarpiece</v>
      </c>
      <c r="F128" s="1" t="s">
        <v>19</v>
      </c>
      <c r="G128" s="1" t="s">
        <v>15</v>
      </c>
      <c r="H128" s="1" t="s">
        <v>20</v>
      </c>
      <c r="I128" s="1" t="s">
        <v>96</v>
      </c>
      <c r="J128" s="1" t="s">
        <v>107</v>
      </c>
      <c r="K128" s="1">
        <v>1.0</v>
      </c>
      <c r="L128" s="2">
        <v>25000.0</v>
      </c>
      <c r="M128" s="6">
        <f t="shared" si="1"/>
        <v>11250</v>
      </c>
      <c r="N128" s="7">
        <f t="shared" si="7"/>
        <v>3750</v>
      </c>
      <c r="O128" s="7">
        <f t="shared" si="6"/>
        <v>10000</v>
      </c>
      <c r="P128" s="8">
        <f>IFERROR(__xludf.DUMMYFUNCTION("IF(I128&lt;&gt;""ninguno"", COUNTA(SPLIT(I128,"",""))*10000, 0)
"),10000.0)</f>
        <v>10000</v>
      </c>
    </row>
    <row r="129" ht="15.75" customHeight="1">
      <c r="A129" s="1">
        <v>129.0</v>
      </c>
      <c r="B129" s="4" t="str">
        <f>IFERROR(__xludf.DUMMYFUNCTION("GOOGLETRANSLATE(H129,""es"",""en"")"),"Black")</f>
        <v>Black</v>
      </c>
      <c r="C129" s="4" t="str">
        <f>IFERROR(__xludf.DUMMYFUNCTION("GOOGLETRANSLATE(F129,""es"",""en"")"),"Wooden clock")</f>
        <v>Wooden clock</v>
      </c>
      <c r="D129" s="1" t="str">
        <f>IFERROR(__xludf.DUMMYFUNCTION("GOOGLETRANSLATE(G129,""es"",""en"")"),"MDF")</f>
        <v>MDF</v>
      </c>
      <c r="E129" s="1" t="str">
        <f>IFERROR(__xludf.DUMMYFUNCTION("GOOGLETRANSLATE(I129,""es"",""en"")"),"Photo tree with 12 photos")</f>
        <v>Photo tree with 12 photos</v>
      </c>
      <c r="F129" s="1" t="s">
        <v>39</v>
      </c>
      <c r="G129" s="1" t="s">
        <v>15</v>
      </c>
      <c r="H129" s="1" t="s">
        <v>24</v>
      </c>
      <c r="I129" s="1" t="s">
        <v>51</v>
      </c>
      <c r="J129" s="1" t="s">
        <v>98</v>
      </c>
      <c r="K129" s="1">
        <v>1.0</v>
      </c>
      <c r="L129" s="2">
        <v>80000.0</v>
      </c>
      <c r="M129" s="6">
        <f t="shared" si="1"/>
        <v>36000</v>
      </c>
      <c r="N129" s="7">
        <f t="shared" si="7"/>
        <v>12000</v>
      </c>
      <c r="O129" s="7">
        <f t="shared" si="6"/>
        <v>32000</v>
      </c>
      <c r="P129" s="8">
        <f>IFERROR(__xludf.DUMMYFUNCTION("IF(I129&lt;&gt;""ninguno"", COUNTA(SPLIT(I129,"",""))*10000, 0)
"),10000.0)</f>
        <v>10000</v>
      </c>
    </row>
    <row r="130" ht="15.75" customHeight="1">
      <c r="A130" s="1">
        <v>130.0</v>
      </c>
      <c r="B130" s="4" t="str">
        <f>IFERROR(__xludf.DUMMYFUNCTION("GOOGLETRANSLATE(H130,""es"",""en"")"),"Black with gold")</f>
        <v>Black with gold</v>
      </c>
      <c r="C130" s="4" t="str">
        <f>IFERROR(__xludf.DUMMYFUNCTION("GOOGLETRANSLATE(F130,""es"",""en"")"),"Wooden clock")</f>
        <v>Wooden clock</v>
      </c>
      <c r="D130" s="1" t="str">
        <f>IFERROR(__xludf.DUMMYFUNCTION("GOOGLETRANSLATE(G130,""es"",""en"")"),"MDF")</f>
        <v>MDF</v>
      </c>
      <c r="E130" s="1" t="str">
        <f>IFERROR(__xludf.DUMMYFUNCTION("GOOGLETRANSLATE(I130,""es"",""en"")"),"Photo tree with 12 photos")</f>
        <v>Photo tree with 12 photos</v>
      </c>
      <c r="F130" s="1" t="s">
        <v>39</v>
      </c>
      <c r="G130" s="1" t="s">
        <v>15</v>
      </c>
      <c r="H130" s="1" t="s">
        <v>91</v>
      </c>
      <c r="I130" s="1" t="s">
        <v>51</v>
      </c>
      <c r="J130" s="1" t="s">
        <v>98</v>
      </c>
      <c r="K130" s="1">
        <v>1.0</v>
      </c>
      <c r="L130" s="2">
        <v>80000.0</v>
      </c>
      <c r="M130" s="6">
        <f t="shared" si="1"/>
        <v>36000</v>
      </c>
      <c r="N130" s="7">
        <f t="shared" si="7"/>
        <v>12000</v>
      </c>
      <c r="O130" s="7">
        <f t="shared" si="6"/>
        <v>32000</v>
      </c>
      <c r="P130" s="8">
        <f>IFERROR(__xludf.DUMMYFUNCTION("IF(I130&lt;&gt;""ninguno"", COUNTA(SPLIT(I130,"",""))*10000, 0)
"),10000.0)</f>
        <v>10000</v>
      </c>
    </row>
    <row r="131" ht="15.75" customHeight="1">
      <c r="A131" s="1">
        <v>131.0</v>
      </c>
      <c r="B131" s="4" t="str">
        <f>IFERROR(__xludf.DUMMYFUNCTION("GOOGLETRANSLATE(H131,""es"",""en"")"),"Coffee")</f>
        <v>Coffee</v>
      </c>
      <c r="C131" s="4" t="str">
        <f>IFERROR(__xludf.DUMMYFUNCTION("GOOGLETRANSLATE(F131,""es"",""en"")"),"Wooden frame")</f>
        <v>Wooden frame</v>
      </c>
      <c r="D131" s="1" t="str">
        <f>IFERROR(__xludf.DUMMYFUNCTION("GOOGLETRANSLATE(G131,""es"",""en"")"),"Cedar")</f>
        <v>Cedar</v>
      </c>
      <c r="E131" s="1" t="str">
        <f>IFERROR(__xludf.DUMMYFUNCTION("GOOGLETRANSLATE(I131,""es"",""en"")"),"with glass")</f>
        <v>with glass</v>
      </c>
      <c r="F131" s="1" t="s">
        <v>99</v>
      </c>
      <c r="G131" s="1" t="s">
        <v>55</v>
      </c>
      <c r="H131" s="1" t="s">
        <v>108</v>
      </c>
      <c r="I131" s="1" t="s">
        <v>109</v>
      </c>
      <c r="J131" s="1" t="s">
        <v>95</v>
      </c>
      <c r="K131" s="1">
        <v>1.0</v>
      </c>
      <c r="L131" s="2">
        <v>70000.0</v>
      </c>
      <c r="M131" s="6">
        <f t="shared" si="1"/>
        <v>31500</v>
      </c>
      <c r="N131" s="7">
        <f t="shared" si="7"/>
        <v>10500</v>
      </c>
      <c r="O131" s="7">
        <f t="shared" si="6"/>
        <v>28000</v>
      </c>
      <c r="P131" s="8">
        <f>IFERROR(__xludf.DUMMYFUNCTION("IF(I131&lt;&gt;""ninguno"", COUNTA(SPLIT(I131,"",""))*10000, 0)
"),10000.0)</f>
        <v>10000</v>
      </c>
    </row>
    <row r="132" ht="15.75" customHeight="1">
      <c r="A132" s="1">
        <v>132.0</v>
      </c>
      <c r="B132" s="4" t="str">
        <f>IFERROR(__xludf.DUMMYFUNCTION("GOOGLETRANSLATE(H132,""es"",""en"")"),"Coffee")</f>
        <v>Coffee</v>
      </c>
      <c r="C132" s="4" t="str">
        <f>IFERROR(__xludf.DUMMYFUNCTION("GOOGLETRANSLATE(F132,""es"",""en"")"),"Wooden organizer cabinet")</f>
        <v>Wooden organizer cabinet</v>
      </c>
      <c r="D132" s="1" t="str">
        <f>IFERROR(__xludf.DUMMYFUNCTION("GOOGLETRANSLATE(G132,""es"",""en"")"),"MDF")</f>
        <v>MDF</v>
      </c>
      <c r="E132" s="1" t="str">
        <f>IFERROR(__xludf.DUMMYFUNCTION("GOOGLETRANSLATE(I132,""es"",""en"")"),"Necklace Organizer with photos")</f>
        <v>Necklace Organizer with photos</v>
      </c>
      <c r="F132" s="1" t="s">
        <v>52</v>
      </c>
      <c r="G132" s="1" t="s">
        <v>15</v>
      </c>
      <c r="H132" s="1" t="s">
        <v>108</v>
      </c>
      <c r="I132" s="1" t="s">
        <v>110</v>
      </c>
      <c r="J132" s="1" t="s">
        <v>45</v>
      </c>
      <c r="K132" s="1">
        <v>1.0</v>
      </c>
      <c r="L132" s="2">
        <v>130000.0</v>
      </c>
      <c r="M132" s="6">
        <f t="shared" si="1"/>
        <v>58500</v>
      </c>
      <c r="N132" s="7">
        <f t="shared" si="7"/>
        <v>19500</v>
      </c>
      <c r="O132" s="7">
        <f t="shared" si="6"/>
        <v>52000</v>
      </c>
      <c r="P132" s="8">
        <f>IFERROR(__xludf.DUMMYFUNCTION("IF(I132&lt;&gt;""ninguno"", COUNTA(SPLIT(I132,"",""))*10000, 0)
"),10000.0)</f>
        <v>10000</v>
      </c>
    </row>
    <row r="133" ht="15.75" customHeight="1">
      <c r="A133" s="1">
        <v>133.0</v>
      </c>
      <c r="B133" s="4" t="str">
        <f>IFERROR(__xludf.DUMMYFUNCTION("GOOGLETRANSLATE(H133,""es"",""en"")"),"Wood")</f>
        <v>Wood</v>
      </c>
      <c r="C133" s="4" t="str">
        <f>IFERROR(__xludf.DUMMYFUNCTION("GOOGLETRANSLATE(F133,""es"",""en"")"),"wooden box ")</f>
        <v>wooden box </v>
      </c>
      <c r="D133" s="1" t="str">
        <f>IFERROR(__xludf.DUMMYFUNCTION("GOOGLETRANSLATE(G133,""es"",""en"")"),"MDF")</f>
        <v>MDF</v>
      </c>
      <c r="E133" s="1" t="str">
        <f>IFERROR(__xludf.DUMMYFUNCTION("GOOGLETRANSLATE(I133,""es"",""en"")"),"Altarpiece")</f>
        <v>Altarpiece</v>
      </c>
      <c r="F133" s="1" t="s">
        <v>19</v>
      </c>
      <c r="G133" s="1" t="s">
        <v>15</v>
      </c>
      <c r="H133" s="1" t="s">
        <v>20</v>
      </c>
      <c r="I133" s="1" t="s">
        <v>111</v>
      </c>
      <c r="J133" s="1" t="s">
        <v>64</v>
      </c>
      <c r="K133" s="1">
        <v>1.0</v>
      </c>
      <c r="L133" s="2">
        <v>25000.0</v>
      </c>
      <c r="M133" s="6">
        <f t="shared" si="1"/>
        <v>11250</v>
      </c>
      <c r="N133" s="7">
        <f t="shared" si="7"/>
        <v>3750</v>
      </c>
      <c r="O133" s="7">
        <f t="shared" si="6"/>
        <v>10000</v>
      </c>
      <c r="P133" s="8">
        <f>IFERROR(__xludf.DUMMYFUNCTION("IF(I133&lt;&gt;""ninguno"", COUNTA(SPLIT(I133,"",""))*10000, 0)
"),10000.0)</f>
        <v>10000</v>
      </c>
    </row>
    <row r="134" ht="15.75" customHeight="1">
      <c r="A134" s="1">
        <v>134.0</v>
      </c>
      <c r="B134" s="4" t="str">
        <f>IFERROR(__xludf.DUMMYFUNCTION("GOOGLETRANSLATE(H134,""es"",""en"")"),"Black with coffee")</f>
        <v>Black with coffee</v>
      </c>
      <c r="C134" s="4" t="str">
        <f>IFERROR(__xludf.DUMMYFUNCTION("GOOGLETRANSLATE(F134,""es"",""en"")"),"wooden box ")</f>
        <v>wooden box </v>
      </c>
      <c r="D134" s="1" t="str">
        <f>IFERROR(__xludf.DUMMYFUNCTION("GOOGLETRANSLATE(G134,""es"",""en"")"),"MDF")</f>
        <v>MDF</v>
      </c>
      <c r="E134" s="1" t="str">
        <f>IFERROR(__xludf.DUMMYFUNCTION("GOOGLETRANSLATE(I134,""es"",""en"")"),"Altarpiece")</f>
        <v>Altarpiece</v>
      </c>
      <c r="F134" s="1" t="s">
        <v>19</v>
      </c>
      <c r="G134" s="1" t="s">
        <v>15</v>
      </c>
      <c r="H134" s="1" t="s">
        <v>112</v>
      </c>
      <c r="I134" s="1" t="s">
        <v>111</v>
      </c>
      <c r="J134" s="1" t="s">
        <v>95</v>
      </c>
      <c r="K134" s="1">
        <v>1.0</v>
      </c>
      <c r="L134" s="2">
        <v>60000.0</v>
      </c>
      <c r="M134" s="6">
        <f t="shared" si="1"/>
        <v>27000</v>
      </c>
      <c r="N134" s="7">
        <f t="shared" si="7"/>
        <v>9000</v>
      </c>
      <c r="O134" s="7">
        <f t="shared" si="6"/>
        <v>24000</v>
      </c>
      <c r="P134" s="8">
        <f>IFERROR(__xludf.DUMMYFUNCTION("IF(I134&lt;&gt;""ninguno"", COUNTA(SPLIT(I134,"",""))*10000, 0)
"),10000.0)</f>
        <v>10000</v>
      </c>
    </row>
    <row r="135" ht="15.75" customHeight="1">
      <c r="A135" s="1">
        <v>135.0</v>
      </c>
      <c r="B135" s="4" t="str">
        <f>IFERROR(__xludf.DUMMYFUNCTION("GOOGLETRANSLATE(H135,""es"",""en"")"),"Wood")</f>
        <v>Wood</v>
      </c>
      <c r="C135" s="4" t="str">
        <f>IFERROR(__xludf.DUMMYFUNCTION("GOOGLETRANSLATE(F135,""es"",""en"")"),"Wooden frame")</f>
        <v>Wooden frame</v>
      </c>
      <c r="D135" s="1" t="str">
        <f>IFERROR(__xludf.DUMMYFUNCTION("GOOGLETRANSLATE(G135,""es"",""en"")"),"Pine tree")</f>
        <v>Pine tree</v>
      </c>
      <c r="E135" s="1" t="str">
        <f>IFERROR(__xludf.DUMMYFUNCTION("GOOGLETRANSLATE(I135,""es"",""en"")"),"None")</f>
        <v>None</v>
      </c>
      <c r="F135" s="1" t="s">
        <v>99</v>
      </c>
      <c r="G135" s="1" t="s">
        <v>40</v>
      </c>
      <c r="H135" s="1" t="s">
        <v>20</v>
      </c>
      <c r="I135" s="1" t="s">
        <v>21</v>
      </c>
      <c r="J135" s="1" t="s">
        <v>113</v>
      </c>
      <c r="K135" s="1">
        <v>1.0</v>
      </c>
      <c r="L135" s="2">
        <v>50000.0</v>
      </c>
      <c r="M135" s="6">
        <f t="shared" si="1"/>
        <v>22500</v>
      </c>
      <c r="N135" s="7">
        <f t="shared" si="7"/>
        <v>7500</v>
      </c>
      <c r="O135" s="7">
        <f t="shared" si="6"/>
        <v>20000</v>
      </c>
      <c r="P135" s="8">
        <f>IFERROR(__xludf.DUMMYFUNCTION("IF(I135&lt;&gt;""ninguno"", COUNTA(SPLIT(I135,"",""))*10000, 0)
"),0.0)</f>
        <v>0</v>
      </c>
    </row>
    <row r="136" ht="15.75" customHeight="1">
      <c r="A136" s="1">
        <v>136.0</v>
      </c>
      <c r="B136" s="4" t="str">
        <f>IFERROR(__xludf.DUMMYFUNCTION("GOOGLETRANSLATE(H136,""es"",""en"")"),"Golden")</f>
        <v>Golden</v>
      </c>
      <c r="C136" s="4" t="str">
        <f>IFERROR(__xludf.DUMMYFUNCTION("GOOGLETRANSLATE(F136,""es"",""en"")"),"wooden notice ")</f>
        <v>wooden notice </v>
      </c>
      <c r="D136" s="1" t="str">
        <f>IFERROR(__xludf.DUMMYFUNCTION("GOOGLETRANSLATE(G136,""es"",""en"")"),"MDF")</f>
        <v>MDF</v>
      </c>
      <c r="E136" s="1" t="str">
        <f>IFERROR(__xludf.DUMMYFUNCTION("GOOGLETRANSLATE(I136,""es"",""en"")"),"With light")</f>
        <v>With light</v>
      </c>
      <c r="F136" s="1" t="s">
        <v>14</v>
      </c>
      <c r="G136" s="1" t="s">
        <v>15</v>
      </c>
      <c r="H136" s="1" t="s">
        <v>100</v>
      </c>
      <c r="I136" s="1" t="s">
        <v>92</v>
      </c>
      <c r="J136" s="1" t="s">
        <v>114</v>
      </c>
      <c r="K136" s="1">
        <v>1.0</v>
      </c>
      <c r="L136" s="2">
        <v>650000.0</v>
      </c>
      <c r="M136" s="6">
        <f t="shared" si="1"/>
        <v>292500</v>
      </c>
      <c r="N136" s="7">
        <f t="shared" si="7"/>
        <v>97500</v>
      </c>
      <c r="O136" s="7">
        <f t="shared" si="6"/>
        <v>260000</v>
      </c>
      <c r="P136" s="8">
        <f>IFERROR(__xludf.DUMMYFUNCTION("IF(I136&lt;&gt;""ninguno"", COUNTA(SPLIT(I136,"",""))*10000, 0)
"),10000.0)</f>
        <v>10000</v>
      </c>
    </row>
    <row r="137" ht="15.75" customHeight="1">
      <c r="A137" s="1">
        <v>137.0</v>
      </c>
      <c r="B137" s="4" t="str">
        <f>IFERROR(__xludf.DUMMYFUNCTION("GOOGLETRANSLATE(H137,""es"",""en"")"),"Wood")</f>
        <v>Wood</v>
      </c>
      <c r="C137" s="4" t="str">
        <f>IFERROR(__xludf.DUMMYFUNCTION("GOOGLETRANSLATE(F137,""es"",""en"")"),"wooden notice ")</f>
        <v>wooden notice </v>
      </c>
      <c r="D137" s="1" t="str">
        <f>IFERROR(__xludf.DUMMYFUNCTION("GOOGLETRANSLATE(G137,""es"",""en"")"),"Cedar")</f>
        <v>Cedar</v>
      </c>
      <c r="E137" s="1" t="str">
        <f>IFERROR(__xludf.DUMMYFUNCTION("GOOGLETRANSLATE(I137,""es"",""en"")"),"with light")</f>
        <v>with light</v>
      </c>
      <c r="F137" s="1" t="s">
        <v>14</v>
      </c>
      <c r="G137" s="1" t="s">
        <v>55</v>
      </c>
      <c r="H137" s="1" t="s">
        <v>20</v>
      </c>
      <c r="I137" s="1" t="s">
        <v>115</v>
      </c>
      <c r="J137" s="1" t="s">
        <v>116</v>
      </c>
      <c r="K137" s="1">
        <v>1.0</v>
      </c>
      <c r="L137" s="2">
        <v>350000.0</v>
      </c>
      <c r="M137" s="6">
        <f t="shared" si="1"/>
        <v>157500</v>
      </c>
      <c r="N137" s="7">
        <f t="shared" si="7"/>
        <v>52500</v>
      </c>
      <c r="O137" s="7">
        <f t="shared" si="6"/>
        <v>140000</v>
      </c>
      <c r="P137" s="8">
        <f>IFERROR(__xludf.DUMMYFUNCTION("IF(I137&lt;&gt;""ninguno"", COUNTA(SPLIT(I137,"",""))*10000, 0)
"),10000.0)</f>
        <v>10000</v>
      </c>
    </row>
    <row r="138" ht="15.75" customHeight="1">
      <c r="A138" s="1">
        <v>138.0</v>
      </c>
      <c r="B138" s="4" t="str">
        <f>IFERROR(__xludf.DUMMYFUNCTION("GOOGLETRANSLATE(H138,""es"",""en"")"),"Golden")</f>
        <v>Golden</v>
      </c>
      <c r="C138" s="4" t="str">
        <f>IFERROR(__xludf.DUMMYFUNCTION("GOOGLETRANSLATE(F138,""es"",""en"")"),"Wooden frame")</f>
        <v>Wooden frame</v>
      </c>
      <c r="D138" s="1" t="str">
        <f>IFERROR(__xludf.DUMMYFUNCTION("GOOGLETRANSLATE(G138,""es"",""en"")"),"MDF")</f>
        <v>MDF</v>
      </c>
      <c r="E138" s="1" t="str">
        <f>IFERROR(__xludf.DUMMYFUNCTION("GOOGLETRANSLATE(I138,""es"",""en"")"),"Cut for decanter")</f>
        <v>Cut for decanter</v>
      </c>
      <c r="F138" s="1" t="s">
        <v>99</v>
      </c>
      <c r="G138" s="1" t="s">
        <v>15</v>
      </c>
      <c r="H138" s="1" t="s">
        <v>100</v>
      </c>
      <c r="I138" s="1" t="s">
        <v>117</v>
      </c>
      <c r="J138" s="1" t="s">
        <v>118</v>
      </c>
      <c r="K138" s="1">
        <v>1.0</v>
      </c>
      <c r="L138" s="2">
        <v>280000.0</v>
      </c>
      <c r="M138" s="6">
        <f t="shared" si="1"/>
        <v>126000</v>
      </c>
      <c r="N138" s="7">
        <f t="shared" si="7"/>
        <v>42000</v>
      </c>
      <c r="O138" s="7">
        <f t="shared" si="6"/>
        <v>112000</v>
      </c>
      <c r="P138" s="8">
        <f>IFERROR(__xludf.DUMMYFUNCTION("IF(I138&lt;&gt;""ninguno"", COUNTA(SPLIT(I138,"",""))*10000, 0)
"),10000.0)</f>
        <v>10000</v>
      </c>
    </row>
    <row r="139" ht="15.75" customHeight="1">
      <c r="A139" s="1">
        <v>139.0</v>
      </c>
      <c r="B139" s="4" t="str">
        <f>IFERROR(__xludf.DUMMYFUNCTION("GOOGLETRANSLATE(H139,""es"",""en"")"),"Black")</f>
        <v>Black</v>
      </c>
      <c r="C139" s="4" t="str">
        <f>IFERROR(__xludf.DUMMYFUNCTION("GOOGLETRANSLATE(F139,""es"",""en"")"),"Wooden clock")</f>
        <v>Wooden clock</v>
      </c>
      <c r="D139" s="1" t="str">
        <f>IFERROR(__xludf.DUMMYFUNCTION("GOOGLETRANSLATE(G139,""es"",""en"")"),"MDF")</f>
        <v>MDF</v>
      </c>
      <c r="E139" s="1" t="str">
        <f>IFERROR(__xludf.DUMMYFUNCTION("GOOGLETRANSLATE(I139,""es"",""en"")"),"Photographic tree with 8 photos")</f>
        <v>Photographic tree with 8 photos</v>
      </c>
      <c r="F139" s="1" t="s">
        <v>39</v>
      </c>
      <c r="G139" s="1" t="s">
        <v>15</v>
      </c>
      <c r="H139" s="1" t="s">
        <v>24</v>
      </c>
      <c r="I139" s="1" t="s">
        <v>102</v>
      </c>
      <c r="J139" s="1" t="s">
        <v>18</v>
      </c>
      <c r="K139" s="1">
        <v>1.0</v>
      </c>
      <c r="L139" s="2">
        <v>100000.0</v>
      </c>
      <c r="M139" s="6">
        <f t="shared" si="1"/>
        <v>45000</v>
      </c>
      <c r="N139" s="7">
        <f t="shared" si="7"/>
        <v>15000</v>
      </c>
      <c r="O139" s="7">
        <f t="shared" si="6"/>
        <v>40000</v>
      </c>
      <c r="P139" s="8">
        <f>IFERROR(__xludf.DUMMYFUNCTION("IF(I139&lt;&gt;""ninguno"", COUNTA(SPLIT(I139,"",""))*10000, 0)
"),10000.0)</f>
        <v>10000</v>
      </c>
    </row>
    <row r="140" ht="15.75" customHeight="1">
      <c r="A140" s="1">
        <v>140.0</v>
      </c>
      <c r="B140" s="4" t="str">
        <f>IFERROR(__xludf.DUMMYFUNCTION("GOOGLETRANSLATE(H140,""es"",""en"")"),"Black")</f>
        <v>Black</v>
      </c>
      <c r="C140" s="4" t="str">
        <f>IFERROR(__xludf.DUMMYFUNCTION("GOOGLETRANSLATE(F140,""es"",""en"")"),"Wooden clock")</f>
        <v>Wooden clock</v>
      </c>
      <c r="D140" s="1" t="str">
        <f>IFERROR(__xludf.DUMMYFUNCTION("GOOGLETRANSLATE(G140,""es"",""en"")"),"MDF")</f>
        <v>MDF</v>
      </c>
      <c r="E140" s="1" t="str">
        <f>IFERROR(__xludf.DUMMYFUNCTION("GOOGLETRANSLATE(I140,""es"",""en"")"),"Photo tree with 12 photos")</f>
        <v>Photo tree with 12 photos</v>
      </c>
      <c r="F140" s="1" t="s">
        <v>39</v>
      </c>
      <c r="G140" s="1" t="s">
        <v>15</v>
      </c>
      <c r="H140" s="1" t="s">
        <v>24</v>
      </c>
      <c r="I140" s="1" t="s">
        <v>119</v>
      </c>
      <c r="J140" s="1" t="s">
        <v>18</v>
      </c>
      <c r="K140" s="1">
        <v>1.0</v>
      </c>
      <c r="L140" s="2">
        <v>80000.0</v>
      </c>
      <c r="M140" s="6">
        <f t="shared" si="1"/>
        <v>36000</v>
      </c>
      <c r="N140" s="7">
        <f t="shared" si="7"/>
        <v>12000</v>
      </c>
      <c r="O140" s="7">
        <f t="shared" si="6"/>
        <v>32000</v>
      </c>
      <c r="P140" s="8">
        <f>IFERROR(__xludf.DUMMYFUNCTION("IF(I140&lt;&gt;""ninguno"", COUNTA(SPLIT(I140,"",""))*10000, 0)
"),10000.0)</f>
        <v>10000</v>
      </c>
    </row>
    <row r="141" ht="15.75" customHeight="1">
      <c r="A141" s="1">
        <v>141.0</v>
      </c>
      <c r="B141" s="4" t="str">
        <f>IFERROR(__xludf.DUMMYFUNCTION("GOOGLETRANSLATE(H141,""es"",""en"")"),"Wood")</f>
        <v>Wood</v>
      </c>
      <c r="C141" s="4" t="str">
        <f>IFERROR(__xludf.DUMMYFUNCTION("GOOGLETRANSLATE(F141,""es"",""en"")"),"Portrait door")</f>
        <v>Portrait door</v>
      </c>
      <c r="D141" s="1" t="str">
        <f>IFERROR(__xludf.DUMMYFUNCTION("GOOGLETRANSLATE(G141,""es"",""en"")"),"MDF")</f>
        <v>MDF</v>
      </c>
      <c r="E141" s="1" t="str">
        <f>IFERROR(__xludf.DUMMYFUNCTION("GOOGLETRANSLATE(I141,""es"",""en"")"),"Engraving Wooden Weddings")</f>
        <v>Engraving Wooden Weddings</v>
      </c>
      <c r="F141" s="1" t="s">
        <v>23</v>
      </c>
      <c r="G141" s="1" t="s">
        <v>15</v>
      </c>
      <c r="H141" s="1" t="s">
        <v>20</v>
      </c>
      <c r="I141" s="1" t="s">
        <v>120</v>
      </c>
      <c r="J141" s="1" t="s">
        <v>121</v>
      </c>
      <c r="K141" s="1">
        <v>1.0</v>
      </c>
      <c r="L141" s="2">
        <v>100000.0</v>
      </c>
      <c r="M141" s="6">
        <f t="shared" si="1"/>
        <v>45000</v>
      </c>
      <c r="N141" s="7">
        <f t="shared" si="7"/>
        <v>15000</v>
      </c>
      <c r="O141" s="7">
        <f t="shared" si="6"/>
        <v>40000</v>
      </c>
      <c r="P141" s="8">
        <f>IFERROR(__xludf.DUMMYFUNCTION("IF(I141&lt;&gt;""ninguno"", COUNTA(SPLIT(I141,"",""))*10000, 0)
"),10000.0)</f>
        <v>10000</v>
      </c>
    </row>
    <row r="142" ht="15.75" customHeight="1">
      <c r="A142" s="1">
        <v>142.0</v>
      </c>
      <c r="B142" s="4" t="str">
        <f>IFERROR(__xludf.DUMMYFUNCTION("GOOGLETRANSLATE(H142,""es"",""en"")"),"Coffee")</f>
        <v>Coffee</v>
      </c>
      <c r="C142" s="4" t="str">
        <f>IFERROR(__xludf.DUMMYFUNCTION("GOOGLETRANSLATE(F142,""es"",""en"")"),"Wooden clock")</f>
        <v>Wooden clock</v>
      </c>
      <c r="D142" s="1" t="str">
        <f>IFERROR(__xludf.DUMMYFUNCTION("GOOGLETRANSLATE(G142,""es"",""en"")"),"Pine tree")</f>
        <v>Pine tree</v>
      </c>
      <c r="E142" s="1" t="str">
        <f>IFERROR(__xludf.DUMMYFUNCTION("GOOGLETRANSLATE(I142,""es"",""en"")"),"Photo tree with 12 photos")</f>
        <v>Photo tree with 12 photos</v>
      </c>
      <c r="F142" s="1" t="s">
        <v>39</v>
      </c>
      <c r="G142" s="1" t="s">
        <v>40</v>
      </c>
      <c r="H142" s="1" t="s">
        <v>108</v>
      </c>
      <c r="I142" s="1" t="s">
        <v>51</v>
      </c>
      <c r="J142" s="1" t="s">
        <v>18</v>
      </c>
      <c r="K142" s="1">
        <v>1.0</v>
      </c>
      <c r="L142" s="2">
        <v>80000.0</v>
      </c>
      <c r="M142" s="6">
        <f t="shared" si="1"/>
        <v>36000</v>
      </c>
      <c r="N142" s="7">
        <f t="shared" si="7"/>
        <v>12000</v>
      </c>
      <c r="O142" s="7">
        <f t="shared" si="6"/>
        <v>32000</v>
      </c>
      <c r="P142" s="8">
        <f>IFERROR(__xludf.DUMMYFUNCTION("IF(I142&lt;&gt;""ninguno"", COUNTA(SPLIT(I142,"",""))*10000, 0)
"),10000.0)</f>
        <v>10000</v>
      </c>
    </row>
    <row r="143" ht="15.75" customHeight="1">
      <c r="A143" s="1">
        <v>143.0</v>
      </c>
      <c r="B143" s="4" t="str">
        <f>IFERROR(__xludf.DUMMYFUNCTION("GOOGLETRANSLATE(H143,""es"",""en"")"),"Pink with gray")</f>
        <v>Pink with gray</v>
      </c>
      <c r="C143" s="4" t="str">
        <f>IFERROR(__xludf.DUMMYFUNCTION("GOOGLETRANSLATE(F143,""es"",""en"")"),"Wooden frame")</f>
        <v>Wooden frame</v>
      </c>
      <c r="D143" s="1" t="str">
        <f>IFERROR(__xludf.DUMMYFUNCTION("GOOGLETRANSLATE(G143,""es"",""en"")"),"Melamine")</f>
        <v>Melamine</v>
      </c>
      <c r="E143" s="1" t="str">
        <f>IFERROR(__xludf.DUMMYFUNCTION("GOOGLETRANSLATE(I143,""es"",""en"")"),"With support")</f>
        <v>With support</v>
      </c>
      <c r="F143" s="1" t="s">
        <v>99</v>
      </c>
      <c r="G143" s="1" t="s">
        <v>83</v>
      </c>
      <c r="H143" s="1" t="s">
        <v>122</v>
      </c>
      <c r="I143" s="1" t="s">
        <v>123</v>
      </c>
      <c r="J143" s="1" t="s">
        <v>97</v>
      </c>
      <c r="K143" s="1">
        <v>1.0</v>
      </c>
      <c r="L143" s="2">
        <v>50000.0</v>
      </c>
      <c r="M143" s="6">
        <f t="shared" si="1"/>
        <v>22500</v>
      </c>
      <c r="N143" s="7">
        <f t="shared" si="7"/>
        <v>7500</v>
      </c>
      <c r="O143" s="7">
        <f t="shared" si="6"/>
        <v>20000</v>
      </c>
      <c r="P143" s="8">
        <f>IFERROR(__xludf.DUMMYFUNCTION("IF(I143&lt;&gt;""ninguno"", COUNTA(SPLIT(I143,"",""))*10000, 0)
"),10000.0)</f>
        <v>10000</v>
      </c>
    </row>
    <row r="144" ht="15.75" customHeight="1">
      <c r="A144" s="1">
        <v>144.0</v>
      </c>
      <c r="B144" s="4" t="str">
        <f>IFERROR(__xludf.DUMMYFUNCTION("GOOGLETRANSLATE(H144,""es"",""en"")"),"Coffee")</f>
        <v>Coffee</v>
      </c>
      <c r="C144" s="4" t="str">
        <f>IFERROR(__xludf.DUMMYFUNCTION("GOOGLETRANSLATE(F144,""es"",""en"")"),"wooden box ")</f>
        <v>wooden box </v>
      </c>
      <c r="D144" s="1" t="str">
        <f>IFERROR(__xludf.DUMMYFUNCTION("GOOGLETRANSLATE(G144,""es"",""en"")"),"Cedar")</f>
        <v>Cedar</v>
      </c>
      <c r="E144" s="1" t="str">
        <f>IFERROR(__xludf.DUMMYFUNCTION("GOOGLETRANSLATE(I144,""es"",""en"")"),"None")</f>
        <v>None</v>
      </c>
      <c r="F144" s="1" t="s">
        <v>19</v>
      </c>
      <c r="G144" s="1" t="s">
        <v>55</v>
      </c>
      <c r="H144" s="1" t="s">
        <v>108</v>
      </c>
      <c r="I144" s="1" t="s">
        <v>21</v>
      </c>
      <c r="J144" s="1" t="s">
        <v>97</v>
      </c>
      <c r="K144" s="1">
        <v>1.0</v>
      </c>
      <c r="L144" s="2">
        <v>50000.0</v>
      </c>
      <c r="M144" s="6">
        <f t="shared" si="1"/>
        <v>22500</v>
      </c>
      <c r="N144" s="7">
        <f t="shared" si="7"/>
        <v>7500</v>
      </c>
      <c r="O144" s="7">
        <f t="shared" si="6"/>
        <v>20000</v>
      </c>
      <c r="P144" s="8">
        <f>IFERROR(__xludf.DUMMYFUNCTION("IF(I144&lt;&gt;""ninguno"", COUNTA(SPLIT(I144,"",""))*10000, 0)
"),0.0)</f>
        <v>0</v>
      </c>
    </row>
    <row r="145" ht="15.75" customHeight="1">
      <c r="A145" s="1">
        <v>145.0</v>
      </c>
      <c r="B145" s="4" t="str">
        <f>IFERROR(__xludf.DUMMYFUNCTION("GOOGLETRANSLATE(H145,""es"",""en"")"),"Wood")</f>
        <v>Wood</v>
      </c>
      <c r="C145" s="4" t="str">
        <f>IFERROR(__xludf.DUMMYFUNCTION("GOOGLETRANSLATE(F145,""es"",""en"")"),"Portrait door")</f>
        <v>Portrait door</v>
      </c>
      <c r="D145" s="1" t="str">
        <f>IFERROR(__xludf.DUMMYFUNCTION("GOOGLETRANSLATE(G145,""es"",""en"")"),"MDF")</f>
        <v>MDF</v>
      </c>
      <c r="E145" s="1" t="str">
        <f>IFERROR(__xludf.DUMMYFUNCTION("GOOGLETRANSLATE(I145,""es"",""en"")"),"eiffel tower design ")</f>
        <v>eiffel tower design </v>
      </c>
      <c r="F145" s="1" t="s">
        <v>23</v>
      </c>
      <c r="G145" s="1" t="s">
        <v>15</v>
      </c>
      <c r="H145" s="1" t="s">
        <v>20</v>
      </c>
      <c r="I145" s="1" t="s">
        <v>124</v>
      </c>
      <c r="J145" s="1" t="s">
        <v>49</v>
      </c>
      <c r="K145" s="1">
        <v>1.0</v>
      </c>
      <c r="L145" s="2">
        <v>60000.0</v>
      </c>
      <c r="M145" s="6">
        <f t="shared" si="1"/>
        <v>27000</v>
      </c>
      <c r="N145" s="7">
        <f t="shared" si="7"/>
        <v>9000</v>
      </c>
      <c r="O145" s="7">
        <f t="shared" si="6"/>
        <v>24000</v>
      </c>
      <c r="P145" s="8">
        <f>IFERROR(__xludf.DUMMYFUNCTION("IF(I145&lt;&gt;""ninguno"", COUNTA(SPLIT(I145,"",""))*10000, 0)
"),10000.0)</f>
        <v>10000</v>
      </c>
    </row>
    <row r="146" ht="15.75" customHeight="1">
      <c r="A146" s="1">
        <v>146.0</v>
      </c>
      <c r="B146" s="4" t="str">
        <f>IFERROR(__xludf.DUMMYFUNCTION("GOOGLETRANSLATE(H146,""es"",""en"")"),"dark coffee")</f>
        <v>dark coffee</v>
      </c>
      <c r="C146" s="4" t="str">
        <f>IFERROR(__xludf.DUMMYFUNCTION("GOOGLETRANSLATE(F146,""es"",""en"")"),"wooden box ")</f>
        <v>wooden box </v>
      </c>
      <c r="D146" s="1" t="str">
        <f>IFERROR(__xludf.DUMMYFUNCTION("GOOGLETRANSLATE(G146,""es"",""en"")"),"MDF")</f>
        <v>MDF</v>
      </c>
      <c r="E146" s="1" t="str">
        <f>IFERROR(__xludf.DUMMYFUNCTION("GOOGLETRANSLATE(I146,""es"",""en"")"),"3 Diplomas")</f>
        <v>3 Diplomas</v>
      </c>
      <c r="F146" s="1" t="s">
        <v>19</v>
      </c>
      <c r="G146" s="1" t="s">
        <v>15</v>
      </c>
      <c r="H146" s="1" t="s">
        <v>125</v>
      </c>
      <c r="I146" s="1" t="s">
        <v>126</v>
      </c>
      <c r="J146" s="1" t="s">
        <v>97</v>
      </c>
      <c r="K146" s="1">
        <v>3.0</v>
      </c>
      <c r="L146" s="2">
        <v>190000.0</v>
      </c>
      <c r="M146" s="6">
        <f t="shared" si="1"/>
        <v>85500</v>
      </c>
      <c r="N146" s="7">
        <f t="shared" si="7"/>
        <v>28500</v>
      </c>
      <c r="O146" s="7">
        <f t="shared" si="6"/>
        <v>76000</v>
      </c>
      <c r="P146" s="8">
        <f>IFERROR(__xludf.DUMMYFUNCTION("IF(I146&lt;&gt;""ninguno"", COUNTA(SPLIT(I146,"",""))*10000, 0)
"),10000.0)</f>
        <v>10000</v>
      </c>
    </row>
    <row r="147" ht="15.75" customHeight="1">
      <c r="A147" s="1">
        <v>147.0</v>
      </c>
      <c r="B147" s="4" t="str">
        <f>IFERROR(__xludf.DUMMYFUNCTION("GOOGLETRANSLATE(H147,""es"",""en"")"),"White")</f>
        <v>White</v>
      </c>
      <c r="C147" s="4" t="str">
        <f>IFERROR(__xludf.DUMMYFUNCTION("GOOGLETRANSLATE(F147,""es"",""en"")"),"wooden notice ")</f>
        <v>wooden notice </v>
      </c>
      <c r="D147" s="1" t="str">
        <f>IFERROR(__xludf.DUMMYFUNCTION("GOOGLETRANSLATE(G147,""es"",""en"")"),"Melamine")</f>
        <v>Melamine</v>
      </c>
      <c r="E147" s="1" t="str">
        <f>IFERROR(__xludf.DUMMYFUNCTION("GOOGLETRANSLATE(I147,""es"",""en"")"),"None")</f>
        <v>None</v>
      </c>
      <c r="F147" s="1" t="s">
        <v>14</v>
      </c>
      <c r="G147" s="1" t="s">
        <v>83</v>
      </c>
      <c r="H147" s="1" t="s">
        <v>31</v>
      </c>
      <c r="I147" s="1" t="s">
        <v>21</v>
      </c>
      <c r="J147" s="1" t="s">
        <v>127</v>
      </c>
      <c r="K147" s="1">
        <v>1.0</v>
      </c>
      <c r="L147" s="2">
        <v>370000.0</v>
      </c>
      <c r="M147" s="6">
        <f t="shared" si="1"/>
        <v>166500</v>
      </c>
      <c r="N147" s="7">
        <f t="shared" si="7"/>
        <v>55500</v>
      </c>
      <c r="O147" s="7">
        <f t="shared" si="6"/>
        <v>148000</v>
      </c>
      <c r="P147" s="8">
        <f>IFERROR(__xludf.DUMMYFUNCTION("IF(I147&lt;&gt;""ninguno"", COUNTA(SPLIT(I147,"",""))*10000, 0)
"),0.0)</f>
        <v>0</v>
      </c>
    </row>
    <row r="148" ht="15.75" customHeight="1">
      <c r="A148" s="1">
        <v>148.0</v>
      </c>
      <c r="B148" s="4" t="str">
        <f>IFERROR(__xludf.DUMMYFUNCTION("GOOGLETRANSLATE(H148,""es"",""en"")"),"Black")</f>
        <v>Black</v>
      </c>
      <c r="C148" s="4" t="str">
        <f>IFERROR(__xludf.DUMMYFUNCTION("GOOGLETRANSLATE(F148,""es"",""en"")"),"wooden box ")</f>
        <v>wooden box </v>
      </c>
      <c r="D148" s="1" t="str">
        <f>IFERROR(__xludf.DUMMYFUNCTION("GOOGLETRANSLATE(G148,""es"",""en"")"),"MDF")</f>
        <v>MDF</v>
      </c>
      <c r="E148" s="1" t="str">
        <f>IFERROR(__xludf.DUMMYFUNCTION("GOOGLETRANSLATE(I148,""es"",""en"")"),"With 8 photos")</f>
        <v>With 8 photos</v>
      </c>
      <c r="F148" s="1" t="s">
        <v>19</v>
      </c>
      <c r="G148" s="1" t="s">
        <v>15</v>
      </c>
      <c r="H148" s="1" t="s">
        <v>24</v>
      </c>
      <c r="I148" s="1" t="s">
        <v>128</v>
      </c>
      <c r="J148" s="1" t="s">
        <v>129</v>
      </c>
      <c r="K148" s="1">
        <v>1.0</v>
      </c>
      <c r="L148" s="2">
        <v>75000.0</v>
      </c>
      <c r="M148" s="6">
        <f t="shared" si="1"/>
        <v>33750</v>
      </c>
      <c r="N148" s="7">
        <f t="shared" si="7"/>
        <v>11250</v>
      </c>
      <c r="O148" s="7">
        <f t="shared" si="6"/>
        <v>30000</v>
      </c>
      <c r="P148" s="8">
        <f>IFERROR(__xludf.DUMMYFUNCTION("IF(I148&lt;&gt;""ninguno"", COUNTA(SPLIT(I148,"",""))*10000, 0)
"),10000.0)</f>
        <v>10000</v>
      </c>
    </row>
    <row r="149" ht="15.75" customHeight="1">
      <c r="A149" s="1">
        <v>149.0</v>
      </c>
      <c r="B149" s="4" t="str">
        <f>IFERROR(__xludf.DUMMYFUNCTION("GOOGLETRANSLATE(H149,""es"",""en"")"),"Black")</f>
        <v>Black</v>
      </c>
      <c r="C149" s="4" t="str">
        <f>IFERROR(__xludf.DUMMYFUNCTION("GOOGLETRANSLATE(F149,""es"",""en"")"),"Wooden clock")</f>
        <v>Wooden clock</v>
      </c>
      <c r="D149" s="1" t="str">
        <f>IFERROR(__xludf.DUMMYFUNCTION("GOOGLETRANSLATE(G149,""es"",""en"")"),"Cedar")</f>
        <v>Cedar</v>
      </c>
      <c r="E149" s="1" t="str">
        <f>IFERROR(__xludf.DUMMYFUNCTION("GOOGLETRANSLATE(I149,""es"",""en"")"),"Photographic tree with 8 photos")</f>
        <v>Photographic tree with 8 photos</v>
      </c>
      <c r="F149" s="1" t="s">
        <v>39</v>
      </c>
      <c r="G149" s="1" t="s">
        <v>55</v>
      </c>
      <c r="H149" s="1" t="s">
        <v>24</v>
      </c>
      <c r="I149" s="1" t="s">
        <v>102</v>
      </c>
      <c r="J149" s="1" t="s">
        <v>49</v>
      </c>
      <c r="K149" s="1">
        <v>1.0</v>
      </c>
      <c r="L149" s="2">
        <v>50000.0</v>
      </c>
      <c r="M149" s="6">
        <f t="shared" si="1"/>
        <v>22500</v>
      </c>
      <c r="N149" s="7">
        <f t="shared" si="7"/>
        <v>7500</v>
      </c>
      <c r="O149" s="7">
        <f t="shared" si="6"/>
        <v>20000</v>
      </c>
      <c r="P149" s="8">
        <f>IFERROR(__xludf.DUMMYFUNCTION("IF(I149&lt;&gt;""ninguno"", COUNTA(SPLIT(I149,"",""))*10000, 0)
"),10000.0)</f>
        <v>10000</v>
      </c>
    </row>
    <row r="150" ht="15.75" customHeight="1">
      <c r="A150" s="1">
        <v>150.0</v>
      </c>
      <c r="B150" s="4" t="str">
        <f>IFERROR(__xludf.DUMMYFUNCTION("GOOGLETRANSLATE(H150,""es"",""en"")"),"Wood")</f>
        <v>Wood</v>
      </c>
      <c r="C150" s="4" t="str">
        <f>IFERROR(__xludf.DUMMYFUNCTION("GOOGLETRANSLATE(F150,""es"",""en"")"),"wooden box ")</f>
        <v>wooden box </v>
      </c>
      <c r="D150" s="1" t="str">
        <f>IFERROR(__xludf.DUMMYFUNCTION("GOOGLETRANSLATE(G150,""es"",""en"")"),"MDF")</f>
        <v>MDF</v>
      </c>
      <c r="E150" s="1" t="str">
        <f>IFERROR(__xludf.DUMMYFUNCTION("GOOGLETRANSLATE(I150,""es"",""en"")"),"With drawer altarpiece")</f>
        <v>With drawer altarpiece</v>
      </c>
      <c r="F150" s="1" t="s">
        <v>19</v>
      </c>
      <c r="G150" s="1" t="s">
        <v>15</v>
      </c>
      <c r="H150" s="1" t="s">
        <v>20</v>
      </c>
      <c r="I150" s="1" t="s">
        <v>96</v>
      </c>
      <c r="J150" s="1" t="s">
        <v>64</v>
      </c>
      <c r="K150" s="1">
        <v>2.0</v>
      </c>
      <c r="L150" s="2">
        <v>40000.0</v>
      </c>
      <c r="M150" s="6">
        <f t="shared" si="1"/>
        <v>18000</v>
      </c>
      <c r="N150" s="7">
        <f t="shared" si="7"/>
        <v>6000</v>
      </c>
      <c r="O150" s="7">
        <f t="shared" si="6"/>
        <v>16000</v>
      </c>
      <c r="P150" s="8">
        <f>IFERROR(__xludf.DUMMYFUNCTION("IF(I150&lt;&gt;""ninguno"", COUNTA(SPLIT(I150,"",""))*10000, 0)
"),10000.0)</f>
        <v>10000</v>
      </c>
    </row>
    <row r="151" ht="15.75" customHeight="1">
      <c r="A151" s="1">
        <v>151.0</v>
      </c>
      <c r="B151" s="4" t="str">
        <f>IFERROR(__xludf.DUMMYFUNCTION("GOOGLETRANSLATE(H151,""es"",""en"")"),"Betiated Caramel")</f>
        <v>Betiated Caramel</v>
      </c>
      <c r="C151" s="4" t="str">
        <f>IFERROR(__xludf.DUMMYFUNCTION("GOOGLETRANSLATE(F151,""es"",""en"")"),"Wooden shelf")</f>
        <v>Wooden shelf</v>
      </c>
      <c r="D151" s="1" t="str">
        <f>IFERROR(__xludf.DUMMYFUNCTION("GOOGLETRANSLATE(G151,""es"",""en"")"),"MDF")</f>
        <v>MDF</v>
      </c>
      <c r="E151" s="1" t="str">
        <f>IFERROR(__xludf.DUMMYFUNCTION("GOOGLETRANSLATE(I151,""es"",""en"")"),"None")</f>
        <v>None</v>
      </c>
      <c r="F151" s="1" t="s">
        <v>36</v>
      </c>
      <c r="G151" s="1" t="s">
        <v>15</v>
      </c>
      <c r="H151" s="1" t="s">
        <v>65</v>
      </c>
      <c r="I151" s="1" t="s">
        <v>21</v>
      </c>
      <c r="J151" s="1" t="s">
        <v>49</v>
      </c>
      <c r="K151" s="1">
        <v>1.0</v>
      </c>
      <c r="L151" s="2">
        <v>150000.0</v>
      </c>
      <c r="M151" s="6">
        <f t="shared" si="1"/>
        <v>67500</v>
      </c>
      <c r="N151" s="7">
        <f t="shared" si="7"/>
        <v>22500</v>
      </c>
      <c r="O151" s="7">
        <f t="shared" si="6"/>
        <v>60000</v>
      </c>
      <c r="P151" s="8">
        <f>IFERROR(__xludf.DUMMYFUNCTION("IF(I151&lt;&gt;""ninguno"", COUNTA(SPLIT(I151,"",""))*10000, 0)
"),0.0)</f>
        <v>0</v>
      </c>
    </row>
    <row r="152" ht="15.75" customHeight="1">
      <c r="A152" s="1">
        <v>152.0</v>
      </c>
      <c r="B152" s="4" t="str">
        <f>IFERROR(__xludf.DUMMYFUNCTION("GOOGLETRANSLATE(H152,""es"",""en"")"),"Black")</f>
        <v>Black</v>
      </c>
      <c r="C152" s="4" t="str">
        <f>IFERROR(__xludf.DUMMYFUNCTION("GOOGLETRANSLATE(F152,""es"",""en"")"),"Wooden clock")</f>
        <v>Wooden clock</v>
      </c>
      <c r="D152" s="1" t="str">
        <f>IFERROR(__xludf.DUMMYFUNCTION("GOOGLETRANSLATE(G152,""es"",""en"")"),"Cedar")</f>
        <v>Cedar</v>
      </c>
      <c r="E152" s="1" t="str">
        <f>IFERROR(__xludf.DUMMYFUNCTION("GOOGLETRANSLATE(I152,""es"",""en"")"),"Photo tree with 12 photos")</f>
        <v>Photo tree with 12 photos</v>
      </c>
      <c r="F152" s="1" t="s">
        <v>39</v>
      </c>
      <c r="G152" s="1" t="s">
        <v>55</v>
      </c>
      <c r="H152" s="1" t="s">
        <v>24</v>
      </c>
      <c r="I152" s="1" t="s">
        <v>51</v>
      </c>
      <c r="J152" s="1" t="s">
        <v>18</v>
      </c>
      <c r="K152" s="1">
        <v>1.0</v>
      </c>
      <c r="L152" s="2">
        <v>80000.0</v>
      </c>
      <c r="M152" s="6">
        <f t="shared" si="1"/>
        <v>36000</v>
      </c>
      <c r="N152" s="7">
        <f t="shared" si="7"/>
        <v>12000</v>
      </c>
      <c r="O152" s="7">
        <f t="shared" si="6"/>
        <v>32000</v>
      </c>
      <c r="P152" s="8">
        <f>IFERROR(__xludf.DUMMYFUNCTION("IF(I152&lt;&gt;""ninguno"", COUNTA(SPLIT(I152,"",""))*10000, 0)
"),10000.0)</f>
        <v>10000</v>
      </c>
    </row>
    <row r="153" ht="15.75" customHeight="1">
      <c r="A153" s="1">
        <v>153.0</v>
      </c>
      <c r="B153" s="4" t="str">
        <f>IFERROR(__xludf.DUMMYFUNCTION("GOOGLETRANSLATE(H153,""es"",""en"")"),"Black")</f>
        <v>Black</v>
      </c>
      <c r="C153" s="4" t="str">
        <f>IFERROR(__xludf.DUMMYFUNCTION("GOOGLETRANSLATE(F153,""es"",""en"")"),"Wooden cell phone holder")</f>
        <v>Wooden cell phone holder</v>
      </c>
      <c r="D153" s="1" t="str">
        <f>IFERROR(__xludf.DUMMYFUNCTION("GOOGLETRANSLATE(G153,""es"",""en"")"),"MDF")</f>
        <v>MDF</v>
      </c>
      <c r="E153" s="1" t="str">
        <f>IFERROR(__xludf.DUMMYFUNCTION("GOOGLETRANSLATE(I153,""es"",""en"")"),"None")</f>
        <v>None</v>
      </c>
      <c r="F153" s="1" t="s">
        <v>130</v>
      </c>
      <c r="G153" s="1" t="s">
        <v>15</v>
      </c>
      <c r="H153" s="1" t="s">
        <v>24</v>
      </c>
      <c r="I153" s="1" t="s">
        <v>21</v>
      </c>
      <c r="J153" s="1" t="s">
        <v>131</v>
      </c>
      <c r="K153" s="1">
        <v>4.0</v>
      </c>
      <c r="L153" s="2">
        <v>80000.0</v>
      </c>
      <c r="M153" s="6">
        <f t="shared" si="1"/>
        <v>36000</v>
      </c>
      <c r="N153" s="7">
        <f t="shared" si="7"/>
        <v>12000</v>
      </c>
      <c r="O153" s="7">
        <f t="shared" si="6"/>
        <v>32000</v>
      </c>
      <c r="P153" s="8">
        <f>IFERROR(__xludf.DUMMYFUNCTION("IF(I153&lt;&gt;""ninguno"", COUNTA(SPLIT(I153,"",""))*10000, 0)
"),0.0)</f>
        <v>0</v>
      </c>
    </row>
    <row r="154" ht="15.75" customHeight="1">
      <c r="A154" s="1">
        <v>154.0</v>
      </c>
      <c r="B154" s="4" t="str">
        <f>IFERROR(__xludf.DUMMYFUNCTION("GOOGLETRANSLATE(H154,""es"",""en"")"),"Black")</f>
        <v>Black</v>
      </c>
      <c r="C154" s="4" t="str">
        <f>IFERROR(__xludf.DUMMYFUNCTION("GOOGLETRANSLATE(F154,""es"",""en"")"),"Wooden clock")</f>
        <v>Wooden clock</v>
      </c>
      <c r="D154" s="1" t="str">
        <f>IFERROR(__xludf.DUMMYFUNCTION("GOOGLETRANSLATE(G154,""es"",""en"")"),"Melamine")</f>
        <v>Melamine</v>
      </c>
      <c r="E154" s="1" t="str">
        <f>IFERROR(__xludf.DUMMYFUNCTION("GOOGLETRANSLATE(I154,""es"",""en"")"),"Photographic tree with 8 photos, with message ")</f>
        <v>Photographic tree with 8 photos, with message </v>
      </c>
      <c r="F154" s="1" t="s">
        <v>39</v>
      </c>
      <c r="G154" s="1" t="s">
        <v>83</v>
      </c>
      <c r="H154" s="1" t="s">
        <v>24</v>
      </c>
      <c r="I154" s="1" t="s">
        <v>132</v>
      </c>
      <c r="J154" s="1" t="s">
        <v>49</v>
      </c>
      <c r="K154" s="1">
        <v>1.0</v>
      </c>
      <c r="L154" s="2">
        <v>50000.0</v>
      </c>
      <c r="M154" s="6">
        <f t="shared" si="1"/>
        <v>22500</v>
      </c>
      <c r="N154" s="7">
        <f t="shared" si="7"/>
        <v>7500</v>
      </c>
      <c r="O154" s="7">
        <f t="shared" si="6"/>
        <v>20000</v>
      </c>
      <c r="P154" s="8">
        <f>IFERROR(__xludf.DUMMYFUNCTION("IF(I154&lt;&gt;""ninguno"", COUNTA(SPLIT(I154,"",""))*10000, 0)
"),20000.0)</f>
        <v>20000</v>
      </c>
    </row>
    <row r="155" ht="15.75" customHeight="1">
      <c r="A155" s="1">
        <v>155.0</v>
      </c>
      <c r="B155" s="4" t="str">
        <f>IFERROR(__xludf.DUMMYFUNCTION("GOOGLETRANSLATE(H155,""es"",""en"")"),"Walnut")</f>
        <v>Walnut</v>
      </c>
      <c r="C155" s="4" t="str">
        <f>IFERROR(__xludf.DUMMYFUNCTION("GOOGLETRANSLATE(F155,""es"",""en"")"),"wooden notice ")</f>
        <v>wooden notice </v>
      </c>
      <c r="D155" s="1" t="str">
        <f>IFERROR(__xludf.DUMMYFUNCTION("GOOGLETRANSLATE(G155,""es"",""en"")"),"Melamine")</f>
        <v>Melamine</v>
      </c>
      <c r="E155" s="1" t="str">
        <f>IFERROR(__xludf.DUMMYFUNCTION("GOOGLETRANSLATE(I155,""es"",""en"")"),"Ivory Letter")</f>
        <v>Ivory Letter</v>
      </c>
      <c r="F155" s="1" t="s">
        <v>14</v>
      </c>
      <c r="G155" s="1" t="s">
        <v>83</v>
      </c>
      <c r="H155" s="1" t="s">
        <v>133</v>
      </c>
      <c r="I155" s="1" t="s">
        <v>134</v>
      </c>
      <c r="J155" s="1" t="s">
        <v>35</v>
      </c>
      <c r="K155" s="1">
        <v>1.0</v>
      </c>
      <c r="L155" s="2">
        <v>100000.0</v>
      </c>
      <c r="M155" s="6">
        <f t="shared" si="1"/>
        <v>45000</v>
      </c>
      <c r="N155" s="7">
        <f t="shared" si="7"/>
        <v>15000</v>
      </c>
      <c r="O155" s="7">
        <f t="shared" si="6"/>
        <v>40000</v>
      </c>
      <c r="P155" s="8">
        <f>IFERROR(__xludf.DUMMYFUNCTION("IF(I155&lt;&gt;""ninguno"", COUNTA(SPLIT(I155,"",""))*10000, 0)
"),10000.0)</f>
        <v>10000</v>
      </c>
    </row>
    <row r="156" ht="15.75" customHeight="1">
      <c r="A156" s="1">
        <v>156.0</v>
      </c>
      <c r="B156" s="4" t="str">
        <f>IFERROR(__xludf.DUMMYFUNCTION("GOOGLETRANSLATE(H156,""es"",""en"")"),"White")</f>
        <v>White</v>
      </c>
      <c r="C156" s="4" t="str">
        <f>IFERROR(__xludf.DUMMYFUNCTION("GOOGLETRANSLATE(F156,""es"",""en"")"),"Wooden shelf")</f>
        <v>Wooden shelf</v>
      </c>
      <c r="D156" s="1" t="str">
        <f>IFERROR(__xludf.DUMMYFUNCTION("GOOGLETRANSLATE(G156,""es"",""en"")"),"Pine tree")</f>
        <v>Pine tree</v>
      </c>
      <c r="E156" s="1" t="str">
        <f>IFERROR(__xludf.DUMMYFUNCTION("GOOGLETRANSLATE(I156,""es"",""en"")"),"None")</f>
        <v>None</v>
      </c>
      <c r="F156" s="1" t="s">
        <v>36</v>
      </c>
      <c r="G156" s="1" t="s">
        <v>40</v>
      </c>
      <c r="H156" s="1" t="s">
        <v>31</v>
      </c>
      <c r="I156" s="1" t="s">
        <v>21</v>
      </c>
      <c r="J156" s="1" t="s">
        <v>135</v>
      </c>
      <c r="K156" s="1">
        <v>1.0</v>
      </c>
      <c r="L156" s="2">
        <v>70000.0</v>
      </c>
      <c r="M156" s="6">
        <f t="shared" si="1"/>
        <v>31500</v>
      </c>
      <c r="N156" s="7">
        <f t="shared" si="7"/>
        <v>10500</v>
      </c>
      <c r="O156" s="7">
        <f t="shared" si="6"/>
        <v>28000</v>
      </c>
      <c r="P156" s="8">
        <f>IFERROR(__xludf.DUMMYFUNCTION("IF(I156&lt;&gt;""ninguno"", COUNTA(SPLIT(I156,"",""))*10000, 0)
"),0.0)</f>
        <v>0</v>
      </c>
    </row>
    <row r="157" ht="15.75" customHeight="1">
      <c r="A157" s="1">
        <v>157.0</v>
      </c>
      <c r="B157" s="4" t="str">
        <f>IFERROR(__xludf.DUMMYFUNCTION("GOOGLETRANSLATE(H157,""es"",""en"")"),"Wood")</f>
        <v>Wood</v>
      </c>
      <c r="C157" s="4" t="str">
        <f>IFERROR(__xludf.DUMMYFUNCTION("GOOGLETRANSLATE(F157,""es"",""en"")"),"Portrait door")</f>
        <v>Portrait door</v>
      </c>
      <c r="D157" s="1" t="str">
        <f>IFERROR(__xludf.DUMMYFUNCTION("GOOGLETRANSLATE(G157,""es"",""en"")"),"MDF")</f>
        <v>MDF</v>
      </c>
      <c r="E157" s="1" t="str">
        <f>IFERROR(__xludf.DUMMYFUNCTION("GOOGLETRANSLATE(I157,""es"",""en"")"),"None")</f>
        <v>None</v>
      </c>
      <c r="F157" s="1" t="s">
        <v>23</v>
      </c>
      <c r="G157" s="1" t="s">
        <v>15</v>
      </c>
      <c r="H157" s="1" t="s">
        <v>20</v>
      </c>
      <c r="I157" s="1" t="s">
        <v>21</v>
      </c>
      <c r="J157" s="1" t="s">
        <v>95</v>
      </c>
      <c r="K157" s="1">
        <v>1.0</v>
      </c>
      <c r="L157" s="2">
        <v>50000.0</v>
      </c>
      <c r="M157" s="6">
        <f t="shared" si="1"/>
        <v>22500</v>
      </c>
      <c r="N157" s="7">
        <f t="shared" si="7"/>
        <v>7500</v>
      </c>
      <c r="O157" s="7">
        <f t="shared" si="6"/>
        <v>20000</v>
      </c>
      <c r="P157" s="8">
        <f>IFERROR(__xludf.DUMMYFUNCTION("IF(I157&lt;&gt;""ninguno"", COUNTA(SPLIT(I157,"",""))*10000, 0)
"),0.0)</f>
        <v>0</v>
      </c>
    </row>
    <row r="158" ht="15.75" customHeight="1">
      <c r="A158" s="1">
        <v>158.0</v>
      </c>
      <c r="B158" s="4" t="str">
        <f>IFERROR(__xludf.DUMMYFUNCTION("GOOGLETRANSLATE(H158,""es"",""en"")"),"light pink")</f>
        <v>light pink</v>
      </c>
      <c r="C158" s="4" t="str">
        <f>IFERROR(__xludf.DUMMYFUNCTION("GOOGLETRANSLATE(F158,""es"",""en"")"),"wooden notice ")</f>
        <v>wooden notice </v>
      </c>
      <c r="D158" s="1" t="str">
        <f>IFERROR(__xludf.DUMMYFUNCTION("GOOGLETRANSLATE(G158,""es"",""en"")"),"Melamine")</f>
        <v>Melamine</v>
      </c>
      <c r="E158" s="1" t="str">
        <f>IFERROR(__xludf.DUMMYFUNCTION("GOOGLETRANSLATE(I158,""es"",""en"")"),"4 exit shelves")</f>
        <v>4 exit shelves</v>
      </c>
      <c r="F158" s="1" t="s">
        <v>14</v>
      </c>
      <c r="G158" s="1" t="s">
        <v>83</v>
      </c>
      <c r="H158" s="1" t="s">
        <v>136</v>
      </c>
      <c r="I158" s="1" t="s">
        <v>137</v>
      </c>
      <c r="J158" s="1" t="s">
        <v>138</v>
      </c>
      <c r="K158" s="1">
        <v>1.0</v>
      </c>
      <c r="L158" s="2">
        <v>180000.0</v>
      </c>
      <c r="M158" s="6">
        <f t="shared" si="1"/>
        <v>81000</v>
      </c>
      <c r="N158" s="7">
        <f t="shared" si="7"/>
        <v>27000</v>
      </c>
      <c r="O158" s="7">
        <f t="shared" si="6"/>
        <v>72000</v>
      </c>
      <c r="P158" s="8">
        <f>IFERROR(__xludf.DUMMYFUNCTION("IF(I158&lt;&gt;""ninguno"", COUNTA(SPLIT(I158,"",""))*10000, 0)
"),10000.0)</f>
        <v>10000</v>
      </c>
    </row>
    <row r="159" ht="15.75" customHeight="1">
      <c r="A159" s="1">
        <v>159.0</v>
      </c>
      <c r="B159" s="4" t="str">
        <f>IFERROR(__xludf.DUMMYFUNCTION("GOOGLETRANSLATE(H159,""es"",""en"")"),"Wood")</f>
        <v>Wood</v>
      </c>
      <c r="C159" s="4" t="str">
        <f>IFERROR(__xludf.DUMMYFUNCTION("GOOGLETRANSLATE(F159,""es"",""en"")"),"wooden box ")</f>
        <v>wooden box </v>
      </c>
      <c r="D159" s="1" t="str">
        <f>IFERROR(__xludf.DUMMYFUNCTION("GOOGLETRANSLATE(G159,""es"",""en"")"),"MDF")</f>
        <v>MDF</v>
      </c>
      <c r="E159" s="1" t="str">
        <f>IFERROR(__xludf.DUMMYFUNCTION("GOOGLETRANSLATE(I159,""es"",""en"")"),"Altarpiece")</f>
        <v>Altarpiece</v>
      </c>
      <c r="F159" s="1" t="s">
        <v>19</v>
      </c>
      <c r="G159" s="1" t="s">
        <v>15</v>
      </c>
      <c r="H159" s="1" t="s">
        <v>20</v>
      </c>
      <c r="I159" s="1" t="s">
        <v>111</v>
      </c>
      <c r="J159" s="1" t="s">
        <v>64</v>
      </c>
      <c r="K159" s="1">
        <v>1.0</v>
      </c>
      <c r="L159" s="2">
        <v>25000.0</v>
      </c>
      <c r="M159" s="6">
        <f t="shared" si="1"/>
        <v>11250</v>
      </c>
      <c r="N159" s="7">
        <f t="shared" si="7"/>
        <v>3750</v>
      </c>
      <c r="O159" s="7">
        <f t="shared" si="6"/>
        <v>10000</v>
      </c>
      <c r="P159" s="8">
        <f>IFERROR(__xludf.DUMMYFUNCTION("IF(I159&lt;&gt;""ninguno"", COUNTA(SPLIT(I159,"",""))*10000, 0)
"),10000.0)</f>
        <v>10000</v>
      </c>
    </row>
    <row r="160" ht="15.75" customHeight="1">
      <c r="A160" s="1">
        <v>160.0</v>
      </c>
      <c r="B160" s="4" t="str">
        <f>IFERROR(__xludf.DUMMYFUNCTION("GOOGLETRANSLATE(H160,""es"",""en"")"),"Black")</f>
        <v>Black</v>
      </c>
      <c r="C160" s="4" t="str">
        <f>IFERROR(__xludf.DUMMYFUNCTION("GOOGLETRANSLATE(F160,""es"",""en"")"),"Wooden clock")</f>
        <v>Wooden clock</v>
      </c>
      <c r="D160" s="1" t="str">
        <f>IFERROR(__xludf.DUMMYFUNCTION("GOOGLETRANSLATE(G160,""es"",""en"")"),"Pine tree")</f>
        <v>Pine tree</v>
      </c>
      <c r="E160" s="1" t="str">
        <f>IFERROR(__xludf.DUMMYFUNCTION("GOOGLETRANSLATE(I160,""es"",""en"")"),"couple message")</f>
        <v>couple message</v>
      </c>
      <c r="F160" s="1" t="s">
        <v>39</v>
      </c>
      <c r="G160" s="1" t="s">
        <v>40</v>
      </c>
      <c r="H160" s="1" t="s">
        <v>24</v>
      </c>
      <c r="I160" s="1" t="s">
        <v>139</v>
      </c>
      <c r="J160" s="1" t="s">
        <v>49</v>
      </c>
      <c r="K160" s="1">
        <v>1.0</v>
      </c>
      <c r="L160" s="2">
        <v>60000.0</v>
      </c>
      <c r="M160" s="6">
        <f t="shared" si="1"/>
        <v>27000</v>
      </c>
      <c r="N160" s="7">
        <f t="shared" si="7"/>
        <v>9000</v>
      </c>
      <c r="O160" s="7">
        <f t="shared" si="6"/>
        <v>24000</v>
      </c>
      <c r="P160" s="8">
        <f>IFERROR(__xludf.DUMMYFUNCTION("IF(I160&lt;&gt;""ninguno"", COUNTA(SPLIT(I160,"",""))*10000, 0)
"),10000.0)</f>
        <v>10000</v>
      </c>
    </row>
    <row r="161" ht="15.75" customHeight="1">
      <c r="A161" s="1">
        <v>161.0</v>
      </c>
      <c r="B161" s="4" t="str">
        <f>IFERROR(__xludf.DUMMYFUNCTION("GOOGLETRANSLATE(H161,""es"",""en"")"),"Coffee with black")</f>
        <v>Coffee with black</v>
      </c>
      <c r="C161" s="4" t="str">
        <f>IFERROR(__xludf.DUMMYFUNCTION("GOOGLETRANSLATE(F161,""es"",""en"")"),"Wooden shelf")</f>
        <v>Wooden shelf</v>
      </c>
      <c r="D161" s="1" t="str">
        <f>IFERROR(__xludf.DUMMYFUNCTION("GOOGLETRANSLATE(G161,""es"",""en"")"),"MDF")</f>
        <v>MDF</v>
      </c>
      <c r="E161" s="1" t="str">
        <f>IFERROR(__xludf.DUMMYFUNCTION("GOOGLETRANSLATE(I161,""es"",""en"")"),"With 3 compartments")</f>
        <v>With 3 compartments</v>
      </c>
      <c r="F161" s="1" t="s">
        <v>36</v>
      </c>
      <c r="G161" s="1" t="s">
        <v>15</v>
      </c>
      <c r="H161" s="1" t="s">
        <v>140</v>
      </c>
      <c r="I161" s="1" t="s">
        <v>141</v>
      </c>
      <c r="J161" s="1" t="s">
        <v>95</v>
      </c>
      <c r="K161" s="1">
        <v>1.0</v>
      </c>
      <c r="L161" s="2">
        <v>70000.0</v>
      </c>
      <c r="M161" s="6">
        <f t="shared" si="1"/>
        <v>31500</v>
      </c>
      <c r="N161" s="7">
        <f t="shared" si="7"/>
        <v>10500</v>
      </c>
      <c r="O161" s="7">
        <f t="shared" si="6"/>
        <v>28000</v>
      </c>
      <c r="P161" s="8">
        <f>IFERROR(__xludf.DUMMYFUNCTION("IF(I161&lt;&gt;""ninguno"", COUNTA(SPLIT(I161,"",""))*10000, 0)
"),10000.0)</f>
        <v>10000</v>
      </c>
    </row>
    <row r="162" ht="15.75" customHeight="1">
      <c r="A162" s="1">
        <v>162.0</v>
      </c>
      <c r="B162" s="4" t="str">
        <f>IFERROR(__xludf.DUMMYFUNCTION("GOOGLETRANSLATE(H162,""es"",""en"")"),"Black")</f>
        <v>Black</v>
      </c>
      <c r="C162" s="4" t="str">
        <f>IFERROR(__xludf.DUMMYFUNCTION("GOOGLETRANSLATE(F162,""es"",""en"")"),"Wooden clock")</f>
        <v>Wooden clock</v>
      </c>
      <c r="D162" s="1" t="str">
        <f>IFERROR(__xludf.DUMMYFUNCTION("GOOGLETRANSLATE(G162,""es"",""en"")"),"Pine tree")</f>
        <v>Pine tree</v>
      </c>
      <c r="E162" s="1" t="str">
        <f>IFERROR(__xludf.DUMMYFUNCTION("GOOGLETRANSLATE(I162,""es"",""en"")"),"Photographic tree with 8 photos")</f>
        <v>Photographic tree with 8 photos</v>
      </c>
      <c r="F162" s="1" t="s">
        <v>39</v>
      </c>
      <c r="G162" s="1" t="s">
        <v>40</v>
      </c>
      <c r="H162" s="1" t="s">
        <v>24</v>
      </c>
      <c r="I162" s="1" t="s">
        <v>102</v>
      </c>
      <c r="J162" s="1" t="s">
        <v>49</v>
      </c>
      <c r="K162" s="1">
        <v>1.0</v>
      </c>
      <c r="L162" s="2">
        <v>60000.0</v>
      </c>
      <c r="M162" s="6">
        <f t="shared" si="1"/>
        <v>27000</v>
      </c>
      <c r="N162" s="7">
        <f t="shared" si="7"/>
        <v>9000</v>
      </c>
      <c r="O162" s="7">
        <f t="shared" si="6"/>
        <v>24000</v>
      </c>
      <c r="P162" s="8">
        <f>IFERROR(__xludf.DUMMYFUNCTION("IF(I162&lt;&gt;""ninguno"", COUNTA(SPLIT(I162,"",""))*10000, 0)
"),10000.0)</f>
        <v>10000</v>
      </c>
    </row>
    <row r="163" ht="15.75" customHeight="1">
      <c r="A163" s="1">
        <v>163.0</v>
      </c>
      <c r="B163" s="4" t="str">
        <f>IFERROR(__xludf.DUMMYFUNCTION("GOOGLETRANSLATE(H163,""es"",""en"")"),"Black")</f>
        <v>Black</v>
      </c>
      <c r="C163" s="4" t="str">
        <f>IFERROR(__xludf.DUMMYFUNCTION("GOOGLETRANSLATE(F163,""es"",""en"")"),"wooden box ")</f>
        <v>wooden box </v>
      </c>
      <c r="D163" s="1" t="str">
        <f>IFERROR(__xludf.DUMMYFUNCTION("GOOGLETRANSLATE(G163,""es"",""en"")"),"Pine tree")</f>
        <v>Pine tree</v>
      </c>
      <c r="E163" s="1" t="str">
        <f>IFERROR(__xludf.DUMMYFUNCTION("GOOGLETRANSLATE(I163,""es"",""en"")"),"None")</f>
        <v>None</v>
      </c>
      <c r="F163" s="1" t="s">
        <v>19</v>
      </c>
      <c r="G163" s="1" t="s">
        <v>40</v>
      </c>
      <c r="H163" s="1" t="s">
        <v>24</v>
      </c>
      <c r="I163" s="1" t="s">
        <v>21</v>
      </c>
      <c r="J163" s="1" t="s">
        <v>64</v>
      </c>
      <c r="K163" s="1">
        <v>1.0</v>
      </c>
      <c r="L163" s="2">
        <v>40000.0</v>
      </c>
      <c r="M163" s="6">
        <f t="shared" si="1"/>
        <v>18000</v>
      </c>
      <c r="N163" s="7">
        <f t="shared" si="7"/>
        <v>6000</v>
      </c>
      <c r="O163" s="7">
        <f t="shared" si="6"/>
        <v>16000</v>
      </c>
      <c r="P163" s="8">
        <f>IFERROR(__xludf.DUMMYFUNCTION("IF(I163&lt;&gt;""ninguno"", COUNTA(SPLIT(I163,"",""))*10000, 0)
"),0.0)</f>
        <v>0</v>
      </c>
    </row>
    <row r="164" ht="15.75" customHeight="1">
      <c r="A164" s="1">
        <v>164.0</v>
      </c>
      <c r="B164" s="4" t="str">
        <f>IFERROR(__xludf.DUMMYFUNCTION("GOOGLETRANSLATE(H164,""es"",""en"")"),"Coffee")</f>
        <v>Coffee</v>
      </c>
      <c r="C164" s="4" t="str">
        <f>IFERROR(__xludf.DUMMYFUNCTION("GOOGLETRANSLATE(F164,""es"",""en"")"),"Wooden clock")</f>
        <v>Wooden clock</v>
      </c>
      <c r="D164" s="1" t="str">
        <f>IFERROR(__xludf.DUMMYFUNCTION("GOOGLETRANSLATE(G164,""es"",""en"")"),"Cedar")</f>
        <v>Cedar</v>
      </c>
      <c r="E164" s="1" t="str">
        <f>IFERROR(__xludf.DUMMYFUNCTION("GOOGLETRANSLATE(I164,""es"",""en"")"),"Photographic tree with 11 photos")</f>
        <v>Photographic tree with 11 photos</v>
      </c>
      <c r="F164" s="1" t="s">
        <v>39</v>
      </c>
      <c r="G164" s="1" t="s">
        <v>55</v>
      </c>
      <c r="H164" s="1" t="s">
        <v>108</v>
      </c>
      <c r="I164" s="1" t="s">
        <v>142</v>
      </c>
      <c r="J164" s="1" t="s">
        <v>98</v>
      </c>
      <c r="K164" s="1">
        <v>1.0</v>
      </c>
      <c r="L164" s="2">
        <v>120000.0</v>
      </c>
      <c r="M164" s="6">
        <f t="shared" si="1"/>
        <v>54000</v>
      </c>
      <c r="N164" s="7">
        <f t="shared" si="7"/>
        <v>18000</v>
      </c>
      <c r="O164" s="7">
        <f t="shared" si="6"/>
        <v>48000</v>
      </c>
      <c r="P164" s="8">
        <f>IFERROR(__xludf.DUMMYFUNCTION("IF(I164&lt;&gt;""ninguno"", COUNTA(SPLIT(I164,"",""))*10000, 0)
"),10000.0)</f>
        <v>10000</v>
      </c>
    </row>
    <row r="165" ht="15.75" customHeight="1">
      <c r="A165" s="1">
        <v>165.0</v>
      </c>
      <c r="B165" s="4" t="str">
        <f>IFERROR(__xludf.DUMMYFUNCTION("GOOGLETRANSLATE(H165,""es"",""en"")"),"Walnut")</f>
        <v>Walnut</v>
      </c>
      <c r="C165" s="4" t="str">
        <f>IFERROR(__xludf.DUMMYFUNCTION("GOOGLETRANSLATE(F165,""es"",""en"")"),"Wooden organizer cabinet")</f>
        <v>Wooden organizer cabinet</v>
      </c>
      <c r="D165" s="1" t="str">
        <f>IFERROR(__xludf.DUMMYFUNCTION("GOOGLETRANSLATE(G165,""es"",""en"")"),"Pine tree")</f>
        <v>Pine tree</v>
      </c>
      <c r="E165" s="1" t="str">
        <f>IFERROR(__xludf.DUMMYFUNCTION("GOOGLETRANSLATE(I165,""es"",""en"")"),"Trunk furniture")</f>
        <v>Trunk furniture</v>
      </c>
      <c r="F165" s="1" t="s">
        <v>52</v>
      </c>
      <c r="G165" s="1" t="s">
        <v>40</v>
      </c>
      <c r="H165" s="1" t="s">
        <v>133</v>
      </c>
      <c r="I165" s="1" t="s">
        <v>143</v>
      </c>
      <c r="J165" s="1" t="s">
        <v>144</v>
      </c>
      <c r="K165" s="1">
        <v>1.0</v>
      </c>
      <c r="L165" s="2">
        <v>70000.0</v>
      </c>
      <c r="M165" s="6">
        <f t="shared" si="1"/>
        <v>31500</v>
      </c>
      <c r="N165" s="7">
        <f t="shared" si="7"/>
        <v>10500</v>
      </c>
      <c r="O165" s="7">
        <f t="shared" si="6"/>
        <v>28000</v>
      </c>
      <c r="P165" s="8">
        <f>IFERROR(__xludf.DUMMYFUNCTION("IF(I165&lt;&gt;""ninguno"", COUNTA(SPLIT(I165,"",""))*10000, 0)
"),10000.0)</f>
        <v>10000</v>
      </c>
    </row>
    <row r="166" ht="15.75" customHeight="1">
      <c r="A166" s="1">
        <v>166.0</v>
      </c>
      <c r="B166" s="4" t="str">
        <f>IFERROR(__xludf.DUMMYFUNCTION("GOOGLETRANSLATE(H166,""es"",""en"")"),"Black")</f>
        <v>Black</v>
      </c>
      <c r="C166" s="4" t="str">
        <f>IFERROR(__xludf.DUMMYFUNCTION("GOOGLETRANSLATE(F166,""es"",""en"")"),"Wooden clock")</f>
        <v>Wooden clock</v>
      </c>
      <c r="D166" s="1" t="str">
        <f>IFERROR(__xludf.DUMMYFUNCTION("GOOGLETRANSLATE(G166,""es"",""en"")"),"MDF")</f>
        <v>MDF</v>
      </c>
      <c r="E166" s="1" t="str">
        <f>IFERROR(__xludf.DUMMYFUNCTION("GOOGLETRANSLATE(I166,""es"",""en"")"),"Photographic tree with 8 photos")</f>
        <v>Photographic tree with 8 photos</v>
      </c>
      <c r="F166" s="1" t="s">
        <v>39</v>
      </c>
      <c r="G166" s="1" t="s">
        <v>15</v>
      </c>
      <c r="H166" s="1" t="s">
        <v>24</v>
      </c>
      <c r="I166" s="1" t="s">
        <v>102</v>
      </c>
      <c r="J166" s="1" t="s">
        <v>49</v>
      </c>
      <c r="K166" s="1">
        <v>1.0</v>
      </c>
      <c r="L166" s="2">
        <v>60000.0</v>
      </c>
      <c r="M166" s="6">
        <f t="shared" si="1"/>
        <v>27000</v>
      </c>
      <c r="N166" s="7">
        <f t="shared" si="7"/>
        <v>9000</v>
      </c>
      <c r="O166" s="7">
        <f t="shared" si="6"/>
        <v>24000</v>
      </c>
      <c r="P166" s="8">
        <f>IFERROR(__xludf.DUMMYFUNCTION("IF(I166&lt;&gt;""ninguno"", COUNTA(SPLIT(I166,"",""))*10000, 0)
"),10000.0)</f>
        <v>10000</v>
      </c>
    </row>
    <row r="167" ht="15.75" customHeight="1">
      <c r="A167" s="1">
        <v>167.0</v>
      </c>
      <c r="B167" s="4" t="str">
        <f>IFERROR(__xludf.DUMMYFUNCTION("GOOGLETRANSLATE(H167,""es"",""en"")"),"Black")</f>
        <v>Black</v>
      </c>
      <c r="C167" s="4" t="str">
        <f>IFERROR(__xludf.DUMMYFUNCTION("GOOGLETRANSLATE(F167,""es"",""en"")"),"Wooden clock")</f>
        <v>Wooden clock</v>
      </c>
      <c r="D167" s="1" t="str">
        <f>IFERROR(__xludf.DUMMYFUNCTION("GOOGLETRANSLATE(G167,""es"",""en"")"),"Cedar")</f>
        <v>Cedar</v>
      </c>
      <c r="E167" s="1" t="str">
        <f>IFERROR(__xludf.DUMMYFUNCTION("GOOGLETRANSLATE(I167,""es"",""en"")"),"Photo tree with 12 photos")</f>
        <v>Photo tree with 12 photos</v>
      </c>
      <c r="F167" s="1" t="s">
        <v>39</v>
      </c>
      <c r="G167" s="1" t="s">
        <v>55</v>
      </c>
      <c r="H167" s="1" t="s">
        <v>24</v>
      </c>
      <c r="I167" s="1" t="s">
        <v>51</v>
      </c>
      <c r="J167" s="1" t="s">
        <v>145</v>
      </c>
      <c r="K167" s="1">
        <v>1.0</v>
      </c>
      <c r="L167" s="2">
        <v>90000.0</v>
      </c>
      <c r="M167" s="6">
        <f t="shared" si="1"/>
        <v>40500</v>
      </c>
      <c r="N167" s="7">
        <f t="shared" si="7"/>
        <v>13500</v>
      </c>
      <c r="O167" s="7">
        <f t="shared" si="6"/>
        <v>36000</v>
      </c>
      <c r="P167" s="8">
        <f>IFERROR(__xludf.DUMMYFUNCTION("IF(I167&lt;&gt;""ninguno"", COUNTA(SPLIT(I167,"",""))*10000, 0)
"),10000.0)</f>
        <v>10000</v>
      </c>
    </row>
    <row r="168" ht="15.75" customHeight="1">
      <c r="A168" s="1">
        <v>168.0</v>
      </c>
      <c r="B168" s="4" t="str">
        <f>IFERROR(__xludf.DUMMYFUNCTION("GOOGLETRANSLATE(H168,""es"",""en"")"),"Neon")</f>
        <v>Neon</v>
      </c>
      <c r="C168" s="4" t="str">
        <f>IFERROR(__xludf.DUMMYFUNCTION("GOOGLETRANSLATE(F168,""es"",""en"")"),"wooden notice ")</f>
        <v>wooden notice </v>
      </c>
      <c r="D168" s="1" t="str">
        <f>IFERROR(__xludf.DUMMYFUNCTION("GOOGLETRANSLATE(G168,""es"",""en"")"),"MDF")</f>
        <v>MDF</v>
      </c>
      <c r="E168" s="1" t="str">
        <f>IFERROR(__xludf.DUMMYFUNCTION("GOOGLETRANSLATE(I168,""es"",""en"")"),"Beautiful Letter")</f>
        <v>Beautiful Letter</v>
      </c>
      <c r="F168" s="1" t="s">
        <v>14</v>
      </c>
      <c r="G168" s="4" t="s">
        <v>15</v>
      </c>
      <c r="H168" s="4" t="s">
        <v>16</v>
      </c>
      <c r="I168" s="1" t="s">
        <v>17</v>
      </c>
      <c r="J168" s="1" t="s">
        <v>18</v>
      </c>
      <c r="K168" s="4">
        <v>1.0</v>
      </c>
      <c r="L168" s="5">
        <v>270000.0</v>
      </c>
      <c r="M168" s="6">
        <f t="shared" si="1"/>
        <v>121500</v>
      </c>
      <c r="N168" s="7">
        <f t="shared" ref="N168:N182" si="8">L168*0.25</f>
        <v>67500</v>
      </c>
      <c r="O168" s="7">
        <f>L168*0.3</f>
        <v>81000</v>
      </c>
      <c r="P168" s="8">
        <f>IFERROR(__xludf.DUMMYFUNCTION("IF(I168&lt;&gt;""ninguno"", COUNTA(SPLIT(I168,"",""))*10000, 0)
"),10000.0)</f>
        <v>10000</v>
      </c>
    </row>
    <row r="169" ht="15.75" customHeight="1">
      <c r="A169" s="1">
        <v>169.0</v>
      </c>
      <c r="B169" s="4" t="str">
        <f>IFERROR(__xludf.DUMMYFUNCTION("GOOGLETRANSLATE(H169,""es"",""en"")"),"Wood")</f>
        <v>Wood</v>
      </c>
      <c r="C169" s="4" t="str">
        <f>IFERROR(__xludf.DUMMYFUNCTION("GOOGLETRANSLATE(F169,""es"",""en"")"),"wooden box ")</f>
        <v>wooden box </v>
      </c>
      <c r="D169" s="1" t="str">
        <f>IFERROR(__xludf.DUMMYFUNCTION("GOOGLETRANSLATE(G169,""es"",""en"")"),"MDF")</f>
        <v>MDF</v>
      </c>
      <c r="E169" s="1" t="str">
        <f>IFERROR(__xludf.DUMMYFUNCTION("GOOGLETRANSLATE(I169,""es"",""en"")"),"None")</f>
        <v>None</v>
      </c>
      <c r="F169" s="1" t="s">
        <v>19</v>
      </c>
      <c r="G169" s="4" t="s">
        <v>15</v>
      </c>
      <c r="H169" s="4" t="s">
        <v>20</v>
      </c>
      <c r="I169" s="1" t="s">
        <v>21</v>
      </c>
      <c r="J169" s="1" t="s">
        <v>22</v>
      </c>
      <c r="K169" s="4">
        <v>1.0</v>
      </c>
      <c r="L169" s="7">
        <v>110000.0</v>
      </c>
      <c r="M169" s="6">
        <f t="shared" si="1"/>
        <v>49500</v>
      </c>
      <c r="N169" s="7">
        <f t="shared" si="8"/>
        <v>27500</v>
      </c>
      <c r="O169" s="7">
        <f t="shared" ref="O169:O250" si="9">L169*0.4</f>
        <v>44000</v>
      </c>
      <c r="P169" s="8">
        <f>IFERROR(__xludf.DUMMYFUNCTION("IF(I169&lt;&gt;""ninguno"", COUNTA(SPLIT(I169,"",""))*10000, 0)
"),0.0)</f>
        <v>0</v>
      </c>
    </row>
    <row r="170" ht="15.75" customHeight="1">
      <c r="A170" s="1">
        <v>170.0</v>
      </c>
      <c r="B170" s="4" t="str">
        <f>IFERROR(__xludf.DUMMYFUNCTION("GOOGLETRANSLATE(H170,""es"",""en"")"),"Black")</f>
        <v>Black</v>
      </c>
      <c r="C170" s="4" t="str">
        <f>IFERROR(__xludf.DUMMYFUNCTION("GOOGLETRANSLATE(F170,""es"",""en"")"),"Portrait door")</f>
        <v>Portrait door</v>
      </c>
      <c r="D170" s="1" t="str">
        <f>IFERROR(__xludf.DUMMYFUNCTION("GOOGLETRANSLATE(G170,""es"",""en"")"),"MDF")</f>
        <v>MDF</v>
      </c>
      <c r="E170" s="1" t="str">
        <f>IFERROR(__xludf.DUMMYFUNCTION("GOOGLETRANSLATE(I170,""es"",""en"")"),"None")</f>
        <v>None</v>
      </c>
      <c r="F170" s="4" t="s">
        <v>23</v>
      </c>
      <c r="G170" s="4" t="s">
        <v>15</v>
      </c>
      <c r="H170" s="4" t="s">
        <v>24</v>
      </c>
      <c r="I170" s="1" t="s">
        <v>21</v>
      </c>
      <c r="J170" s="1" t="s">
        <v>18</v>
      </c>
      <c r="K170" s="4">
        <v>1.0</v>
      </c>
      <c r="L170" s="7">
        <v>75000.0</v>
      </c>
      <c r="M170" s="6">
        <f t="shared" si="1"/>
        <v>33750</v>
      </c>
      <c r="N170" s="7">
        <f t="shared" si="8"/>
        <v>18750</v>
      </c>
      <c r="O170" s="7">
        <f t="shared" si="9"/>
        <v>30000</v>
      </c>
      <c r="P170" s="8">
        <f>IFERROR(__xludf.DUMMYFUNCTION("IF(I170&lt;&gt;""ninguno"", COUNTA(SPLIT(I170,"",""))*10000, 0)
"),0.0)</f>
        <v>0</v>
      </c>
    </row>
    <row r="171" ht="15.75" customHeight="1">
      <c r="A171" s="1">
        <v>171.0</v>
      </c>
      <c r="B171" s="4" t="str">
        <f>IFERROR(__xludf.DUMMYFUNCTION("GOOGLETRANSLATE(H171,""es"",""en"")"),"Wood")</f>
        <v>Wood</v>
      </c>
      <c r="C171" s="4" t="str">
        <f>IFERROR(__xludf.DUMMYFUNCTION("GOOGLETRANSLATE(F171,""es"",""en"")"),"Portrait door")</f>
        <v>Portrait door</v>
      </c>
      <c r="D171" s="1" t="str">
        <f>IFERROR(__xludf.DUMMYFUNCTION("GOOGLETRANSLATE(G171,""es"",""en"")"),"MDF")</f>
        <v>MDF</v>
      </c>
      <c r="E171" s="1" t="str">
        <f>IFERROR(__xludf.DUMMYFUNCTION("GOOGLETRANSLATE(I171,""es"",""en"")"),"Photographic tree with 5 photos")</f>
        <v>Photographic tree with 5 photos</v>
      </c>
      <c r="F171" s="1" t="s">
        <v>23</v>
      </c>
      <c r="G171" s="1" t="s">
        <v>15</v>
      </c>
      <c r="H171" s="1" t="s">
        <v>20</v>
      </c>
      <c r="I171" s="1" t="s">
        <v>25</v>
      </c>
      <c r="J171" s="1" t="s">
        <v>26</v>
      </c>
      <c r="K171" s="1">
        <v>1.0</v>
      </c>
      <c r="L171" s="2">
        <v>180000.0</v>
      </c>
      <c r="M171" s="6">
        <f t="shared" si="1"/>
        <v>81000</v>
      </c>
      <c r="N171" s="7">
        <f t="shared" si="8"/>
        <v>45000</v>
      </c>
      <c r="O171" s="7">
        <f t="shared" si="9"/>
        <v>72000</v>
      </c>
      <c r="P171" s="8">
        <f>IFERROR(__xludf.DUMMYFUNCTION("IF(I171&lt;&gt;""ninguno"", COUNTA(SPLIT(I171,"",""))*10000, 0)
"),10000.0)</f>
        <v>10000</v>
      </c>
    </row>
    <row r="172" ht="15.75" customHeight="1">
      <c r="A172" s="1">
        <v>172.0</v>
      </c>
      <c r="B172" s="4" t="str">
        <f>IFERROR(__xludf.DUMMYFUNCTION("GOOGLETRANSLATE(H172,""es"",""en"")"),"Green,White,Blue")</f>
        <v>Green,White,Blue</v>
      </c>
      <c r="C172" s="4" t="str">
        <f>IFERROR(__xludf.DUMMYFUNCTION("GOOGLETRANSLATE(F172,""es"",""en"")"),"wooden notice ")</f>
        <v>wooden notice </v>
      </c>
      <c r="D172" s="1" t="str">
        <f>IFERROR(__xludf.DUMMYFUNCTION("GOOGLETRANSLATE(G172,""es"",""en"")"),"MDF")</f>
        <v>MDF</v>
      </c>
      <c r="E172" s="1" t="str">
        <f>IFERROR(__xludf.DUMMYFUNCTION("GOOGLETRANSLATE(I172,""es"",""en"")"),"Message: They are more beautiful")</f>
        <v>Message: They are more beautiful</v>
      </c>
      <c r="F172" s="1" t="s">
        <v>14</v>
      </c>
      <c r="G172" s="1" t="s">
        <v>15</v>
      </c>
      <c r="H172" s="1" t="s">
        <v>27</v>
      </c>
      <c r="I172" s="1" t="s">
        <v>28</v>
      </c>
      <c r="J172" s="1" t="s">
        <v>29</v>
      </c>
      <c r="K172" s="1">
        <v>1.0</v>
      </c>
      <c r="L172" s="2">
        <v>270000.0</v>
      </c>
      <c r="M172" s="6">
        <f t="shared" si="1"/>
        <v>121500</v>
      </c>
      <c r="N172" s="7">
        <f t="shared" si="8"/>
        <v>67500</v>
      </c>
      <c r="O172" s="7">
        <f t="shared" si="9"/>
        <v>108000</v>
      </c>
      <c r="P172" s="8">
        <f>IFERROR(__xludf.DUMMYFUNCTION("IF(I172&lt;&gt;""ninguno"", COUNTA(SPLIT(I172,"",""))*10000, 0)
"),10000.0)</f>
        <v>10000</v>
      </c>
    </row>
    <row r="173" ht="15.75" customHeight="1">
      <c r="A173" s="1">
        <v>173.0</v>
      </c>
      <c r="B173" s="4" t="str">
        <f>IFERROR(__xludf.DUMMYFUNCTION("GOOGLETRANSLATE(H173,""es"",""en"")"),"White")</f>
        <v>White</v>
      </c>
      <c r="C173" s="4" t="str">
        <f>IFERROR(__xludf.DUMMYFUNCTION("GOOGLETRANSLATE(F173,""es"",""en"")"),"wooden mirror")</f>
        <v>wooden mirror</v>
      </c>
      <c r="D173" s="1" t="str">
        <f>IFERROR(__xludf.DUMMYFUNCTION("GOOGLETRANSLATE(G173,""es"",""en"")"),"MDF")</f>
        <v>MDF</v>
      </c>
      <c r="E173" s="1" t="str">
        <f>IFERROR(__xludf.DUMMYFUNCTION("GOOGLETRANSLATE(I173,""es"",""en"")"),"Bright paint")</f>
        <v>Bright paint</v>
      </c>
      <c r="F173" s="1" t="s">
        <v>30</v>
      </c>
      <c r="G173" s="1" t="s">
        <v>15</v>
      </c>
      <c r="H173" s="1" t="s">
        <v>31</v>
      </c>
      <c r="I173" s="1" t="s">
        <v>32</v>
      </c>
      <c r="J173" s="1" t="s">
        <v>33</v>
      </c>
      <c r="K173" s="1">
        <v>1.0</v>
      </c>
      <c r="L173" s="2">
        <v>800000.0</v>
      </c>
      <c r="M173" s="6">
        <f t="shared" si="1"/>
        <v>360000</v>
      </c>
      <c r="N173" s="7">
        <f t="shared" si="8"/>
        <v>200000</v>
      </c>
      <c r="O173" s="7">
        <f t="shared" si="9"/>
        <v>320000</v>
      </c>
      <c r="P173" s="8">
        <f>IFERROR(__xludf.DUMMYFUNCTION("IF(I173&lt;&gt;""ninguno"", COUNTA(SPLIT(I173,"",""))*10000, 0)
"),10000.0)</f>
        <v>10000</v>
      </c>
    </row>
    <row r="174" ht="15.75" customHeight="1">
      <c r="A174" s="1">
        <v>174.0</v>
      </c>
      <c r="B174" s="4" t="str">
        <f>IFERROR(__xludf.DUMMYFUNCTION("GOOGLETRANSLATE(H174,""es"",""en"")"),"Black")</f>
        <v>Black</v>
      </c>
      <c r="C174" s="4" t="str">
        <f>IFERROR(__xludf.DUMMYFUNCTION("GOOGLETRANSLATE(F174,""es"",""en"")"),"Portrait door")</f>
        <v>Portrait door</v>
      </c>
      <c r="D174" s="1" t="str">
        <f>IFERROR(__xludf.DUMMYFUNCTION("GOOGLETRANSLATE(G174,""es"",""en"")"),"MDF")</f>
        <v>MDF</v>
      </c>
      <c r="E174" s="1" t="str">
        <f>IFERROR(__xludf.DUMMYFUNCTION("GOOGLETRANSLATE(I174,""es"",""en"")"),"Photo Tree with 12 photos")</f>
        <v>Photo Tree with 12 photos</v>
      </c>
      <c r="F174" s="1" t="s">
        <v>23</v>
      </c>
      <c r="G174" s="1" t="s">
        <v>15</v>
      </c>
      <c r="H174" s="1" t="s">
        <v>24</v>
      </c>
      <c r="I174" s="1" t="s">
        <v>34</v>
      </c>
      <c r="J174" s="1" t="s">
        <v>35</v>
      </c>
      <c r="K174" s="1">
        <v>1.0</v>
      </c>
      <c r="L174" s="2">
        <v>100000.0</v>
      </c>
      <c r="M174" s="6">
        <f t="shared" si="1"/>
        <v>45000</v>
      </c>
      <c r="N174" s="7">
        <f t="shared" si="8"/>
        <v>25000</v>
      </c>
      <c r="O174" s="7">
        <f t="shared" si="9"/>
        <v>40000</v>
      </c>
      <c r="P174" s="8">
        <f>IFERROR(__xludf.DUMMYFUNCTION("IF(I174&lt;&gt;""ninguno"", COUNTA(SPLIT(I174,"",""))*10000, 0)
"),10000.0)</f>
        <v>10000</v>
      </c>
    </row>
    <row r="175" ht="15.75" customHeight="1">
      <c r="A175" s="1">
        <v>175.0</v>
      </c>
      <c r="B175" s="4" t="str">
        <f>IFERROR(__xludf.DUMMYFUNCTION("GOOGLETRANSLATE(H175,""es"",""en"")"),"Black")</f>
        <v>Black</v>
      </c>
      <c r="C175" s="4" t="str">
        <f>IFERROR(__xludf.DUMMYFUNCTION("GOOGLETRANSLATE(F175,""es"",""en"")"),"Wooden shelf")</f>
        <v>Wooden shelf</v>
      </c>
      <c r="D175" s="1" t="str">
        <f>IFERROR(__xludf.DUMMYFUNCTION("GOOGLETRANSLATE(G175,""es"",""en"")"),"MDF")</f>
        <v>MDF</v>
      </c>
      <c r="E175" s="1" t="str">
        <f>IFERROR(__xludf.DUMMYFUNCTION("GOOGLETRANSLATE(I175,""es"",""en"")"),"With two drawers")</f>
        <v>With two drawers</v>
      </c>
      <c r="F175" s="1" t="s">
        <v>36</v>
      </c>
      <c r="G175" s="1" t="s">
        <v>15</v>
      </c>
      <c r="H175" s="1" t="s">
        <v>24</v>
      </c>
      <c r="I175" s="1" t="s">
        <v>37</v>
      </c>
      <c r="J175" s="1" t="s">
        <v>38</v>
      </c>
      <c r="K175" s="1">
        <v>1.0</v>
      </c>
      <c r="L175" s="2">
        <v>100000.0</v>
      </c>
      <c r="M175" s="6">
        <f t="shared" si="1"/>
        <v>45000</v>
      </c>
      <c r="N175" s="7">
        <f t="shared" si="8"/>
        <v>25000</v>
      </c>
      <c r="O175" s="7">
        <f t="shared" si="9"/>
        <v>40000</v>
      </c>
      <c r="P175" s="8">
        <f>IFERROR(__xludf.DUMMYFUNCTION("IF(I175&lt;&gt;""ninguno"", COUNTA(SPLIT(I175,"",""))*10000, 0)
"),10000.0)</f>
        <v>10000</v>
      </c>
    </row>
    <row r="176" ht="15.75" customHeight="1">
      <c r="A176" s="1">
        <v>176.0</v>
      </c>
      <c r="B176" s="4" t="str">
        <f>IFERROR(__xludf.DUMMYFUNCTION("GOOGLETRANSLATE(H176,""es"",""en"")"),"Pine tree")</f>
        <v>Pine tree</v>
      </c>
      <c r="C176" s="4" t="str">
        <f>IFERROR(__xludf.DUMMYFUNCTION("GOOGLETRANSLATE(F176,""es"",""en"")"),"Wooden clock")</f>
        <v>Wooden clock</v>
      </c>
      <c r="D176" s="1" t="str">
        <f>IFERROR(__xludf.DUMMYFUNCTION("GOOGLETRANSLATE(G176,""es"",""en"")"),"Pine tree")</f>
        <v>Pine tree</v>
      </c>
      <c r="E176" s="1" t="str">
        <f>IFERROR(__xludf.DUMMYFUNCTION("GOOGLETRANSLATE(I176,""es"",""en"")"),"Photo tree with 5 photos")</f>
        <v>Photo tree with 5 photos</v>
      </c>
      <c r="F176" s="1" t="s">
        <v>39</v>
      </c>
      <c r="G176" s="1" t="s">
        <v>40</v>
      </c>
      <c r="H176" s="1" t="s">
        <v>40</v>
      </c>
      <c r="I176" s="1" t="s">
        <v>41</v>
      </c>
      <c r="J176" s="1" t="s">
        <v>42</v>
      </c>
      <c r="K176" s="1">
        <v>1.0</v>
      </c>
      <c r="L176" s="2">
        <v>20000.0</v>
      </c>
      <c r="M176" s="6">
        <f t="shared" si="1"/>
        <v>9000</v>
      </c>
      <c r="N176" s="7">
        <f t="shared" si="8"/>
        <v>5000</v>
      </c>
      <c r="O176" s="7">
        <f t="shared" si="9"/>
        <v>8000</v>
      </c>
      <c r="P176" s="8">
        <f>IFERROR(__xludf.DUMMYFUNCTION("IF(I176&lt;&gt;""ninguno"", COUNTA(SPLIT(I176,"",""))*10000, 0)
"),10000.0)</f>
        <v>10000</v>
      </c>
    </row>
    <row r="177" ht="15.75" customHeight="1">
      <c r="A177" s="1">
        <v>177.0</v>
      </c>
      <c r="B177" s="4" t="str">
        <f>IFERROR(__xludf.DUMMYFUNCTION("GOOGLETRANSLATE(H177,""es"",""en"")"),"Gray with blue")</f>
        <v>Gray with blue</v>
      </c>
      <c r="C177" s="4" t="str">
        <f>IFERROR(__xludf.DUMMYFUNCTION("GOOGLETRANSLATE(F177,""es"",""en"")"),"wooden notice ")</f>
        <v>wooden notice </v>
      </c>
      <c r="D177" s="1" t="str">
        <f>IFERROR(__xludf.DUMMYFUNCTION("GOOGLETRANSLATE(G177,""es"",""en"")"),"MDF")</f>
        <v>MDF</v>
      </c>
      <c r="E177" s="1" t="str">
        <f>IFERROR(__xludf.DUMMYFUNCTION("GOOGLETRANSLATE(I177,""es"",""en"")"),"Message: pola or fear")</f>
        <v>Message: pola or fear</v>
      </c>
      <c r="F177" s="1" t="s">
        <v>14</v>
      </c>
      <c r="G177" s="1" t="s">
        <v>15</v>
      </c>
      <c r="H177" s="1" t="s">
        <v>43</v>
      </c>
      <c r="I177" s="1" t="s">
        <v>44</v>
      </c>
      <c r="J177" s="1" t="s">
        <v>45</v>
      </c>
      <c r="K177" s="1">
        <v>1.0</v>
      </c>
      <c r="L177" s="2">
        <v>215000.0</v>
      </c>
      <c r="M177" s="6">
        <f t="shared" si="1"/>
        <v>96750</v>
      </c>
      <c r="N177" s="7">
        <f t="shared" si="8"/>
        <v>53750</v>
      </c>
      <c r="O177" s="7">
        <f t="shared" si="9"/>
        <v>86000</v>
      </c>
      <c r="P177" s="8">
        <f>IFERROR(__xludf.DUMMYFUNCTION("IF(I177&lt;&gt;""ninguno"", COUNTA(SPLIT(I177,"",""))*10000, 0)
"),10000.0)</f>
        <v>10000</v>
      </c>
    </row>
    <row r="178" ht="15.75" customHeight="1">
      <c r="A178" s="1">
        <v>178.0</v>
      </c>
      <c r="B178" s="4" t="str">
        <f>IFERROR(__xludf.DUMMYFUNCTION("GOOGLETRANSLATE(H178,""es"",""en"")"),"Wood")</f>
        <v>Wood</v>
      </c>
      <c r="C178" s="4" t="str">
        <f>IFERROR(__xludf.DUMMYFUNCTION("GOOGLETRANSLATE(F178,""es"",""en"")"),"wooden notice ")</f>
        <v>wooden notice </v>
      </c>
      <c r="D178" s="1" t="str">
        <f>IFERROR(__xludf.DUMMYFUNCTION("GOOGLETRANSLATE(G178,""es"",""en"")"),"MDF")</f>
        <v>MDF</v>
      </c>
      <c r="E178" s="1" t="str">
        <f>IFERROR(__xludf.DUMMYFUNCTION("GOOGLETRANSLATE(I178,""es"",""en"")"),"None ")</f>
        <v>None </v>
      </c>
      <c r="F178" s="1" t="s">
        <v>14</v>
      </c>
      <c r="G178" s="1" t="s">
        <v>15</v>
      </c>
      <c r="H178" s="1" t="s">
        <v>20</v>
      </c>
      <c r="I178" s="1" t="s">
        <v>46</v>
      </c>
      <c r="J178" s="1" t="s">
        <v>47</v>
      </c>
      <c r="K178" s="1">
        <v>1.0</v>
      </c>
      <c r="L178" s="2">
        <v>400000.0</v>
      </c>
      <c r="M178" s="6">
        <f t="shared" si="1"/>
        <v>180000</v>
      </c>
      <c r="N178" s="7">
        <f t="shared" si="8"/>
        <v>100000</v>
      </c>
      <c r="O178" s="7">
        <f t="shared" si="9"/>
        <v>160000</v>
      </c>
      <c r="P178" s="8">
        <f>IFERROR(__xludf.DUMMYFUNCTION("IF(I178&lt;&gt;""ninguno"", COUNTA(SPLIT(I178,"",""))*10000, 0)
"),10000.0)</f>
        <v>10000</v>
      </c>
    </row>
    <row r="179" ht="15.75" customHeight="1">
      <c r="A179" s="1">
        <v>179.0</v>
      </c>
      <c r="B179" s="4" t="str">
        <f>IFERROR(__xludf.DUMMYFUNCTION("GOOGLETRANSLATE(H179,""es"",""en"")"),"Purple")</f>
        <v>Purple</v>
      </c>
      <c r="C179" s="4" t="str">
        <f>IFERROR(__xludf.DUMMYFUNCTION("GOOGLETRANSLATE(F179,""es"",""en"")"),"wooden notice ")</f>
        <v>wooden notice </v>
      </c>
      <c r="D179" s="1" t="str">
        <f>IFERROR(__xludf.DUMMYFUNCTION("GOOGLETRANSLATE(G179,""es"",""en"")"),"MDF")</f>
        <v>MDF</v>
      </c>
      <c r="E179" s="1" t="str">
        <f>IFERROR(__xludf.DUMMYFUNCTION("GOOGLETRANSLATE(I179,""es"",""en"")"),"None")</f>
        <v>None</v>
      </c>
      <c r="F179" s="1" t="s">
        <v>14</v>
      </c>
      <c r="G179" s="1" t="s">
        <v>15</v>
      </c>
      <c r="H179" s="1" t="s">
        <v>48</v>
      </c>
      <c r="I179" s="1" t="s">
        <v>21</v>
      </c>
      <c r="J179" s="1" t="s">
        <v>49</v>
      </c>
      <c r="K179" s="1">
        <v>1.0</v>
      </c>
      <c r="L179" s="2">
        <v>600000.0</v>
      </c>
      <c r="M179" s="6">
        <f t="shared" si="1"/>
        <v>270000</v>
      </c>
      <c r="N179" s="7">
        <f t="shared" si="8"/>
        <v>150000</v>
      </c>
      <c r="O179" s="7">
        <f t="shared" si="9"/>
        <v>240000</v>
      </c>
      <c r="P179" s="8">
        <f>IFERROR(__xludf.DUMMYFUNCTION("IF(I179&lt;&gt;""ninguno"", COUNTA(SPLIT(I179,"",""))*10000, 0)
"),0.0)</f>
        <v>0</v>
      </c>
    </row>
    <row r="180" ht="15.75" customHeight="1">
      <c r="A180" s="1">
        <v>180.0</v>
      </c>
      <c r="B180" s="4" t="str">
        <f>IFERROR(__xludf.DUMMYFUNCTION("GOOGLETRANSLATE(H180,""es"",""en"")"),"Wood")</f>
        <v>Wood</v>
      </c>
      <c r="C180" s="4" t="str">
        <f>IFERROR(__xludf.DUMMYFUNCTION("GOOGLETRANSLATE(F180,""es"",""en"")"),"Portrait door")</f>
        <v>Portrait door</v>
      </c>
      <c r="D180" s="1" t="str">
        <f>IFERROR(__xludf.DUMMYFUNCTION("GOOGLETRANSLATE(G180,""es"",""en"")"),"MDF")</f>
        <v>MDF</v>
      </c>
      <c r="E180" s="1" t="str">
        <f>IFERROR(__xludf.DUMMYFUNCTION("GOOGLETRANSLATE(I180,""es"",""en"")"),"None")</f>
        <v>None</v>
      </c>
      <c r="F180" s="1" t="s">
        <v>23</v>
      </c>
      <c r="G180" s="1" t="s">
        <v>15</v>
      </c>
      <c r="H180" s="1" t="s">
        <v>20</v>
      </c>
      <c r="I180" s="1" t="s">
        <v>21</v>
      </c>
      <c r="J180" s="1" t="s">
        <v>50</v>
      </c>
      <c r="K180" s="1">
        <v>1.0</v>
      </c>
      <c r="L180" s="2">
        <v>100000.0</v>
      </c>
      <c r="M180" s="6">
        <f t="shared" si="1"/>
        <v>45000</v>
      </c>
      <c r="N180" s="7">
        <f t="shared" si="8"/>
        <v>25000</v>
      </c>
      <c r="O180" s="7">
        <f t="shared" si="9"/>
        <v>40000</v>
      </c>
      <c r="P180" s="8">
        <f>IFERROR(__xludf.DUMMYFUNCTION("IF(I180&lt;&gt;""ninguno"", COUNTA(SPLIT(I180,"",""))*10000, 0)
"),0.0)</f>
        <v>0</v>
      </c>
    </row>
    <row r="181" ht="15.75" customHeight="1">
      <c r="A181" s="1">
        <v>181.0</v>
      </c>
      <c r="B181" s="4" t="str">
        <f>IFERROR(__xludf.DUMMYFUNCTION("GOOGLETRANSLATE(H181,""es"",""en"")"),"Black")</f>
        <v>Black</v>
      </c>
      <c r="C181" s="4" t="str">
        <f>IFERROR(__xludf.DUMMYFUNCTION("GOOGLETRANSLATE(F181,""es"",""en"")"),"Wooden clock")</f>
        <v>Wooden clock</v>
      </c>
      <c r="D181" s="1" t="str">
        <f>IFERROR(__xludf.DUMMYFUNCTION("GOOGLETRANSLATE(G181,""es"",""en"")"),"MDF")</f>
        <v>MDF</v>
      </c>
      <c r="E181" s="1" t="str">
        <f>IFERROR(__xludf.DUMMYFUNCTION("GOOGLETRANSLATE(I181,""es"",""en"")"),"Photo tree with 12 photos")</f>
        <v>Photo tree with 12 photos</v>
      </c>
      <c r="F181" s="1" t="s">
        <v>39</v>
      </c>
      <c r="G181" s="1" t="s">
        <v>15</v>
      </c>
      <c r="H181" s="1" t="s">
        <v>24</v>
      </c>
      <c r="I181" s="1" t="s">
        <v>51</v>
      </c>
      <c r="J181" s="1" t="s">
        <v>18</v>
      </c>
      <c r="K181" s="1">
        <v>1.0</v>
      </c>
      <c r="L181" s="2">
        <v>140000.0</v>
      </c>
      <c r="M181" s="6">
        <f t="shared" si="1"/>
        <v>63000</v>
      </c>
      <c r="N181" s="7">
        <f t="shared" si="8"/>
        <v>35000</v>
      </c>
      <c r="O181" s="7">
        <f t="shared" si="9"/>
        <v>56000</v>
      </c>
      <c r="P181" s="8">
        <f>IFERROR(__xludf.DUMMYFUNCTION("IF(I181&lt;&gt;""ninguno"", COUNTA(SPLIT(I181,"",""))*10000, 0)
"),10000.0)</f>
        <v>10000</v>
      </c>
    </row>
    <row r="182" ht="15.75" customHeight="1">
      <c r="A182" s="1">
        <v>182.0</v>
      </c>
      <c r="B182" s="4" t="str">
        <f>IFERROR(__xludf.DUMMYFUNCTION("GOOGLETRANSLATE(H182,""es"",""en"")"),"White")</f>
        <v>White</v>
      </c>
      <c r="C182" s="4" t="str">
        <f>IFERROR(__xludf.DUMMYFUNCTION("GOOGLETRANSLATE(F182,""es"",""en"")"),"Wooden organizer cabinet")</f>
        <v>Wooden organizer cabinet</v>
      </c>
      <c r="D182" s="1" t="str">
        <f>IFERROR(__xludf.DUMMYFUNCTION("GOOGLETRANSLATE(G182,""es"",""en"")"),"Pine tree")</f>
        <v>Pine tree</v>
      </c>
      <c r="E182" s="1" t="str">
        <f>IFERROR(__xludf.DUMMYFUNCTION("GOOGLETRANSLATE(I182,""es"",""en"")"),"With 3 drawers for the bathroom")</f>
        <v>With 3 drawers for the bathroom</v>
      </c>
      <c r="F182" s="1" t="s">
        <v>52</v>
      </c>
      <c r="G182" s="1" t="s">
        <v>40</v>
      </c>
      <c r="H182" s="1" t="s">
        <v>31</v>
      </c>
      <c r="I182" s="1" t="s">
        <v>53</v>
      </c>
      <c r="J182" s="1" t="s">
        <v>54</v>
      </c>
      <c r="K182" s="1">
        <v>1.0</v>
      </c>
      <c r="L182" s="2">
        <v>420000.0</v>
      </c>
      <c r="M182" s="6">
        <f t="shared" si="1"/>
        <v>189000</v>
      </c>
      <c r="N182" s="7">
        <f t="shared" si="8"/>
        <v>105000</v>
      </c>
      <c r="O182" s="7">
        <f t="shared" si="9"/>
        <v>168000</v>
      </c>
      <c r="P182" s="8">
        <f>IFERROR(__xludf.DUMMYFUNCTION("IF(I182&lt;&gt;""ninguno"", COUNTA(SPLIT(I182,"",""))*10000, 0)
"),10000.0)</f>
        <v>10000</v>
      </c>
    </row>
    <row r="183" ht="15.75" customHeight="1">
      <c r="A183" s="1">
        <v>183.0</v>
      </c>
      <c r="B183" s="4" t="str">
        <f>IFERROR(__xludf.DUMMYFUNCTION("GOOGLETRANSLATE(H183,""es"",""en"")"),"Dark Mahogany")</f>
        <v>Dark Mahogany</v>
      </c>
      <c r="C183" s="4" t="str">
        <f>IFERROR(__xludf.DUMMYFUNCTION("GOOGLETRANSLATE(F183,""es"",""en"")"),"Wooden organizer cabinet")</f>
        <v>Wooden organizer cabinet</v>
      </c>
      <c r="D183" s="1" t="str">
        <f>IFERROR(__xludf.DUMMYFUNCTION("GOOGLETRANSLATE(G183,""es"",""en"")"),"Cedar")</f>
        <v>Cedar</v>
      </c>
      <c r="E183" s="1" t="str">
        <f>IFERROR(__xludf.DUMMYFUNCTION("GOOGLETRANSLATE(I183,""es"",""en"")"),"For the bathroom")</f>
        <v>For the bathroom</v>
      </c>
      <c r="F183" s="1" t="s">
        <v>52</v>
      </c>
      <c r="G183" s="1" t="s">
        <v>55</v>
      </c>
      <c r="H183" s="1" t="s">
        <v>56</v>
      </c>
      <c r="I183" s="1" t="s">
        <v>57</v>
      </c>
      <c r="J183" s="1" t="s">
        <v>58</v>
      </c>
      <c r="K183" s="1">
        <v>1.0</v>
      </c>
      <c r="L183" s="2">
        <v>200000.0</v>
      </c>
      <c r="M183" s="6">
        <f t="shared" si="1"/>
        <v>90000</v>
      </c>
      <c r="N183" s="7">
        <f t="shared" ref="N183:N250" si="10">L183*0.15</f>
        <v>30000</v>
      </c>
      <c r="O183" s="7">
        <f t="shared" si="9"/>
        <v>80000</v>
      </c>
      <c r="P183" s="8">
        <f>IFERROR(__xludf.DUMMYFUNCTION("IF(I183&lt;&gt;""ninguno"", COUNTA(SPLIT(I183,"",""))*10000, 0)
"),10000.0)</f>
        <v>10000</v>
      </c>
    </row>
    <row r="184" ht="15.75" customHeight="1">
      <c r="A184" s="1">
        <v>184.0</v>
      </c>
      <c r="B184" s="4" t="str">
        <f>IFERROR(__xludf.DUMMYFUNCTION("GOOGLETRANSLATE(H184,""es"",""en"")"),"Turquoise")</f>
        <v>Turquoise</v>
      </c>
      <c r="C184" s="4" t="str">
        <f>IFERROR(__xludf.DUMMYFUNCTION("GOOGLETRANSLATE(F184,""es"",""en"")"),"wooden notice ")</f>
        <v>wooden notice </v>
      </c>
      <c r="D184" s="1" t="str">
        <f>IFERROR(__xludf.DUMMYFUNCTION("GOOGLETRANSLATE(G184,""es"",""en"")"),"Cedar")</f>
        <v>Cedar</v>
      </c>
      <c r="E184" s="1" t="str">
        <f>IFERROR(__xludf.DUMMYFUNCTION("GOOGLETRANSLATE(I184,""es"",""en"")"),"White Light, Drawer Base")</f>
        <v>White Light, Drawer Base</v>
      </c>
      <c r="F184" s="1" t="s">
        <v>14</v>
      </c>
      <c r="G184" s="1" t="s">
        <v>55</v>
      </c>
      <c r="H184" s="1" t="s">
        <v>59</v>
      </c>
      <c r="I184" s="1" t="s">
        <v>60</v>
      </c>
      <c r="K184" s="1">
        <v>1.0</v>
      </c>
      <c r="L184" s="2">
        <v>600000.0</v>
      </c>
      <c r="M184" s="6">
        <f t="shared" si="1"/>
        <v>270000</v>
      </c>
      <c r="N184" s="7">
        <f t="shared" si="10"/>
        <v>90000</v>
      </c>
      <c r="O184" s="7">
        <f t="shared" si="9"/>
        <v>240000</v>
      </c>
      <c r="P184" s="8">
        <f>IFERROR(__xludf.DUMMYFUNCTION("IF(I184&lt;&gt;""ninguno"", COUNTA(SPLIT(I184,"",""))*10000, 0)
"),20000.0)</f>
        <v>20000</v>
      </c>
    </row>
    <row r="185" ht="15.75" customHeight="1">
      <c r="A185" s="1">
        <v>185.0</v>
      </c>
      <c r="B185" s="4" t="str">
        <f>IFERROR(__xludf.DUMMYFUNCTION("GOOGLETRANSLATE(H185,""es"",""en"")"),"Black")</f>
        <v>Black</v>
      </c>
      <c r="C185" s="4" t="str">
        <f>IFERROR(__xludf.DUMMYFUNCTION("GOOGLETRANSLATE(F185,""es"",""en"")"),"Wooden clock")</f>
        <v>Wooden clock</v>
      </c>
      <c r="D185" s="1" t="str">
        <f>IFERROR(__xludf.DUMMYFUNCTION("GOOGLETRANSLATE(G185,""es"",""en"")"),"MDF")</f>
        <v>MDF</v>
      </c>
      <c r="E185" s="1" t="str">
        <f>IFERROR(__xludf.DUMMYFUNCTION("GOOGLETRANSLATE(I185,""es"",""en"")"),"Photo tree with 2 photos")</f>
        <v>Photo tree with 2 photos</v>
      </c>
      <c r="F185" s="1" t="s">
        <v>39</v>
      </c>
      <c r="G185" s="1" t="s">
        <v>15</v>
      </c>
      <c r="H185" s="1" t="s">
        <v>24</v>
      </c>
      <c r="I185" s="1" t="s">
        <v>61</v>
      </c>
      <c r="J185" s="1" t="s">
        <v>62</v>
      </c>
      <c r="K185" s="1">
        <v>1.0</v>
      </c>
      <c r="L185" s="2">
        <v>120000.0</v>
      </c>
      <c r="M185" s="6">
        <f t="shared" si="1"/>
        <v>54000</v>
      </c>
      <c r="N185" s="7">
        <f t="shared" si="10"/>
        <v>18000</v>
      </c>
      <c r="O185" s="7">
        <f t="shared" si="9"/>
        <v>48000</v>
      </c>
      <c r="P185" s="8">
        <f>IFERROR(__xludf.DUMMYFUNCTION("IF(I185&lt;&gt;""ninguno"", COUNTA(SPLIT(I185,"",""))*10000, 0)
"),10000.0)</f>
        <v>10000</v>
      </c>
    </row>
    <row r="186" ht="15.75" customHeight="1">
      <c r="A186" s="1">
        <v>186.0</v>
      </c>
      <c r="B186" s="4" t="str">
        <f>IFERROR(__xludf.DUMMYFUNCTION("GOOGLETRANSLATE(H186,""es"",""en"")"),"White")</f>
        <v>White</v>
      </c>
      <c r="C186" s="4" t="str">
        <f>IFERROR(__xludf.DUMMYFUNCTION("GOOGLETRANSLATE(F186,""es"",""en"")"),"Wooden clock")</f>
        <v>Wooden clock</v>
      </c>
      <c r="D186" s="1" t="str">
        <f>IFERROR(__xludf.DUMMYFUNCTION("GOOGLETRANSLATE(G186,""es"",""en"")"),"MDF")</f>
        <v>MDF</v>
      </c>
      <c r="E186" s="1" t="str">
        <f>IFERROR(__xludf.DUMMYFUNCTION("GOOGLETRANSLATE(I186,""es"",""en"")"),"Photo tree with 5 photos")</f>
        <v>Photo tree with 5 photos</v>
      </c>
      <c r="F186" s="1" t="s">
        <v>39</v>
      </c>
      <c r="G186" s="1" t="s">
        <v>15</v>
      </c>
      <c r="H186" s="1" t="s">
        <v>31</v>
      </c>
      <c r="I186" s="1" t="s">
        <v>63</v>
      </c>
      <c r="J186" s="1" t="s">
        <v>64</v>
      </c>
      <c r="K186" s="1">
        <v>1.0</v>
      </c>
      <c r="L186" s="2">
        <v>60000.0</v>
      </c>
      <c r="M186" s="6">
        <f t="shared" si="1"/>
        <v>27000</v>
      </c>
      <c r="N186" s="7">
        <f t="shared" si="10"/>
        <v>9000</v>
      </c>
      <c r="O186" s="7">
        <f t="shared" si="9"/>
        <v>24000</v>
      </c>
      <c r="P186" s="8">
        <f>IFERROR(__xludf.DUMMYFUNCTION("IF(I186&lt;&gt;""ninguno"", COUNTA(SPLIT(I186,"",""))*10000, 0)
"),10000.0)</f>
        <v>10000</v>
      </c>
    </row>
    <row r="187" ht="15.75" customHeight="1">
      <c r="A187" s="1">
        <v>187.0</v>
      </c>
      <c r="B187" s="4" t="str">
        <f>IFERROR(__xludf.DUMMYFUNCTION("GOOGLETRANSLATE(H187,""es"",""en"")"),"Betiated Caramel")</f>
        <v>Betiated Caramel</v>
      </c>
      <c r="C187" s="4" t="str">
        <f>IFERROR(__xludf.DUMMYFUNCTION("GOOGLETRANSLATE(F187,""es"",""en"")"),"Wooden shelf")</f>
        <v>Wooden shelf</v>
      </c>
      <c r="D187" s="1" t="str">
        <f>IFERROR(__xludf.DUMMYFUNCTION("GOOGLETRANSLATE(G187,""es"",""en"")"),"MDF")</f>
        <v>MDF</v>
      </c>
      <c r="E187" s="1" t="str">
        <f>IFERROR(__xludf.DUMMYFUNCTION("GOOGLETRANSLATE(I187,""es"",""en"")"),"Compartments")</f>
        <v>Compartments</v>
      </c>
      <c r="F187" s="1" t="s">
        <v>36</v>
      </c>
      <c r="G187" s="1" t="s">
        <v>15</v>
      </c>
      <c r="H187" s="1" t="s">
        <v>65</v>
      </c>
      <c r="I187" s="1" t="s">
        <v>66</v>
      </c>
      <c r="J187" s="1" t="s">
        <v>67</v>
      </c>
      <c r="K187" s="1">
        <v>1.0</v>
      </c>
      <c r="L187" s="2">
        <v>150000.0</v>
      </c>
      <c r="M187" s="6">
        <f t="shared" si="1"/>
        <v>67500</v>
      </c>
      <c r="N187" s="7">
        <f t="shared" si="10"/>
        <v>22500</v>
      </c>
      <c r="O187" s="7">
        <f t="shared" si="9"/>
        <v>60000</v>
      </c>
      <c r="P187" s="8">
        <f>IFERROR(__xludf.DUMMYFUNCTION("IF(I187&lt;&gt;""ninguno"", COUNTA(SPLIT(I187,"",""))*10000, 0)
"),10000.0)</f>
        <v>10000</v>
      </c>
    </row>
    <row r="188" ht="15.75" customHeight="1">
      <c r="A188" s="1">
        <v>188.0</v>
      </c>
      <c r="B188" s="4" t="str">
        <f>IFERROR(__xludf.DUMMYFUNCTION("GOOGLETRANSLATE(H188,""es"",""en"")"),"Betiated Caramel")</f>
        <v>Betiated Caramel</v>
      </c>
      <c r="C188" s="4" t="str">
        <f>IFERROR(__xludf.DUMMYFUNCTION("GOOGLETRANSLATE(F188,""es"",""en"")"),"Wooden shelf")</f>
        <v>Wooden shelf</v>
      </c>
      <c r="D188" s="1" t="str">
        <f>IFERROR(__xludf.DUMMYFUNCTION("GOOGLETRANSLATE(G188,""es"",""en"")"),"MDF")</f>
        <v>MDF</v>
      </c>
      <c r="E188" s="1" t="str">
        <f>IFERROR(__xludf.DUMMYFUNCTION("GOOGLETRANSLATE(I188,""es"",""en"")"),"None")</f>
        <v>None</v>
      </c>
      <c r="F188" s="1" t="s">
        <v>36</v>
      </c>
      <c r="G188" s="1" t="s">
        <v>15</v>
      </c>
      <c r="H188" s="1" t="s">
        <v>65</v>
      </c>
      <c r="I188" s="1" t="s">
        <v>21</v>
      </c>
      <c r="J188" s="1" t="s">
        <v>68</v>
      </c>
      <c r="K188" s="1">
        <v>1.0</v>
      </c>
      <c r="L188" s="2">
        <v>150000.0</v>
      </c>
      <c r="M188" s="6">
        <f t="shared" si="1"/>
        <v>67500</v>
      </c>
      <c r="N188" s="7">
        <f t="shared" si="10"/>
        <v>22500</v>
      </c>
      <c r="O188" s="7">
        <f t="shared" si="9"/>
        <v>60000</v>
      </c>
      <c r="P188" s="8">
        <f>IFERROR(__xludf.DUMMYFUNCTION("IF(I188&lt;&gt;""ninguno"", COUNTA(SPLIT(I188,"",""))*10000, 0)
"),0.0)</f>
        <v>0</v>
      </c>
    </row>
    <row r="189" ht="15.75" customHeight="1">
      <c r="A189" s="1">
        <v>189.0</v>
      </c>
      <c r="B189" s="4" t="str">
        <f>IFERROR(__xludf.DUMMYFUNCTION("GOOGLETRANSLATE(H189,""es"",""en"")"),"Black")</f>
        <v>Black</v>
      </c>
      <c r="C189" s="4" t="str">
        <f>IFERROR(__xludf.DUMMYFUNCTION("GOOGLETRANSLATE(F189,""es"",""en"")"),"Wooden organizer cabinet")</f>
        <v>Wooden organizer cabinet</v>
      </c>
      <c r="D189" s="1" t="str">
        <f>IFERROR(__xludf.DUMMYFUNCTION("GOOGLETRANSLATE(G189,""es"",""en"")"),"MDF")</f>
        <v>MDF</v>
      </c>
      <c r="E189" s="1" t="str">
        <f>IFERROR(__xludf.DUMMYFUNCTION("GOOGLETRANSLATE(I189,""es"",""en"")"),"Shoemaker")</f>
        <v>Shoemaker</v>
      </c>
      <c r="F189" s="1" t="s">
        <v>52</v>
      </c>
      <c r="G189" s="1" t="s">
        <v>15</v>
      </c>
      <c r="H189" s="1" t="s">
        <v>24</v>
      </c>
      <c r="I189" s="1" t="s">
        <v>69</v>
      </c>
      <c r="J189" s="1" t="s">
        <v>70</v>
      </c>
      <c r="K189" s="1">
        <v>3.0</v>
      </c>
      <c r="L189" s="2">
        <v>550000.0</v>
      </c>
      <c r="M189" s="6">
        <f t="shared" si="1"/>
        <v>247500</v>
      </c>
      <c r="N189" s="7">
        <f t="shared" si="10"/>
        <v>82500</v>
      </c>
      <c r="O189" s="7">
        <f t="shared" si="9"/>
        <v>220000</v>
      </c>
      <c r="P189" s="8">
        <f>IFERROR(__xludf.DUMMYFUNCTION("IF(I189&lt;&gt;""ninguno"", COUNTA(SPLIT(I189,"",""))*10000, 0)
"),10000.0)</f>
        <v>10000</v>
      </c>
    </row>
    <row r="190" ht="15.75" customHeight="1">
      <c r="A190" s="1">
        <v>190.0</v>
      </c>
      <c r="B190" s="4" t="str">
        <f>IFERROR(__xludf.DUMMYFUNCTION("GOOGLETRANSLATE(H190,""es"",""en"")"),"Pink white")</f>
        <v>Pink white</v>
      </c>
      <c r="C190" s="4" t="str">
        <f>IFERROR(__xludf.DUMMYFUNCTION("GOOGLETRANSLATE(F190,""es"",""en"")"),"Wooden organizer cabinet")</f>
        <v>Wooden organizer cabinet</v>
      </c>
      <c r="D190" s="1" t="str">
        <f>IFERROR(__xludf.DUMMYFUNCTION("GOOGLETRANSLATE(G190,""es"",""en"")"),"Cedar")</f>
        <v>Cedar</v>
      </c>
      <c r="E190" s="1" t="str">
        <f>IFERROR(__xludf.DUMMYFUNCTION("GOOGLETRANSLATE(I190,""es"",""en"")"),"Macarena")</f>
        <v>Macarena</v>
      </c>
      <c r="F190" s="1" t="s">
        <v>52</v>
      </c>
      <c r="G190" s="1" t="s">
        <v>55</v>
      </c>
      <c r="H190" s="1" t="s">
        <v>71</v>
      </c>
      <c r="I190" s="1" t="s">
        <v>72</v>
      </c>
      <c r="J190" s="1" t="s">
        <v>73</v>
      </c>
      <c r="K190" s="1">
        <v>1.0</v>
      </c>
      <c r="L190" s="2">
        <v>60000.0</v>
      </c>
      <c r="M190" s="6">
        <f t="shared" si="1"/>
        <v>27000</v>
      </c>
      <c r="N190" s="7">
        <f t="shared" si="10"/>
        <v>9000</v>
      </c>
      <c r="O190" s="7">
        <f t="shared" si="9"/>
        <v>24000</v>
      </c>
      <c r="P190" s="8">
        <f>IFERROR(__xludf.DUMMYFUNCTION("IF(I190&lt;&gt;""ninguno"", COUNTA(SPLIT(I190,"",""))*10000, 0)
"),10000.0)</f>
        <v>10000</v>
      </c>
    </row>
    <row r="191" ht="15.75" customHeight="1">
      <c r="A191" s="1">
        <v>191.0</v>
      </c>
      <c r="B191" s="4" t="str">
        <f>IFERROR(__xludf.DUMMYFUNCTION("GOOGLETRANSLATE(H191,""es"",""en"")"),"Wood")</f>
        <v>Wood</v>
      </c>
      <c r="C191" s="4" t="str">
        <f>IFERROR(__xludf.DUMMYFUNCTION("GOOGLETRANSLATE(F191,""es"",""en"")"),"Portrait door")</f>
        <v>Portrait door</v>
      </c>
      <c r="D191" s="1" t="str">
        <f>IFERROR(__xludf.DUMMYFUNCTION("GOOGLETRANSLATE(G191,""es"",""en"")"),"MDF")</f>
        <v>MDF</v>
      </c>
      <c r="E191" s="1" t="str">
        <f>IFERROR(__xludf.DUMMYFUNCTION("GOOGLETRANSLATE(I191,""es"",""en"")"),"With flowers")</f>
        <v>With flowers</v>
      </c>
      <c r="F191" s="1" t="s">
        <v>23</v>
      </c>
      <c r="G191" s="1" t="s">
        <v>15</v>
      </c>
      <c r="H191" s="1" t="s">
        <v>20</v>
      </c>
      <c r="I191" s="1" t="s">
        <v>74</v>
      </c>
      <c r="J191" s="1" t="s">
        <v>64</v>
      </c>
      <c r="K191" s="1">
        <v>1.0</v>
      </c>
      <c r="L191" s="2">
        <v>60000.0</v>
      </c>
      <c r="M191" s="6">
        <f t="shared" si="1"/>
        <v>27000</v>
      </c>
      <c r="N191" s="7">
        <f t="shared" si="10"/>
        <v>9000</v>
      </c>
      <c r="O191" s="7">
        <f t="shared" si="9"/>
        <v>24000</v>
      </c>
      <c r="P191" s="8">
        <f>IFERROR(__xludf.DUMMYFUNCTION("IF(I191&lt;&gt;""ninguno"", COUNTA(SPLIT(I191,"",""))*10000, 0)
"),10000.0)</f>
        <v>10000</v>
      </c>
    </row>
    <row r="192" ht="15.75" customHeight="1">
      <c r="A192" s="1">
        <v>192.0</v>
      </c>
      <c r="B192" s="4" t="str">
        <f>IFERROR(__xludf.DUMMYFUNCTION("GOOGLETRANSLATE(H192,""es"",""en"")"),"Wood")</f>
        <v>Wood</v>
      </c>
      <c r="C192" s="4" t="str">
        <f>IFERROR(__xludf.DUMMYFUNCTION("GOOGLETRANSLATE(F192,""es"",""en"")"),"Wooden organizer cabinet")</f>
        <v>Wooden organizer cabinet</v>
      </c>
      <c r="D192" s="1" t="str">
        <f>IFERROR(__xludf.DUMMYFUNCTION("GOOGLETRANSLATE(G192,""es"",""en"")"),"MDF")</f>
        <v>MDF</v>
      </c>
      <c r="E192" s="1" t="str">
        <f>IFERROR(__xludf.DUMMYFUNCTION("GOOGLETRANSLATE(I192,""es"",""en"")"),"Earring Organizer")</f>
        <v>Earring Organizer</v>
      </c>
      <c r="F192" s="1" t="s">
        <v>52</v>
      </c>
      <c r="G192" s="1" t="s">
        <v>15</v>
      </c>
      <c r="H192" s="1" t="s">
        <v>20</v>
      </c>
      <c r="I192" s="1" t="s">
        <v>75</v>
      </c>
      <c r="J192" s="1" t="s">
        <v>35</v>
      </c>
      <c r="K192" s="1">
        <v>1.0</v>
      </c>
      <c r="L192" s="2">
        <v>60000.0</v>
      </c>
      <c r="M192" s="6">
        <f t="shared" si="1"/>
        <v>27000</v>
      </c>
      <c r="N192" s="7">
        <f t="shared" si="10"/>
        <v>9000</v>
      </c>
      <c r="O192" s="7">
        <f t="shared" si="9"/>
        <v>24000</v>
      </c>
      <c r="P192" s="8">
        <f>IFERROR(__xludf.DUMMYFUNCTION("IF(I192&lt;&gt;""ninguno"", COUNTA(SPLIT(I192,"",""))*10000, 0)
"),10000.0)</f>
        <v>10000</v>
      </c>
    </row>
    <row r="193" ht="15.75" customHeight="1">
      <c r="A193" s="1">
        <v>193.0</v>
      </c>
      <c r="B193" s="4" t="str">
        <f>IFERROR(__xludf.DUMMYFUNCTION("GOOGLETRANSLATE(H193,""es"",""en"")"),"Wood")</f>
        <v>Wood</v>
      </c>
      <c r="C193" s="4" t="str">
        <f>IFERROR(__xludf.DUMMYFUNCTION("GOOGLETRANSLATE(F193,""es"",""en"")"),"Wooden organizer cabinet")</f>
        <v>Wooden organizer cabinet</v>
      </c>
      <c r="D193" s="1" t="str">
        <f>IFERROR(__xludf.DUMMYFUNCTION("GOOGLETRANSLATE(G193,""es"",""en"")"),"MDF")</f>
        <v>MDF</v>
      </c>
      <c r="E193" s="1" t="str">
        <f>IFERROR(__xludf.DUMMYFUNCTION("GOOGLETRANSLATE(I193,""es"",""en"")"),"piggy bank with phrase")</f>
        <v>piggy bank with phrase</v>
      </c>
      <c r="F193" s="1" t="s">
        <v>52</v>
      </c>
      <c r="G193" s="1" t="s">
        <v>15</v>
      </c>
      <c r="H193" s="1" t="s">
        <v>20</v>
      </c>
      <c r="I193" s="1" t="s">
        <v>76</v>
      </c>
      <c r="J193" s="1" t="s">
        <v>77</v>
      </c>
      <c r="K193" s="1">
        <v>1.0</v>
      </c>
      <c r="L193" s="2">
        <v>50000.0</v>
      </c>
      <c r="M193" s="6">
        <f t="shared" si="1"/>
        <v>22500</v>
      </c>
      <c r="N193" s="7">
        <f t="shared" si="10"/>
        <v>7500</v>
      </c>
      <c r="O193" s="7">
        <f t="shared" si="9"/>
        <v>20000</v>
      </c>
      <c r="P193" s="8">
        <f>IFERROR(__xludf.DUMMYFUNCTION("IF(I193&lt;&gt;""ninguno"", COUNTA(SPLIT(I193,"",""))*10000, 0)
"),10000.0)</f>
        <v>10000</v>
      </c>
    </row>
    <row r="194" ht="15.75" customHeight="1">
      <c r="A194" s="1">
        <v>194.0</v>
      </c>
      <c r="B194" s="4" t="str">
        <f>IFERROR(__xludf.DUMMYFUNCTION("GOOGLETRANSLATE(H194,""es"",""en"")"),"Black")</f>
        <v>Black</v>
      </c>
      <c r="C194" s="4" t="str">
        <f>IFERROR(__xludf.DUMMYFUNCTION("GOOGLETRANSLATE(F194,""es"",""en"")"),"Wooden clock")</f>
        <v>Wooden clock</v>
      </c>
      <c r="D194" s="1" t="str">
        <f>IFERROR(__xludf.DUMMYFUNCTION("GOOGLETRANSLATE(G194,""es"",""en"")"),"MDF")</f>
        <v>MDF</v>
      </c>
      <c r="E194" s="1" t="str">
        <f>IFERROR(__xludf.DUMMYFUNCTION("GOOGLETRANSLATE(I194,""es"",""en"")"),"Photo Tree with 6 photos")</f>
        <v>Photo Tree with 6 photos</v>
      </c>
      <c r="F194" s="1" t="s">
        <v>39</v>
      </c>
      <c r="G194" s="1" t="s">
        <v>15</v>
      </c>
      <c r="H194" s="1" t="s">
        <v>24</v>
      </c>
      <c r="I194" s="1" t="s">
        <v>78</v>
      </c>
      <c r="J194" s="1" t="s">
        <v>18</v>
      </c>
      <c r="K194" s="1">
        <v>1.0</v>
      </c>
      <c r="L194" s="2">
        <v>60000.0</v>
      </c>
      <c r="M194" s="6">
        <f t="shared" si="1"/>
        <v>27000</v>
      </c>
      <c r="N194" s="7">
        <f t="shared" si="10"/>
        <v>9000</v>
      </c>
      <c r="O194" s="7">
        <f t="shared" si="9"/>
        <v>24000</v>
      </c>
      <c r="P194" s="8">
        <f>IFERROR(__xludf.DUMMYFUNCTION("IF(I194&lt;&gt;""ninguno"", COUNTA(SPLIT(I194,"",""))*10000, 0)
"),10000.0)</f>
        <v>10000</v>
      </c>
    </row>
    <row r="195" ht="15.75" customHeight="1">
      <c r="A195" s="1">
        <v>195.0</v>
      </c>
      <c r="B195" s="4" t="str">
        <f>IFERROR(__xludf.DUMMYFUNCTION("GOOGLETRANSLATE(H195,""es"",""en"")"),"Wood")</f>
        <v>Wood</v>
      </c>
      <c r="C195" s="4" t="str">
        <f>IFERROR(__xludf.DUMMYFUNCTION("GOOGLETRANSLATE(F195,""es"",""en"")"),"Wood table")</f>
        <v>Wood table</v>
      </c>
      <c r="D195" s="1" t="str">
        <f>IFERROR(__xludf.DUMMYFUNCTION("GOOGLETRANSLATE(G195,""es"",""en"")"),"Cedar")</f>
        <v>Cedar</v>
      </c>
      <c r="E195" s="1" t="str">
        <f>IFERROR(__xludf.DUMMYFUNCTION("GOOGLETRANSLATE(I195,""es"",""en"")"),"Natural wood table with 12 legs")</f>
        <v>Natural wood table with 12 legs</v>
      </c>
      <c r="F195" s="1" t="s">
        <v>79</v>
      </c>
      <c r="G195" s="1" t="s">
        <v>55</v>
      </c>
      <c r="H195" s="1" t="s">
        <v>20</v>
      </c>
      <c r="I195" s="1" t="s">
        <v>80</v>
      </c>
      <c r="J195" s="1" t="s">
        <v>81</v>
      </c>
      <c r="K195" s="1">
        <v>1.0</v>
      </c>
      <c r="L195" s="2">
        <v>480000.0</v>
      </c>
      <c r="M195" s="6">
        <f t="shared" si="1"/>
        <v>216000</v>
      </c>
      <c r="N195" s="7">
        <f t="shared" si="10"/>
        <v>72000</v>
      </c>
      <c r="O195" s="7">
        <f t="shared" si="9"/>
        <v>192000</v>
      </c>
      <c r="P195" s="8">
        <f>IFERROR(__xludf.DUMMYFUNCTION("IF(I195&lt;&gt;""ninguno"", COUNTA(SPLIT(I195,"",""))*10000, 0)
"),10000.0)</f>
        <v>10000</v>
      </c>
    </row>
    <row r="196" ht="15.75" customHeight="1">
      <c r="A196" s="1">
        <v>196.0</v>
      </c>
      <c r="B196" s="4" t="str">
        <f>IFERROR(__xludf.DUMMYFUNCTION("GOOGLETRANSLATE(H196,""es"",""en"")"),"Wood")</f>
        <v>Wood</v>
      </c>
      <c r="C196" s="4" t="str">
        <f>IFERROR(__xludf.DUMMYFUNCTION("GOOGLETRANSLATE(F196,""es"",""en"")"),"wooden desk")</f>
        <v>wooden desk</v>
      </c>
      <c r="D196" s="1" t="str">
        <f>IFERROR(__xludf.DUMMYFUNCTION("GOOGLETRANSLATE(G196,""es"",""en"")"),"Melamine")</f>
        <v>Melamine</v>
      </c>
      <c r="E196" s="1" t="str">
        <f>IFERROR(__xludf.DUMMYFUNCTION("GOOGLETRANSLATE(I196,""es"",""en"")"),"Auxiliary Drawer, Wooden Shelf")</f>
        <v>Auxiliary Drawer, Wooden Shelf</v>
      </c>
      <c r="F196" s="1" t="s">
        <v>82</v>
      </c>
      <c r="G196" s="1" t="s">
        <v>83</v>
      </c>
      <c r="H196" s="1" t="s">
        <v>20</v>
      </c>
      <c r="I196" s="1" t="s">
        <v>84</v>
      </c>
      <c r="J196" s="1" t="s">
        <v>85</v>
      </c>
      <c r="K196" s="1">
        <v>1.0</v>
      </c>
      <c r="L196" s="2">
        <v>950000.0</v>
      </c>
      <c r="M196" s="6">
        <f t="shared" si="1"/>
        <v>427500</v>
      </c>
      <c r="N196" s="7">
        <f t="shared" si="10"/>
        <v>142500</v>
      </c>
      <c r="O196" s="7">
        <f t="shared" si="9"/>
        <v>380000</v>
      </c>
      <c r="P196" s="8">
        <f>IFERROR(__xludf.DUMMYFUNCTION("IF(I196&lt;&gt;""ninguno"", COUNTA(SPLIT(I196,"",""))*10000, 0)
"),20000.0)</f>
        <v>20000</v>
      </c>
    </row>
    <row r="197" ht="15.75" customHeight="1">
      <c r="A197" s="1">
        <v>197.0</v>
      </c>
      <c r="B197" s="4" t="str">
        <f>IFERROR(__xludf.DUMMYFUNCTION("GOOGLETRANSLATE(H197,""es"",""en"")"),"White")</f>
        <v>White</v>
      </c>
      <c r="C197" s="4" t="str">
        <f>IFERROR(__xludf.DUMMYFUNCTION("GOOGLETRANSLATE(F197,""es"",""en"")"),"wooden mirror")</f>
        <v>wooden mirror</v>
      </c>
      <c r="D197" s="1" t="str">
        <f>IFERROR(__xludf.DUMMYFUNCTION("GOOGLETRANSLATE(G197,""es"",""en"")"),"MDF")</f>
        <v>MDF</v>
      </c>
      <c r="E197" s="1" t="str">
        <f>IFERROR(__xludf.DUMMYFUNCTION("GOOGLETRANSLATE(I197,""es"",""en"")"),"6 led lights")</f>
        <v>6 led lights</v>
      </c>
      <c r="F197" s="1" t="s">
        <v>30</v>
      </c>
      <c r="G197" s="1" t="s">
        <v>15</v>
      </c>
      <c r="H197" s="1" t="s">
        <v>31</v>
      </c>
      <c r="I197" s="1" t="s">
        <v>86</v>
      </c>
      <c r="J197" s="1" t="s">
        <v>87</v>
      </c>
      <c r="K197" s="1">
        <v>1.0</v>
      </c>
      <c r="L197" s="2">
        <v>800000.0</v>
      </c>
      <c r="M197" s="6">
        <f t="shared" si="1"/>
        <v>360000</v>
      </c>
      <c r="N197" s="7">
        <f t="shared" si="10"/>
        <v>120000</v>
      </c>
      <c r="O197" s="7">
        <f t="shared" si="9"/>
        <v>320000</v>
      </c>
      <c r="P197" s="8">
        <f>IFERROR(__xludf.DUMMYFUNCTION("IF(I197&lt;&gt;""ninguno"", COUNTA(SPLIT(I197,"",""))*10000, 0)
"),10000.0)</f>
        <v>10000</v>
      </c>
    </row>
    <row r="198" ht="15.75" customHeight="1">
      <c r="A198" s="1">
        <v>198.0</v>
      </c>
      <c r="B198" s="4" t="str">
        <f>IFERROR(__xludf.DUMMYFUNCTION("GOOGLETRANSLATE(H198,""es"",""en"")"),"Black")</f>
        <v>Black</v>
      </c>
      <c r="C198" s="4" t="str">
        <f>IFERROR(__xludf.DUMMYFUNCTION("GOOGLETRANSLATE(F198,""es"",""en"")"),"Portrait door")</f>
        <v>Portrait door</v>
      </c>
      <c r="D198" s="1" t="str">
        <f>IFERROR(__xludf.DUMMYFUNCTION("GOOGLETRANSLATE(G198,""es"",""en"")"),"MDF")</f>
        <v>MDF</v>
      </c>
      <c r="E198" s="1" t="str">
        <f>IFERROR(__xludf.DUMMYFUNCTION("GOOGLETRANSLATE(I198,""es"",""en"")"),"None")</f>
        <v>None</v>
      </c>
      <c r="F198" s="1" t="s">
        <v>23</v>
      </c>
      <c r="G198" s="1" t="s">
        <v>15</v>
      </c>
      <c r="H198" s="1" t="s">
        <v>24</v>
      </c>
      <c r="I198" s="1" t="s">
        <v>21</v>
      </c>
      <c r="J198" s="1" t="s">
        <v>18</v>
      </c>
      <c r="K198" s="1">
        <v>1.0</v>
      </c>
      <c r="L198" s="2">
        <v>60000.0</v>
      </c>
      <c r="M198" s="6">
        <f t="shared" si="1"/>
        <v>27000</v>
      </c>
      <c r="N198" s="7">
        <f t="shared" si="10"/>
        <v>9000</v>
      </c>
      <c r="O198" s="7">
        <f t="shared" si="9"/>
        <v>24000</v>
      </c>
      <c r="P198" s="8">
        <f>IFERROR(__xludf.DUMMYFUNCTION("IF(I198&lt;&gt;""ninguno"", COUNTA(SPLIT(I198,"",""))*10000, 0)
"),0.0)</f>
        <v>0</v>
      </c>
    </row>
    <row r="199" ht="15.75" customHeight="1">
      <c r="A199" s="1">
        <v>199.0</v>
      </c>
      <c r="B199" s="4" t="str">
        <f>IFERROR(__xludf.DUMMYFUNCTION("GOOGLETRANSLATE(H199,""es"",""en"")"),"Pink")</f>
        <v>Pink</v>
      </c>
      <c r="C199" s="4" t="str">
        <f>IFERROR(__xludf.DUMMYFUNCTION("GOOGLETRANSLATE(F199,""es"",""en"")"),"wooden box ")</f>
        <v>wooden box </v>
      </c>
      <c r="D199" s="1" t="str">
        <f>IFERROR(__xludf.DUMMYFUNCTION("GOOGLETRANSLATE(G199,""es"",""en"")"),"Cedar")</f>
        <v>Cedar</v>
      </c>
      <c r="E199" s="1" t="str">
        <f>IFERROR(__xludf.DUMMYFUNCTION("GOOGLETRANSLATE(I199,""es"",""en"")"),"False bottom")</f>
        <v>False bottom</v>
      </c>
      <c r="F199" s="1" t="s">
        <v>19</v>
      </c>
      <c r="G199" s="1" t="s">
        <v>55</v>
      </c>
      <c r="H199" s="1" t="s">
        <v>88</v>
      </c>
      <c r="I199" s="1" t="s">
        <v>89</v>
      </c>
      <c r="J199" s="1" t="s">
        <v>90</v>
      </c>
      <c r="K199" s="1">
        <v>1.0</v>
      </c>
      <c r="L199" s="2">
        <v>180000.0</v>
      </c>
      <c r="M199" s="6">
        <f t="shared" si="1"/>
        <v>81000</v>
      </c>
      <c r="N199" s="7">
        <f t="shared" si="10"/>
        <v>27000</v>
      </c>
      <c r="O199" s="7">
        <f t="shared" si="9"/>
        <v>72000</v>
      </c>
      <c r="P199" s="8">
        <f>IFERROR(__xludf.DUMMYFUNCTION("IF(I199&lt;&gt;""ninguno"", COUNTA(SPLIT(I199,"",""))*10000, 0)
"),10000.0)</f>
        <v>10000</v>
      </c>
    </row>
    <row r="200" ht="15.75" customHeight="1">
      <c r="A200" s="1">
        <v>200.0</v>
      </c>
      <c r="B200" s="4" t="str">
        <f>IFERROR(__xludf.DUMMYFUNCTION("GOOGLETRANSLATE(H200,""es"",""en"")"),"Black with gold")</f>
        <v>Black with gold</v>
      </c>
      <c r="C200" s="4" t="str">
        <f>IFERROR(__xludf.DUMMYFUNCTION("GOOGLETRANSLATE(F200,""es"",""en"")"),"wooden notice ")</f>
        <v>wooden notice </v>
      </c>
      <c r="D200" s="1" t="str">
        <f>IFERROR(__xludf.DUMMYFUNCTION("GOOGLETRANSLATE(G200,""es"",""en"")"),"Cedar")</f>
        <v>Cedar</v>
      </c>
      <c r="E200" s="1" t="str">
        <f>IFERROR(__xludf.DUMMYFUNCTION("GOOGLETRANSLATE(I200,""es"",""en"")"),"With light")</f>
        <v>With light</v>
      </c>
      <c r="F200" s="1" t="s">
        <v>14</v>
      </c>
      <c r="G200" s="1" t="s">
        <v>55</v>
      </c>
      <c r="H200" s="1" t="s">
        <v>91</v>
      </c>
      <c r="I200" s="1" t="s">
        <v>92</v>
      </c>
      <c r="J200" s="1" t="s">
        <v>93</v>
      </c>
      <c r="K200" s="1">
        <v>1.0</v>
      </c>
      <c r="L200" s="2">
        <v>650000.0</v>
      </c>
      <c r="M200" s="6">
        <f t="shared" si="1"/>
        <v>292500</v>
      </c>
      <c r="N200" s="7">
        <f t="shared" si="10"/>
        <v>97500</v>
      </c>
      <c r="O200" s="7">
        <f t="shared" si="9"/>
        <v>260000</v>
      </c>
      <c r="P200" s="8">
        <f>IFERROR(__xludf.DUMMYFUNCTION("IF(I200&lt;&gt;""ninguno"", COUNTA(SPLIT(I200,"",""))*10000, 0)
"),10000.0)</f>
        <v>10000</v>
      </c>
    </row>
    <row r="201" ht="15.75" customHeight="1">
      <c r="A201" s="1">
        <v>201.0</v>
      </c>
      <c r="B201" s="4" t="str">
        <f>IFERROR(__xludf.DUMMYFUNCTION("GOOGLETRANSLATE(H201,""es"",""en"")"),"Black")</f>
        <v>Black</v>
      </c>
      <c r="C201" s="4" t="str">
        <f>IFERROR(__xludf.DUMMYFUNCTION("GOOGLETRANSLATE(F201,""es"",""en"")"),"Portrait door")</f>
        <v>Portrait door</v>
      </c>
      <c r="D201" s="1" t="str">
        <f>IFERROR(__xludf.DUMMYFUNCTION("GOOGLETRANSLATE(G201,""es"",""en"")"),"Pine tree")</f>
        <v>Pine tree</v>
      </c>
      <c r="E201" s="1" t="str">
        <f>IFERROR(__xludf.DUMMYFUNCTION("GOOGLETRANSLATE(I201,""es"",""en"")"),"puzzle")</f>
        <v>puzzle</v>
      </c>
      <c r="F201" s="1" t="s">
        <v>23</v>
      </c>
      <c r="G201" s="1" t="s">
        <v>40</v>
      </c>
      <c r="H201" s="1" t="s">
        <v>24</v>
      </c>
      <c r="I201" s="1" t="s">
        <v>94</v>
      </c>
      <c r="J201" s="1" t="s">
        <v>18</v>
      </c>
      <c r="K201" s="1">
        <v>1.0</v>
      </c>
      <c r="L201" s="2">
        <v>60000.0</v>
      </c>
      <c r="M201" s="6">
        <f t="shared" si="1"/>
        <v>27000</v>
      </c>
      <c r="N201" s="7">
        <f t="shared" si="10"/>
        <v>9000</v>
      </c>
      <c r="O201" s="7">
        <f t="shared" si="9"/>
        <v>24000</v>
      </c>
      <c r="P201" s="8">
        <f>IFERROR(__xludf.DUMMYFUNCTION("IF(I201&lt;&gt;""ninguno"", COUNTA(SPLIT(I201,"",""))*10000, 0)
"),10000.0)</f>
        <v>10000</v>
      </c>
    </row>
    <row r="202" ht="15.75" customHeight="1">
      <c r="A202" s="1">
        <v>202.0</v>
      </c>
      <c r="B202" s="4" t="str">
        <f>IFERROR(__xludf.DUMMYFUNCTION("GOOGLETRANSLATE(H202,""es"",""en"")"),"Wood")</f>
        <v>Wood</v>
      </c>
      <c r="C202" s="4" t="str">
        <f>IFERROR(__xludf.DUMMYFUNCTION("GOOGLETRANSLATE(F202,""es"",""en"")"),"wooden box ")</f>
        <v>wooden box </v>
      </c>
      <c r="D202" s="1" t="str">
        <f>IFERROR(__xludf.DUMMYFUNCTION("GOOGLETRANSLATE(G202,""es"",""en"")"),"MDF")</f>
        <v>MDF</v>
      </c>
      <c r="E202" s="1" t="str">
        <f>IFERROR(__xludf.DUMMYFUNCTION("GOOGLETRANSLATE(I202,""es"",""en"")"),"None")</f>
        <v>None</v>
      </c>
      <c r="F202" s="1" t="s">
        <v>19</v>
      </c>
      <c r="G202" s="1" t="s">
        <v>15</v>
      </c>
      <c r="H202" s="1" t="s">
        <v>20</v>
      </c>
      <c r="I202" s="1" t="s">
        <v>21</v>
      </c>
      <c r="J202" s="1" t="s">
        <v>58</v>
      </c>
      <c r="K202" s="1">
        <v>1.0</v>
      </c>
      <c r="L202" s="2">
        <v>90000.0</v>
      </c>
      <c r="M202" s="6">
        <f t="shared" si="1"/>
        <v>40500</v>
      </c>
      <c r="N202" s="7">
        <f t="shared" si="10"/>
        <v>13500</v>
      </c>
      <c r="O202" s="7">
        <f t="shared" si="9"/>
        <v>36000</v>
      </c>
      <c r="P202" s="8">
        <f>IFERROR(__xludf.DUMMYFUNCTION("IF(I202&lt;&gt;""ninguno"", COUNTA(SPLIT(I202,"",""))*10000, 0)
"),0.0)</f>
        <v>0</v>
      </c>
    </row>
    <row r="203" ht="15.75" customHeight="1">
      <c r="A203" s="1">
        <v>203.0</v>
      </c>
      <c r="B203" s="4" t="str">
        <f>IFERROR(__xludf.DUMMYFUNCTION("GOOGLETRANSLATE(H203,""es"",""en"")"),"Wood")</f>
        <v>Wood</v>
      </c>
      <c r="C203" s="4" t="str">
        <f>IFERROR(__xludf.DUMMYFUNCTION("GOOGLETRANSLATE(F203,""es"",""en"")"),"wooden box ")</f>
        <v>wooden box </v>
      </c>
      <c r="D203" s="1" t="str">
        <f>IFERROR(__xludf.DUMMYFUNCTION("GOOGLETRANSLATE(G203,""es"",""en"")"),"MDF")</f>
        <v>MDF</v>
      </c>
      <c r="E203" s="1" t="str">
        <f>IFERROR(__xludf.DUMMYFUNCTION("GOOGLETRANSLATE(I203,""es"",""en"")"),"None")</f>
        <v>None</v>
      </c>
      <c r="F203" s="1" t="s">
        <v>19</v>
      </c>
      <c r="G203" s="1" t="s">
        <v>15</v>
      </c>
      <c r="H203" s="1" t="s">
        <v>20</v>
      </c>
      <c r="I203" s="1" t="s">
        <v>21</v>
      </c>
      <c r="J203" s="1" t="s">
        <v>95</v>
      </c>
      <c r="K203" s="1">
        <v>1.0</v>
      </c>
      <c r="L203" s="2">
        <v>50000.0</v>
      </c>
      <c r="M203" s="6">
        <f t="shared" si="1"/>
        <v>22500</v>
      </c>
      <c r="N203" s="7">
        <f t="shared" si="10"/>
        <v>7500</v>
      </c>
      <c r="O203" s="7">
        <f t="shared" si="9"/>
        <v>20000</v>
      </c>
      <c r="P203" s="8">
        <f>IFERROR(__xludf.DUMMYFUNCTION("IF(I203&lt;&gt;""ninguno"", COUNTA(SPLIT(I203,"",""))*10000, 0)
"),0.0)</f>
        <v>0</v>
      </c>
    </row>
    <row r="204" ht="15.75" customHeight="1">
      <c r="A204" s="1">
        <v>204.0</v>
      </c>
      <c r="B204" s="4" t="str">
        <f>IFERROR(__xludf.DUMMYFUNCTION("GOOGLETRANSLATE(H204,""es"",""en"")"),"White")</f>
        <v>White</v>
      </c>
      <c r="C204" s="4" t="str">
        <f>IFERROR(__xludf.DUMMYFUNCTION("GOOGLETRANSLATE(F204,""es"",""en"")"),"wooden box ")</f>
        <v>wooden box </v>
      </c>
      <c r="D204" s="1" t="str">
        <f>IFERROR(__xludf.DUMMYFUNCTION("GOOGLETRANSLATE(G204,""es"",""en"")"),"Cedar")</f>
        <v>Cedar</v>
      </c>
      <c r="E204" s="1" t="str">
        <f>IFERROR(__xludf.DUMMYFUNCTION("GOOGLETRANSLATE(I204,""es"",""en"")"),"With drawer altarpiece")</f>
        <v>With drawer altarpiece</v>
      </c>
      <c r="F204" s="1" t="s">
        <v>19</v>
      </c>
      <c r="G204" s="1" t="s">
        <v>55</v>
      </c>
      <c r="H204" s="1" t="s">
        <v>31</v>
      </c>
      <c r="I204" s="1" t="s">
        <v>96</v>
      </c>
      <c r="J204" s="1" t="s">
        <v>97</v>
      </c>
      <c r="K204" s="1">
        <v>1.0</v>
      </c>
      <c r="L204" s="2">
        <v>50000.0</v>
      </c>
      <c r="M204" s="6">
        <f t="shared" si="1"/>
        <v>22500</v>
      </c>
      <c r="N204" s="7">
        <f t="shared" si="10"/>
        <v>7500</v>
      </c>
      <c r="O204" s="7">
        <f t="shared" si="9"/>
        <v>20000</v>
      </c>
      <c r="P204" s="8">
        <f>IFERROR(__xludf.DUMMYFUNCTION("IF(I204&lt;&gt;""ninguno"", COUNTA(SPLIT(I204,"",""))*10000, 0)
"),10000.0)</f>
        <v>10000</v>
      </c>
    </row>
    <row r="205" ht="15.75" customHeight="1">
      <c r="A205" s="1">
        <v>205.0</v>
      </c>
      <c r="B205" s="4" t="str">
        <f>IFERROR(__xludf.DUMMYFUNCTION("GOOGLETRANSLATE(H205,""es"",""en"")"),"Betiated Caramel")</f>
        <v>Betiated Caramel</v>
      </c>
      <c r="C205" s="4" t="str">
        <f>IFERROR(__xludf.DUMMYFUNCTION("GOOGLETRANSLATE(F205,""es"",""en"")"),"Wooden clock")</f>
        <v>Wooden clock</v>
      </c>
      <c r="D205" s="1" t="str">
        <f>IFERROR(__xludf.DUMMYFUNCTION("GOOGLETRANSLATE(G205,""es"",""en"")"),"MDF")</f>
        <v>MDF</v>
      </c>
      <c r="E205" s="1" t="str">
        <f>IFERROR(__xludf.DUMMYFUNCTION("GOOGLETRANSLATE(I205,""es"",""en"")"),"Photo tree with 12 photos")</f>
        <v>Photo tree with 12 photos</v>
      </c>
      <c r="F205" s="1" t="s">
        <v>39</v>
      </c>
      <c r="G205" s="1" t="s">
        <v>15</v>
      </c>
      <c r="H205" s="1" t="s">
        <v>65</v>
      </c>
      <c r="I205" s="1" t="s">
        <v>51</v>
      </c>
      <c r="J205" s="1" t="s">
        <v>98</v>
      </c>
      <c r="K205" s="1">
        <v>1.0</v>
      </c>
      <c r="L205" s="2">
        <v>70000.0</v>
      </c>
      <c r="M205" s="6">
        <f t="shared" si="1"/>
        <v>31500</v>
      </c>
      <c r="N205" s="7">
        <f t="shared" si="10"/>
        <v>10500</v>
      </c>
      <c r="O205" s="7">
        <f t="shared" si="9"/>
        <v>28000</v>
      </c>
      <c r="P205" s="8">
        <f>IFERROR(__xludf.DUMMYFUNCTION("IF(I205&lt;&gt;""ninguno"", COUNTA(SPLIT(I205,"",""))*10000, 0)
"),10000.0)</f>
        <v>10000</v>
      </c>
    </row>
    <row r="206" ht="15.75" customHeight="1">
      <c r="A206" s="1">
        <v>206.0</v>
      </c>
      <c r="B206" s="4" t="str">
        <f>IFERROR(__xludf.DUMMYFUNCTION("GOOGLETRANSLATE(H206,""es"",""en"")"),"Golden")</f>
        <v>Golden</v>
      </c>
      <c r="C206" s="4" t="str">
        <f>IFERROR(__xludf.DUMMYFUNCTION("GOOGLETRANSLATE(F206,""es"",""en"")"),"Wooden frame")</f>
        <v>Wooden frame</v>
      </c>
      <c r="D206" s="1" t="str">
        <f>IFERROR(__xludf.DUMMYFUNCTION("GOOGLETRANSLATE(G206,""es"",""en"")"),"Cedar")</f>
        <v>Cedar</v>
      </c>
      <c r="E206" s="1" t="str">
        <f>IFERROR(__xludf.DUMMYFUNCTION("GOOGLETRANSLATE(I206,""es"",""en"")"),"for diploma")</f>
        <v>for diploma</v>
      </c>
      <c r="F206" s="1" t="s">
        <v>99</v>
      </c>
      <c r="G206" s="1" t="s">
        <v>55</v>
      </c>
      <c r="H206" s="1" t="s">
        <v>100</v>
      </c>
      <c r="I206" s="1" t="s">
        <v>101</v>
      </c>
      <c r="J206" s="1" t="s">
        <v>95</v>
      </c>
      <c r="K206" s="1">
        <v>1.0</v>
      </c>
      <c r="L206" s="2">
        <v>50000.0</v>
      </c>
      <c r="M206" s="6">
        <f t="shared" si="1"/>
        <v>22500</v>
      </c>
      <c r="N206" s="7">
        <f t="shared" si="10"/>
        <v>7500</v>
      </c>
      <c r="O206" s="7">
        <f t="shared" si="9"/>
        <v>20000</v>
      </c>
      <c r="P206" s="8">
        <f>IFERROR(__xludf.DUMMYFUNCTION("IF(I206&lt;&gt;""ninguno"", COUNTA(SPLIT(I206,"",""))*10000, 0)
"),10000.0)</f>
        <v>10000</v>
      </c>
    </row>
    <row r="207" ht="15.75" customHeight="1">
      <c r="A207" s="1">
        <v>207.0</v>
      </c>
      <c r="B207" s="4" t="str">
        <f>IFERROR(__xludf.DUMMYFUNCTION("GOOGLETRANSLATE(H207,""es"",""en"")"),"Black")</f>
        <v>Black</v>
      </c>
      <c r="C207" s="4" t="str">
        <f>IFERROR(__xludf.DUMMYFUNCTION("GOOGLETRANSLATE(F207,""es"",""en"")"),"Wooden clock")</f>
        <v>Wooden clock</v>
      </c>
      <c r="D207" s="1" t="str">
        <f>IFERROR(__xludf.DUMMYFUNCTION("GOOGLETRANSLATE(G207,""es"",""en"")"),"MDF")</f>
        <v>MDF</v>
      </c>
      <c r="E207" s="1" t="str">
        <f>IFERROR(__xludf.DUMMYFUNCTION("GOOGLETRANSLATE(I207,""es"",""en"")"),"Photographic tree with 8 photos")</f>
        <v>Photographic tree with 8 photos</v>
      </c>
      <c r="F207" s="1" t="s">
        <v>39</v>
      </c>
      <c r="G207" s="1" t="s">
        <v>15</v>
      </c>
      <c r="H207" s="1" t="s">
        <v>24</v>
      </c>
      <c r="I207" s="1" t="s">
        <v>102</v>
      </c>
      <c r="J207" s="1" t="s">
        <v>49</v>
      </c>
      <c r="K207" s="1">
        <v>1.0</v>
      </c>
      <c r="L207" s="2">
        <v>50000.0</v>
      </c>
      <c r="M207" s="6">
        <f t="shared" si="1"/>
        <v>22500</v>
      </c>
      <c r="N207" s="7">
        <f t="shared" si="10"/>
        <v>7500</v>
      </c>
      <c r="O207" s="7">
        <f t="shared" si="9"/>
        <v>20000</v>
      </c>
      <c r="P207" s="8">
        <f>IFERROR(__xludf.DUMMYFUNCTION("IF(I207&lt;&gt;""ninguno"", COUNTA(SPLIT(I207,"",""))*10000, 0)
"),10000.0)</f>
        <v>10000</v>
      </c>
    </row>
    <row r="208" ht="15.75" customHeight="1">
      <c r="A208" s="1">
        <v>208.0</v>
      </c>
      <c r="B208" s="4" t="str">
        <f>IFERROR(__xludf.DUMMYFUNCTION("GOOGLETRANSLATE(H208,""es"",""en"")"),"Black")</f>
        <v>Black</v>
      </c>
      <c r="C208" s="4" t="str">
        <f>IFERROR(__xludf.DUMMYFUNCTION("GOOGLETRANSLATE(F208,""es"",""en"")"),"Portrait door")</f>
        <v>Portrait door</v>
      </c>
      <c r="D208" s="1" t="str">
        <f>IFERROR(__xludf.DUMMYFUNCTION("GOOGLETRANSLATE(G208,""es"",""en"")"),"MDF")</f>
        <v>MDF</v>
      </c>
      <c r="E208" s="1" t="str">
        <f>IFERROR(__xludf.DUMMYFUNCTION("GOOGLETRANSLATE(I208,""es"",""en"")"),"None")</f>
        <v>None</v>
      </c>
      <c r="F208" s="1" t="s">
        <v>23</v>
      </c>
      <c r="G208" s="1" t="s">
        <v>15</v>
      </c>
      <c r="H208" s="1" t="s">
        <v>24</v>
      </c>
      <c r="I208" s="1" t="s">
        <v>21</v>
      </c>
      <c r="J208" s="1" t="s">
        <v>103</v>
      </c>
      <c r="K208" s="1">
        <v>1.0</v>
      </c>
      <c r="L208" s="2">
        <v>140000.0</v>
      </c>
      <c r="M208" s="6">
        <f t="shared" si="1"/>
        <v>63000</v>
      </c>
      <c r="N208" s="7">
        <f t="shared" si="10"/>
        <v>21000</v>
      </c>
      <c r="O208" s="7">
        <f t="shared" si="9"/>
        <v>56000</v>
      </c>
      <c r="P208" s="8">
        <f>IFERROR(__xludf.DUMMYFUNCTION("IF(I208&lt;&gt;""ninguno"", COUNTA(SPLIT(I208,"",""))*10000, 0)
"),0.0)</f>
        <v>0</v>
      </c>
    </row>
    <row r="209" ht="15.75" customHeight="1">
      <c r="A209" s="1">
        <v>209.0</v>
      </c>
      <c r="B209" s="4" t="str">
        <f>IFERROR(__xludf.DUMMYFUNCTION("GOOGLETRANSLATE(H209,""es"",""en"")"),"Pine tree")</f>
        <v>Pine tree</v>
      </c>
      <c r="C209" s="4" t="str">
        <f>IFERROR(__xludf.DUMMYFUNCTION("GOOGLETRANSLATE(F209,""es"",""en"")"),"Wooden clock")</f>
        <v>Wooden clock</v>
      </c>
      <c r="D209" s="1" t="str">
        <f>IFERROR(__xludf.DUMMYFUNCTION("GOOGLETRANSLATE(G209,""es"",""en"")"),"MDF")</f>
        <v>MDF</v>
      </c>
      <c r="E209" s="1" t="str">
        <f>IFERROR(__xludf.DUMMYFUNCTION("GOOGLETRANSLATE(I209,""es"",""en"")"),"Photo tree with 6 photos")</f>
        <v>Photo tree with 6 photos</v>
      </c>
      <c r="F209" s="1" t="s">
        <v>39</v>
      </c>
      <c r="G209" s="1" t="s">
        <v>15</v>
      </c>
      <c r="H209" s="1" t="s">
        <v>40</v>
      </c>
      <c r="I209" s="1" t="s">
        <v>104</v>
      </c>
      <c r="J209" s="1" t="s">
        <v>49</v>
      </c>
      <c r="K209" s="1">
        <v>1.0</v>
      </c>
      <c r="L209" s="2">
        <v>60000.0</v>
      </c>
      <c r="M209" s="6">
        <f t="shared" si="1"/>
        <v>27000</v>
      </c>
      <c r="N209" s="7">
        <f t="shared" si="10"/>
        <v>9000</v>
      </c>
      <c r="O209" s="7">
        <f t="shared" si="9"/>
        <v>24000</v>
      </c>
      <c r="P209" s="8">
        <f>IFERROR(__xludf.DUMMYFUNCTION("IF(I209&lt;&gt;""ninguno"", COUNTA(SPLIT(I209,"",""))*10000, 0)
"),10000.0)</f>
        <v>10000</v>
      </c>
    </row>
    <row r="210" ht="15.75" customHeight="1">
      <c r="A210" s="1">
        <v>210.0</v>
      </c>
      <c r="B210" s="4" t="str">
        <f>IFERROR(__xludf.DUMMYFUNCTION("GOOGLETRANSLATE(H210,""es"",""en"")"),"Cedar")</f>
        <v>Cedar</v>
      </c>
      <c r="C210" s="4" t="str">
        <f>IFERROR(__xludf.DUMMYFUNCTION("GOOGLETRANSLATE(F210,""es"",""en"")"),"Wooden organizer cabinet")</f>
        <v>Wooden organizer cabinet</v>
      </c>
      <c r="D210" s="1" t="str">
        <f>IFERROR(__xludf.DUMMYFUNCTION("GOOGLETRANSLATE(G210,""es"",""en"")"),"MDF")</f>
        <v>MDF</v>
      </c>
      <c r="E210" s="1" t="str">
        <f>IFERROR(__xludf.DUMMYFUNCTION("GOOGLETRANSLATE(I210,""es"",""en"")"),"Jeweler")</f>
        <v>Jeweler</v>
      </c>
      <c r="F210" s="1" t="s">
        <v>52</v>
      </c>
      <c r="G210" s="1" t="s">
        <v>15</v>
      </c>
      <c r="H210" s="1" t="s">
        <v>55</v>
      </c>
      <c r="I210" s="1" t="s">
        <v>105</v>
      </c>
      <c r="J210" s="1" t="s">
        <v>106</v>
      </c>
      <c r="K210" s="1">
        <v>1.0</v>
      </c>
      <c r="L210" s="2">
        <v>90000.0</v>
      </c>
      <c r="M210" s="6">
        <f t="shared" si="1"/>
        <v>40500</v>
      </c>
      <c r="N210" s="7">
        <f t="shared" si="10"/>
        <v>13500</v>
      </c>
      <c r="O210" s="7">
        <f t="shared" si="9"/>
        <v>36000</v>
      </c>
      <c r="P210" s="8">
        <f>IFERROR(__xludf.DUMMYFUNCTION("IF(I210&lt;&gt;""ninguno"", COUNTA(SPLIT(I210,"",""))*10000, 0)
"),10000.0)</f>
        <v>10000</v>
      </c>
    </row>
    <row r="211" ht="15.75" customHeight="1">
      <c r="A211" s="1">
        <v>211.0</v>
      </c>
      <c r="B211" s="4" t="str">
        <f>IFERROR(__xludf.DUMMYFUNCTION("GOOGLETRANSLATE(H211,""es"",""en"")"),"Wood")</f>
        <v>Wood</v>
      </c>
      <c r="C211" s="4" t="str">
        <f>IFERROR(__xludf.DUMMYFUNCTION("GOOGLETRANSLATE(F211,""es"",""en"")"),"wooden box ")</f>
        <v>wooden box </v>
      </c>
      <c r="D211" s="1" t="str">
        <f>IFERROR(__xludf.DUMMYFUNCTION("GOOGLETRANSLATE(G211,""es"",""en"")"),"MDF")</f>
        <v>MDF</v>
      </c>
      <c r="E211" s="1" t="str">
        <f>IFERROR(__xludf.DUMMYFUNCTION("GOOGLETRANSLATE(I211,""es"",""en"")"),"With drawer altarpiece")</f>
        <v>With drawer altarpiece</v>
      </c>
      <c r="F211" s="1" t="s">
        <v>19</v>
      </c>
      <c r="G211" s="1" t="s">
        <v>15</v>
      </c>
      <c r="H211" s="1" t="s">
        <v>20</v>
      </c>
      <c r="I211" s="1" t="s">
        <v>96</v>
      </c>
      <c r="J211" s="1" t="s">
        <v>107</v>
      </c>
      <c r="K211" s="1">
        <v>1.0</v>
      </c>
      <c r="L211" s="2">
        <v>25000.0</v>
      </c>
      <c r="M211" s="6">
        <f t="shared" si="1"/>
        <v>11250</v>
      </c>
      <c r="N211" s="7">
        <f t="shared" si="10"/>
        <v>3750</v>
      </c>
      <c r="O211" s="7">
        <f t="shared" si="9"/>
        <v>10000</v>
      </c>
      <c r="P211" s="8">
        <f>IFERROR(__xludf.DUMMYFUNCTION("IF(I211&lt;&gt;""ninguno"", COUNTA(SPLIT(I211,"",""))*10000, 0)
"),10000.0)</f>
        <v>10000</v>
      </c>
    </row>
    <row r="212" ht="15.75" customHeight="1">
      <c r="A212" s="1">
        <v>212.0</v>
      </c>
      <c r="B212" s="4" t="str">
        <f>IFERROR(__xludf.DUMMYFUNCTION("GOOGLETRANSLATE(H212,""es"",""en"")"),"Black")</f>
        <v>Black</v>
      </c>
      <c r="C212" s="4" t="str">
        <f>IFERROR(__xludf.DUMMYFUNCTION("GOOGLETRANSLATE(F212,""es"",""en"")"),"Wooden clock")</f>
        <v>Wooden clock</v>
      </c>
      <c r="D212" s="1" t="str">
        <f>IFERROR(__xludf.DUMMYFUNCTION("GOOGLETRANSLATE(G212,""es"",""en"")"),"MDF")</f>
        <v>MDF</v>
      </c>
      <c r="E212" s="1" t="str">
        <f>IFERROR(__xludf.DUMMYFUNCTION("GOOGLETRANSLATE(I212,""es"",""en"")"),"Photo tree with 12 photos")</f>
        <v>Photo tree with 12 photos</v>
      </c>
      <c r="F212" s="1" t="s">
        <v>39</v>
      </c>
      <c r="G212" s="1" t="s">
        <v>15</v>
      </c>
      <c r="H212" s="1" t="s">
        <v>24</v>
      </c>
      <c r="I212" s="1" t="s">
        <v>51</v>
      </c>
      <c r="J212" s="1" t="s">
        <v>98</v>
      </c>
      <c r="K212" s="1">
        <v>1.0</v>
      </c>
      <c r="L212" s="2">
        <v>80000.0</v>
      </c>
      <c r="M212" s="6">
        <f t="shared" si="1"/>
        <v>36000</v>
      </c>
      <c r="N212" s="7">
        <f t="shared" si="10"/>
        <v>12000</v>
      </c>
      <c r="O212" s="7">
        <f t="shared" si="9"/>
        <v>32000</v>
      </c>
      <c r="P212" s="8">
        <f>IFERROR(__xludf.DUMMYFUNCTION("IF(I212&lt;&gt;""ninguno"", COUNTA(SPLIT(I212,"",""))*10000, 0)
"),10000.0)</f>
        <v>10000</v>
      </c>
    </row>
    <row r="213" ht="15.75" customHeight="1">
      <c r="A213" s="1">
        <v>213.0</v>
      </c>
      <c r="B213" s="4" t="str">
        <f>IFERROR(__xludf.DUMMYFUNCTION("GOOGLETRANSLATE(H213,""es"",""en"")"),"Black with gold")</f>
        <v>Black with gold</v>
      </c>
      <c r="C213" s="4" t="str">
        <f>IFERROR(__xludf.DUMMYFUNCTION("GOOGLETRANSLATE(F213,""es"",""en"")"),"Wooden clock")</f>
        <v>Wooden clock</v>
      </c>
      <c r="D213" s="1" t="str">
        <f>IFERROR(__xludf.DUMMYFUNCTION("GOOGLETRANSLATE(G213,""es"",""en"")"),"MDF")</f>
        <v>MDF</v>
      </c>
      <c r="E213" s="1" t="str">
        <f>IFERROR(__xludf.DUMMYFUNCTION("GOOGLETRANSLATE(I213,""es"",""en"")"),"Photo tree with 12 photos")</f>
        <v>Photo tree with 12 photos</v>
      </c>
      <c r="F213" s="1" t="s">
        <v>39</v>
      </c>
      <c r="G213" s="1" t="s">
        <v>15</v>
      </c>
      <c r="H213" s="1" t="s">
        <v>91</v>
      </c>
      <c r="I213" s="1" t="s">
        <v>51</v>
      </c>
      <c r="J213" s="1" t="s">
        <v>98</v>
      </c>
      <c r="K213" s="1">
        <v>1.0</v>
      </c>
      <c r="L213" s="2">
        <v>80000.0</v>
      </c>
      <c r="M213" s="6">
        <f t="shared" si="1"/>
        <v>36000</v>
      </c>
      <c r="N213" s="7">
        <f t="shared" si="10"/>
        <v>12000</v>
      </c>
      <c r="O213" s="7">
        <f t="shared" si="9"/>
        <v>32000</v>
      </c>
      <c r="P213" s="8">
        <f>IFERROR(__xludf.DUMMYFUNCTION("IF(I213&lt;&gt;""ninguno"", COUNTA(SPLIT(I213,"",""))*10000, 0)
"),10000.0)</f>
        <v>10000</v>
      </c>
    </row>
    <row r="214" ht="15.75" customHeight="1">
      <c r="A214" s="1">
        <v>214.0</v>
      </c>
      <c r="B214" s="4" t="str">
        <f>IFERROR(__xludf.DUMMYFUNCTION("GOOGLETRANSLATE(H214,""es"",""en"")"),"Coffee")</f>
        <v>Coffee</v>
      </c>
      <c r="C214" s="4" t="str">
        <f>IFERROR(__xludf.DUMMYFUNCTION("GOOGLETRANSLATE(F214,""es"",""en"")"),"Wooden frame")</f>
        <v>Wooden frame</v>
      </c>
      <c r="D214" s="1" t="str">
        <f>IFERROR(__xludf.DUMMYFUNCTION("GOOGLETRANSLATE(G214,""es"",""en"")"),"Cedar")</f>
        <v>Cedar</v>
      </c>
      <c r="E214" s="1" t="str">
        <f>IFERROR(__xludf.DUMMYFUNCTION("GOOGLETRANSLATE(I214,""es"",""en"")"),"with glass")</f>
        <v>with glass</v>
      </c>
      <c r="F214" s="1" t="s">
        <v>99</v>
      </c>
      <c r="G214" s="1" t="s">
        <v>55</v>
      </c>
      <c r="H214" s="1" t="s">
        <v>108</v>
      </c>
      <c r="I214" s="1" t="s">
        <v>109</v>
      </c>
      <c r="J214" s="1" t="s">
        <v>95</v>
      </c>
      <c r="K214" s="1">
        <v>1.0</v>
      </c>
      <c r="L214" s="2">
        <v>70000.0</v>
      </c>
      <c r="M214" s="6">
        <f t="shared" si="1"/>
        <v>31500</v>
      </c>
      <c r="N214" s="7">
        <f t="shared" si="10"/>
        <v>10500</v>
      </c>
      <c r="O214" s="7">
        <f t="shared" si="9"/>
        <v>28000</v>
      </c>
      <c r="P214" s="8">
        <f>IFERROR(__xludf.DUMMYFUNCTION("IF(I214&lt;&gt;""ninguno"", COUNTA(SPLIT(I214,"",""))*10000, 0)
"),10000.0)</f>
        <v>10000</v>
      </c>
    </row>
    <row r="215" ht="15.75" customHeight="1">
      <c r="A215" s="1">
        <v>215.0</v>
      </c>
      <c r="B215" s="4" t="str">
        <f>IFERROR(__xludf.DUMMYFUNCTION("GOOGLETRANSLATE(H215,""es"",""en"")"),"Coffee")</f>
        <v>Coffee</v>
      </c>
      <c r="C215" s="4" t="str">
        <f>IFERROR(__xludf.DUMMYFUNCTION("GOOGLETRANSLATE(F215,""es"",""en"")"),"Wooden organizer cabinet")</f>
        <v>Wooden organizer cabinet</v>
      </c>
      <c r="D215" s="1" t="str">
        <f>IFERROR(__xludf.DUMMYFUNCTION("GOOGLETRANSLATE(G215,""es"",""en"")"),"MDF")</f>
        <v>MDF</v>
      </c>
      <c r="E215" s="1" t="str">
        <f>IFERROR(__xludf.DUMMYFUNCTION("GOOGLETRANSLATE(I215,""es"",""en"")"),"Necklace Organizer with photos")</f>
        <v>Necklace Organizer with photos</v>
      </c>
      <c r="F215" s="1" t="s">
        <v>52</v>
      </c>
      <c r="G215" s="1" t="s">
        <v>15</v>
      </c>
      <c r="H215" s="1" t="s">
        <v>108</v>
      </c>
      <c r="I215" s="1" t="s">
        <v>110</v>
      </c>
      <c r="J215" s="1" t="s">
        <v>45</v>
      </c>
      <c r="K215" s="1">
        <v>1.0</v>
      </c>
      <c r="L215" s="2">
        <v>130000.0</v>
      </c>
      <c r="M215" s="6">
        <f t="shared" si="1"/>
        <v>58500</v>
      </c>
      <c r="N215" s="7">
        <f t="shared" si="10"/>
        <v>19500</v>
      </c>
      <c r="O215" s="7">
        <f t="shared" si="9"/>
        <v>52000</v>
      </c>
      <c r="P215" s="8">
        <f>IFERROR(__xludf.DUMMYFUNCTION("IF(I215&lt;&gt;""ninguno"", COUNTA(SPLIT(I215,"",""))*10000, 0)
"),10000.0)</f>
        <v>10000</v>
      </c>
    </row>
    <row r="216" ht="15.75" customHeight="1">
      <c r="A216" s="1">
        <v>216.0</v>
      </c>
      <c r="B216" s="4" t="str">
        <f>IFERROR(__xludf.DUMMYFUNCTION("GOOGLETRANSLATE(H216,""es"",""en"")"),"Wood")</f>
        <v>Wood</v>
      </c>
      <c r="C216" s="4" t="str">
        <f>IFERROR(__xludf.DUMMYFUNCTION("GOOGLETRANSLATE(F216,""es"",""en"")"),"wooden box ")</f>
        <v>wooden box </v>
      </c>
      <c r="D216" s="1" t="str">
        <f>IFERROR(__xludf.DUMMYFUNCTION("GOOGLETRANSLATE(G216,""es"",""en"")"),"MDF")</f>
        <v>MDF</v>
      </c>
      <c r="E216" s="1" t="str">
        <f>IFERROR(__xludf.DUMMYFUNCTION("GOOGLETRANSLATE(I216,""es"",""en"")"),"Altarpiece")</f>
        <v>Altarpiece</v>
      </c>
      <c r="F216" s="1" t="s">
        <v>19</v>
      </c>
      <c r="G216" s="1" t="s">
        <v>15</v>
      </c>
      <c r="H216" s="1" t="s">
        <v>20</v>
      </c>
      <c r="I216" s="1" t="s">
        <v>111</v>
      </c>
      <c r="J216" s="1" t="s">
        <v>64</v>
      </c>
      <c r="K216" s="1">
        <v>1.0</v>
      </c>
      <c r="L216" s="2">
        <v>25000.0</v>
      </c>
      <c r="M216" s="6">
        <f t="shared" si="1"/>
        <v>11250</v>
      </c>
      <c r="N216" s="7">
        <f t="shared" si="10"/>
        <v>3750</v>
      </c>
      <c r="O216" s="7">
        <f t="shared" si="9"/>
        <v>10000</v>
      </c>
      <c r="P216" s="8">
        <f>IFERROR(__xludf.DUMMYFUNCTION("IF(I216&lt;&gt;""ninguno"", COUNTA(SPLIT(I216,"",""))*10000, 0)
"),10000.0)</f>
        <v>10000</v>
      </c>
    </row>
    <row r="217" ht="15.75" customHeight="1">
      <c r="A217" s="1">
        <v>217.0</v>
      </c>
      <c r="B217" s="4" t="str">
        <f>IFERROR(__xludf.DUMMYFUNCTION("GOOGLETRANSLATE(H217,""es"",""en"")"),"Black with coffee")</f>
        <v>Black with coffee</v>
      </c>
      <c r="C217" s="4" t="str">
        <f>IFERROR(__xludf.DUMMYFUNCTION("GOOGLETRANSLATE(F217,""es"",""en"")"),"wooden box ")</f>
        <v>wooden box </v>
      </c>
      <c r="D217" s="1" t="str">
        <f>IFERROR(__xludf.DUMMYFUNCTION("GOOGLETRANSLATE(G217,""es"",""en"")"),"MDF")</f>
        <v>MDF</v>
      </c>
      <c r="E217" s="1" t="str">
        <f>IFERROR(__xludf.DUMMYFUNCTION("GOOGLETRANSLATE(I217,""es"",""en"")"),"Altarpiece")</f>
        <v>Altarpiece</v>
      </c>
      <c r="F217" s="1" t="s">
        <v>19</v>
      </c>
      <c r="G217" s="1" t="s">
        <v>15</v>
      </c>
      <c r="H217" s="1" t="s">
        <v>112</v>
      </c>
      <c r="I217" s="1" t="s">
        <v>111</v>
      </c>
      <c r="J217" s="1" t="s">
        <v>95</v>
      </c>
      <c r="K217" s="1">
        <v>1.0</v>
      </c>
      <c r="L217" s="2">
        <v>60000.0</v>
      </c>
      <c r="M217" s="6">
        <f t="shared" si="1"/>
        <v>27000</v>
      </c>
      <c r="N217" s="7">
        <f t="shared" si="10"/>
        <v>9000</v>
      </c>
      <c r="O217" s="7">
        <f t="shared" si="9"/>
        <v>24000</v>
      </c>
      <c r="P217" s="8">
        <f>IFERROR(__xludf.DUMMYFUNCTION("IF(I217&lt;&gt;""ninguno"", COUNTA(SPLIT(I217,"",""))*10000, 0)
"),10000.0)</f>
        <v>10000</v>
      </c>
    </row>
    <row r="218" ht="15.75" customHeight="1">
      <c r="A218" s="1">
        <v>218.0</v>
      </c>
      <c r="B218" s="4" t="str">
        <f>IFERROR(__xludf.DUMMYFUNCTION("GOOGLETRANSLATE(H218,""es"",""en"")"),"Wood")</f>
        <v>Wood</v>
      </c>
      <c r="C218" s="4" t="str">
        <f>IFERROR(__xludf.DUMMYFUNCTION("GOOGLETRANSLATE(F218,""es"",""en"")"),"Wooden frame")</f>
        <v>Wooden frame</v>
      </c>
      <c r="D218" s="1" t="str">
        <f>IFERROR(__xludf.DUMMYFUNCTION("GOOGLETRANSLATE(G218,""es"",""en"")"),"Pine tree")</f>
        <v>Pine tree</v>
      </c>
      <c r="E218" s="1" t="str">
        <f>IFERROR(__xludf.DUMMYFUNCTION("GOOGLETRANSLATE(I218,""es"",""en"")"),"None")</f>
        <v>None</v>
      </c>
      <c r="F218" s="1" t="s">
        <v>99</v>
      </c>
      <c r="G218" s="1" t="s">
        <v>40</v>
      </c>
      <c r="H218" s="1" t="s">
        <v>20</v>
      </c>
      <c r="I218" s="1" t="s">
        <v>21</v>
      </c>
      <c r="J218" s="1" t="s">
        <v>113</v>
      </c>
      <c r="K218" s="1">
        <v>1.0</v>
      </c>
      <c r="L218" s="2">
        <v>50000.0</v>
      </c>
      <c r="M218" s="6">
        <f t="shared" si="1"/>
        <v>22500</v>
      </c>
      <c r="N218" s="7">
        <f t="shared" si="10"/>
        <v>7500</v>
      </c>
      <c r="O218" s="7">
        <f t="shared" si="9"/>
        <v>20000</v>
      </c>
      <c r="P218" s="8">
        <f>IFERROR(__xludf.DUMMYFUNCTION("IF(I218&lt;&gt;""ninguno"", COUNTA(SPLIT(I218,"",""))*10000, 0)
"),0.0)</f>
        <v>0</v>
      </c>
    </row>
    <row r="219" ht="15.75" customHeight="1">
      <c r="A219" s="1">
        <v>219.0</v>
      </c>
      <c r="B219" s="4" t="str">
        <f>IFERROR(__xludf.DUMMYFUNCTION("GOOGLETRANSLATE(H219,""es"",""en"")"),"Golden")</f>
        <v>Golden</v>
      </c>
      <c r="C219" s="4" t="str">
        <f>IFERROR(__xludf.DUMMYFUNCTION("GOOGLETRANSLATE(F219,""es"",""en"")"),"wooden notice ")</f>
        <v>wooden notice </v>
      </c>
      <c r="D219" s="1" t="str">
        <f>IFERROR(__xludf.DUMMYFUNCTION("GOOGLETRANSLATE(G219,""es"",""en"")"),"MDF")</f>
        <v>MDF</v>
      </c>
      <c r="E219" s="1" t="str">
        <f>IFERROR(__xludf.DUMMYFUNCTION("GOOGLETRANSLATE(I219,""es"",""en"")"),"With light")</f>
        <v>With light</v>
      </c>
      <c r="F219" s="1" t="s">
        <v>14</v>
      </c>
      <c r="G219" s="1" t="s">
        <v>15</v>
      </c>
      <c r="H219" s="1" t="s">
        <v>100</v>
      </c>
      <c r="I219" s="1" t="s">
        <v>92</v>
      </c>
      <c r="J219" s="1" t="s">
        <v>114</v>
      </c>
      <c r="K219" s="1">
        <v>1.0</v>
      </c>
      <c r="L219" s="2">
        <v>650000.0</v>
      </c>
      <c r="M219" s="6">
        <f t="shared" si="1"/>
        <v>292500</v>
      </c>
      <c r="N219" s="7">
        <f t="shared" si="10"/>
        <v>97500</v>
      </c>
      <c r="O219" s="7">
        <f t="shared" si="9"/>
        <v>260000</v>
      </c>
      <c r="P219" s="8">
        <f>IFERROR(__xludf.DUMMYFUNCTION("IF(I219&lt;&gt;""ninguno"", COUNTA(SPLIT(I219,"",""))*10000, 0)
"),10000.0)</f>
        <v>10000</v>
      </c>
    </row>
    <row r="220" ht="15.75" customHeight="1">
      <c r="A220" s="1">
        <v>220.0</v>
      </c>
      <c r="B220" s="4" t="str">
        <f>IFERROR(__xludf.DUMMYFUNCTION("GOOGLETRANSLATE(H220,""es"",""en"")"),"Wood")</f>
        <v>Wood</v>
      </c>
      <c r="C220" s="4" t="str">
        <f>IFERROR(__xludf.DUMMYFUNCTION("GOOGLETRANSLATE(F220,""es"",""en"")"),"wooden notice ")</f>
        <v>wooden notice </v>
      </c>
      <c r="D220" s="1" t="str">
        <f>IFERROR(__xludf.DUMMYFUNCTION("GOOGLETRANSLATE(G220,""es"",""en"")"),"Cedar")</f>
        <v>Cedar</v>
      </c>
      <c r="E220" s="1" t="str">
        <f>IFERROR(__xludf.DUMMYFUNCTION("GOOGLETRANSLATE(I220,""es"",""en"")"),"with light")</f>
        <v>with light</v>
      </c>
      <c r="F220" s="1" t="s">
        <v>14</v>
      </c>
      <c r="G220" s="1" t="s">
        <v>55</v>
      </c>
      <c r="H220" s="1" t="s">
        <v>20</v>
      </c>
      <c r="I220" s="1" t="s">
        <v>115</v>
      </c>
      <c r="J220" s="1" t="s">
        <v>116</v>
      </c>
      <c r="K220" s="1">
        <v>1.0</v>
      </c>
      <c r="L220" s="2">
        <v>350000.0</v>
      </c>
      <c r="M220" s="6">
        <f t="shared" si="1"/>
        <v>157500</v>
      </c>
      <c r="N220" s="7">
        <f t="shared" si="10"/>
        <v>52500</v>
      </c>
      <c r="O220" s="7">
        <f t="shared" si="9"/>
        <v>140000</v>
      </c>
      <c r="P220" s="8">
        <f>IFERROR(__xludf.DUMMYFUNCTION("IF(I220&lt;&gt;""ninguno"", COUNTA(SPLIT(I220,"",""))*10000, 0)
"),10000.0)</f>
        <v>10000</v>
      </c>
    </row>
    <row r="221" ht="15.75" customHeight="1">
      <c r="A221" s="1">
        <v>221.0</v>
      </c>
      <c r="B221" s="4" t="str">
        <f>IFERROR(__xludf.DUMMYFUNCTION("GOOGLETRANSLATE(H221,""es"",""en"")"),"Golden")</f>
        <v>Golden</v>
      </c>
      <c r="C221" s="4" t="str">
        <f>IFERROR(__xludf.DUMMYFUNCTION("GOOGLETRANSLATE(F221,""es"",""en"")"),"Wooden frame")</f>
        <v>Wooden frame</v>
      </c>
      <c r="D221" s="1" t="str">
        <f>IFERROR(__xludf.DUMMYFUNCTION("GOOGLETRANSLATE(G221,""es"",""en"")"),"MDF")</f>
        <v>MDF</v>
      </c>
      <c r="E221" s="1" t="str">
        <f>IFERROR(__xludf.DUMMYFUNCTION("GOOGLETRANSLATE(I221,""es"",""en"")"),"Cut for decanter")</f>
        <v>Cut for decanter</v>
      </c>
      <c r="F221" s="1" t="s">
        <v>99</v>
      </c>
      <c r="G221" s="1" t="s">
        <v>15</v>
      </c>
      <c r="H221" s="1" t="s">
        <v>100</v>
      </c>
      <c r="I221" s="1" t="s">
        <v>117</v>
      </c>
      <c r="J221" s="1" t="s">
        <v>118</v>
      </c>
      <c r="K221" s="1">
        <v>1.0</v>
      </c>
      <c r="L221" s="2">
        <v>280000.0</v>
      </c>
      <c r="M221" s="6">
        <f t="shared" si="1"/>
        <v>126000</v>
      </c>
      <c r="N221" s="7">
        <f t="shared" si="10"/>
        <v>42000</v>
      </c>
      <c r="O221" s="7">
        <f t="shared" si="9"/>
        <v>112000</v>
      </c>
      <c r="P221" s="8">
        <f>IFERROR(__xludf.DUMMYFUNCTION("IF(I221&lt;&gt;""ninguno"", COUNTA(SPLIT(I221,"",""))*10000, 0)
"),10000.0)</f>
        <v>10000</v>
      </c>
    </row>
    <row r="222" ht="15.75" customHeight="1">
      <c r="A222" s="1">
        <v>222.0</v>
      </c>
      <c r="B222" s="4" t="str">
        <f>IFERROR(__xludf.DUMMYFUNCTION("GOOGLETRANSLATE(H222,""es"",""en"")"),"Black")</f>
        <v>Black</v>
      </c>
      <c r="C222" s="4" t="str">
        <f>IFERROR(__xludf.DUMMYFUNCTION("GOOGLETRANSLATE(F222,""es"",""en"")"),"Wooden clock")</f>
        <v>Wooden clock</v>
      </c>
      <c r="D222" s="1" t="str">
        <f>IFERROR(__xludf.DUMMYFUNCTION("GOOGLETRANSLATE(G222,""es"",""en"")"),"MDF")</f>
        <v>MDF</v>
      </c>
      <c r="E222" s="1" t="str">
        <f>IFERROR(__xludf.DUMMYFUNCTION("GOOGLETRANSLATE(I222,""es"",""en"")"),"Photographic tree with 8 photos")</f>
        <v>Photographic tree with 8 photos</v>
      </c>
      <c r="F222" s="1" t="s">
        <v>39</v>
      </c>
      <c r="G222" s="1" t="s">
        <v>15</v>
      </c>
      <c r="H222" s="1" t="s">
        <v>24</v>
      </c>
      <c r="I222" s="1" t="s">
        <v>102</v>
      </c>
      <c r="J222" s="1" t="s">
        <v>18</v>
      </c>
      <c r="K222" s="1">
        <v>1.0</v>
      </c>
      <c r="L222" s="2">
        <v>100000.0</v>
      </c>
      <c r="M222" s="6">
        <f t="shared" si="1"/>
        <v>45000</v>
      </c>
      <c r="N222" s="7">
        <f t="shared" si="10"/>
        <v>15000</v>
      </c>
      <c r="O222" s="7">
        <f t="shared" si="9"/>
        <v>40000</v>
      </c>
      <c r="P222" s="8">
        <f>IFERROR(__xludf.DUMMYFUNCTION("IF(I222&lt;&gt;""ninguno"", COUNTA(SPLIT(I222,"",""))*10000, 0)
"),10000.0)</f>
        <v>10000</v>
      </c>
    </row>
    <row r="223" ht="15.75" customHeight="1">
      <c r="A223" s="1">
        <v>223.0</v>
      </c>
      <c r="B223" s="4" t="str">
        <f>IFERROR(__xludf.DUMMYFUNCTION("GOOGLETRANSLATE(H223,""es"",""en"")"),"Black")</f>
        <v>Black</v>
      </c>
      <c r="C223" s="4" t="str">
        <f>IFERROR(__xludf.DUMMYFUNCTION("GOOGLETRANSLATE(F223,""es"",""en"")"),"Wooden clock")</f>
        <v>Wooden clock</v>
      </c>
      <c r="D223" s="1" t="str">
        <f>IFERROR(__xludf.DUMMYFUNCTION("GOOGLETRANSLATE(G223,""es"",""en"")"),"MDF")</f>
        <v>MDF</v>
      </c>
      <c r="E223" s="1" t="str">
        <f>IFERROR(__xludf.DUMMYFUNCTION("GOOGLETRANSLATE(I223,""es"",""en"")"),"Photo tree with 12 photos")</f>
        <v>Photo tree with 12 photos</v>
      </c>
      <c r="F223" s="1" t="s">
        <v>39</v>
      </c>
      <c r="G223" s="1" t="s">
        <v>15</v>
      </c>
      <c r="H223" s="1" t="s">
        <v>24</v>
      </c>
      <c r="I223" s="1" t="s">
        <v>119</v>
      </c>
      <c r="J223" s="1" t="s">
        <v>18</v>
      </c>
      <c r="K223" s="1">
        <v>1.0</v>
      </c>
      <c r="L223" s="2">
        <v>80000.0</v>
      </c>
      <c r="M223" s="6">
        <f t="shared" si="1"/>
        <v>36000</v>
      </c>
      <c r="N223" s="7">
        <f t="shared" si="10"/>
        <v>12000</v>
      </c>
      <c r="O223" s="7">
        <f t="shared" si="9"/>
        <v>32000</v>
      </c>
      <c r="P223" s="8">
        <f>IFERROR(__xludf.DUMMYFUNCTION("IF(I223&lt;&gt;""ninguno"", COUNTA(SPLIT(I223,"",""))*10000, 0)
"),10000.0)</f>
        <v>10000</v>
      </c>
    </row>
    <row r="224" ht="15.75" customHeight="1">
      <c r="A224" s="1">
        <v>224.0</v>
      </c>
      <c r="B224" s="4" t="str">
        <f>IFERROR(__xludf.DUMMYFUNCTION("GOOGLETRANSLATE(H224,""es"",""en"")"),"Wood")</f>
        <v>Wood</v>
      </c>
      <c r="C224" s="4" t="str">
        <f>IFERROR(__xludf.DUMMYFUNCTION("GOOGLETRANSLATE(F224,""es"",""en"")"),"Portrait door")</f>
        <v>Portrait door</v>
      </c>
      <c r="D224" s="1" t="str">
        <f>IFERROR(__xludf.DUMMYFUNCTION("GOOGLETRANSLATE(G224,""es"",""en"")"),"MDF")</f>
        <v>MDF</v>
      </c>
      <c r="E224" s="1" t="str">
        <f>IFERROR(__xludf.DUMMYFUNCTION("GOOGLETRANSLATE(I224,""es"",""en"")"),"Engraving Wooden Weddings")</f>
        <v>Engraving Wooden Weddings</v>
      </c>
      <c r="F224" s="1" t="s">
        <v>23</v>
      </c>
      <c r="G224" s="1" t="s">
        <v>15</v>
      </c>
      <c r="H224" s="1" t="s">
        <v>20</v>
      </c>
      <c r="I224" s="1" t="s">
        <v>120</v>
      </c>
      <c r="J224" s="1" t="s">
        <v>121</v>
      </c>
      <c r="K224" s="1">
        <v>1.0</v>
      </c>
      <c r="L224" s="2">
        <v>100000.0</v>
      </c>
      <c r="M224" s="6">
        <f t="shared" si="1"/>
        <v>45000</v>
      </c>
      <c r="N224" s="7">
        <f t="shared" si="10"/>
        <v>15000</v>
      </c>
      <c r="O224" s="7">
        <f t="shared" si="9"/>
        <v>40000</v>
      </c>
      <c r="P224" s="8">
        <f>IFERROR(__xludf.DUMMYFUNCTION("IF(I224&lt;&gt;""ninguno"", COUNTA(SPLIT(I224,"",""))*10000, 0)
"),10000.0)</f>
        <v>10000</v>
      </c>
    </row>
    <row r="225" ht="15.75" customHeight="1">
      <c r="A225" s="1">
        <v>225.0</v>
      </c>
      <c r="B225" s="4" t="str">
        <f>IFERROR(__xludf.DUMMYFUNCTION("GOOGLETRANSLATE(H225,""es"",""en"")"),"Coffee")</f>
        <v>Coffee</v>
      </c>
      <c r="C225" s="4" t="str">
        <f>IFERROR(__xludf.DUMMYFUNCTION("GOOGLETRANSLATE(F225,""es"",""en"")"),"Wooden clock")</f>
        <v>Wooden clock</v>
      </c>
      <c r="D225" s="1" t="str">
        <f>IFERROR(__xludf.DUMMYFUNCTION("GOOGLETRANSLATE(G225,""es"",""en"")"),"Pine tree")</f>
        <v>Pine tree</v>
      </c>
      <c r="E225" s="1" t="str">
        <f>IFERROR(__xludf.DUMMYFUNCTION("GOOGLETRANSLATE(I225,""es"",""en"")"),"Photo tree with 12 photos")</f>
        <v>Photo tree with 12 photos</v>
      </c>
      <c r="F225" s="1" t="s">
        <v>39</v>
      </c>
      <c r="G225" s="1" t="s">
        <v>40</v>
      </c>
      <c r="H225" s="1" t="s">
        <v>108</v>
      </c>
      <c r="I225" s="1" t="s">
        <v>51</v>
      </c>
      <c r="J225" s="1" t="s">
        <v>18</v>
      </c>
      <c r="K225" s="1">
        <v>1.0</v>
      </c>
      <c r="L225" s="2">
        <v>80000.0</v>
      </c>
      <c r="M225" s="6">
        <f t="shared" si="1"/>
        <v>36000</v>
      </c>
      <c r="N225" s="7">
        <f t="shared" si="10"/>
        <v>12000</v>
      </c>
      <c r="O225" s="7">
        <f t="shared" si="9"/>
        <v>32000</v>
      </c>
      <c r="P225" s="8">
        <f>IFERROR(__xludf.DUMMYFUNCTION("IF(I225&lt;&gt;""ninguno"", COUNTA(SPLIT(I225,"",""))*10000, 0)
"),10000.0)</f>
        <v>10000</v>
      </c>
    </row>
    <row r="226" ht="15.75" customHeight="1">
      <c r="A226" s="1">
        <v>226.0</v>
      </c>
      <c r="B226" s="4" t="str">
        <f>IFERROR(__xludf.DUMMYFUNCTION("GOOGLETRANSLATE(H226,""es"",""en"")"),"Pink with gray")</f>
        <v>Pink with gray</v>
      </c>
      <c r="C226" s="4" t="str">
        <f>IFERROR(__xludf.DUMMYFUNCTION("GOOGLETRANSLATE(F226,""es"",""en"")"),"Wooden frame")</f>
        <v>Wooden frame</v>
      </c>
      <c r="D226" s="1" t="str">
        <f>IFERROR(__xludf.DUMMYFUNCTION("GOOGLETRANSLATE(G226,""es"",""en"")"),"Melamine")</f>
        <v>Melamine</v>
      </c>
      <c r="E226" s="1" t="str">
        <f>IFERROR(__xludf.DUMMYFUNCTION("GOOGLETRANSLATE(I226,""es"",""en"")"),"With support")</f>
        <v>With support</v>
      </c>
      <c r="F226" s="1" t="s">
        <v>99</v>
      </c>
      <c r="G226" s="1" t="s">
        <v>83</v>
      </c>
      <c r="H226" s="1" t="s">
        <v>122</v>
      </c>
      <c r="I226" s="1" t="s">
        <v>123</v>
      </c>
      <c r="J226" s="1" t="s">
        <v>97</v>
      </c>
      <c r="K226" s="1">
        <v>1.0</v>
      </c>
      <c r="L226" s="2">
        <v>50000.0</v>
      </c>
      <c r="M226" s="6">
        <f t="shared" si="1"/>
        <v>22500</v>
      </c>
      <c r="N226" s="7">
        <f t="shared" si="10"/>
        <v>7500</v>
      </c>
      <c r="O226" s="7">
        <f t="shared" si="9"/>
        <v>20000</v>
      </c>
      <c r="P226" s="8">
        <f>IFERROR(__xludf.DUMMYFUNCTION("IF(I226&lt;&gt;""ninguno"", COUNTA(SPLIT(I226,"",""))*10000, 0)
"),10000.0)</f>
        <v>10000</v>
      </c>
    </row>
    <row r="227" ht="15.75" customHeight="1">
      <c r="A227" s="1">
        <v>227.0</v>
      </c>
      <c r="B227" s="4" t="str">
        <f>IFERROR(__xludf.DUMMYFUNCTION("GOOGLETRANSLATE(H227,""es"",""en"")"),"Coffee")</f>
        <v>Coffee</v>
      </c>
      <c r="C227" s="4" t="str">
        <f>IFERROR(__xludf.DUMMYFUNCTION("GOOGLETRANSLATE(F227,""es"",""en"")"),"wooden box ")</f>
        <v>wooden box </v>
      </c>
      <c r="D227" s="1" t="str">
        <f>IFERROR(__xludf.DUMMYFUNCTION("GOOGLETRANSLATE(G227,""es"",""en"")"),"Cedar")</f>
        <v>Cedar</v>
      </c>
      <c r="E227" s="1" t="str">
        <f>IFERROR(__xludf.DUMMYFUNCTION("GOOGLETRANSLATE(I227,""es"",""en"")"),"None")</f>
        <v>None</v>
      </c>
      <c r="F227" s="1" t="s">
        <v>19</v>
      </c>
      <c r="G227" s="1" t="s">
        <v>55</v>
      </c>
      <c r="H227" s="1" t="s">
        <v>108</v>
      </c>
      <c r="I227" s="1" t="s">
        <v>21</v>
      </c>
      <c r="J227" s="1" t="s">
        <v>97</v>
      </c>
      <c r="K227" s="1">
        <v>1.0</v>
      </c>
      <c r="L227" s="2">
        <v>50000.0</v>
      </c>
      <c r="M227" s="6">
        <f t="shared" si="1"/>
        <v>22500</v>
      </c>
      <c r="N227" s="7">
        <f t="shared" si="10"/>
        <v>7500</v>
      </c>
      <c r="O227" s="7">
        <f t="shared" si="9"/>
        <v>20000</v>
      </c>
      <c r="P227" s="8">
        <f>IFERROR(__xludf.DUMMYFUNCTION("IF(I227&lt;&gt;""ninguno"", COUNTA(SPLIT(I227,"",""))*10000, 0)
"),0.0)</f>
        <v>0</v>
      </c>
    </row>
    <row r="228" ht="15.75" customHeight="1">
      <c r="A228" s="1">
        <v>228.0</v>
      </c>
      <c r="B228" s="4" t="str">
        <f>IFERROR(__xludf.DUMMYFUNCTION("GOOGLETRANSLATE(H228,""es"",""en"")"),"Wood")</f>
        <v>Wood</v>
      </c>
      <c r="C228" s="4" t="str">
        <f>IFERROR(__xludf.DUMMYFUNCTION("GOOGLETRANSLATE(F228,""es"",""en"")"),"Portrait door")</f>
        <v>Portrait door</v>
      </c>
      <c r="D228" s="1" t="str">
        <f>IFERROR(__xludf.DUMMYFUNCTION("GOOGLETRANSLATE(G228,""es"",""en"")"),"MDF")</f>
        <v>MDF</v>
      </c>
      <c r="E228" s="1" t="str">
        <f>IFERROR(__xludf.DUMMYFUNCTION("GOOGLETRANSLATE(I228,""es"",""en"")"),"eiffel tower design ")</f>
        <v>eiffel tower design </v>
      </c>
      <c r="F228" s="1" t="s">
        <v>23</v>
      </c>
      <c r="G228" s="1" t="s">
        <v>15</v>
      </c>
      <c r="H228" s="1" t="s">
        <v>20</v>
      </c>
      <c r="I228" s="1" t="s">
        <v>124</v>
      </c>
      <c r="J228" s="1" t="s">
        <v>49</v>
      </c>
      <c r="K228" s="1">
        <v>1.0</v>
      </c>
      <c r="L228" s="2">
        <v>60000.0</v>
      </c>
      <c r="M228" s="6">
        <f t="shared" si="1"/>
        <v>27000</v>
      </c>
      <c r="N228" s="7">
        <f t="shared" si="10"/>
        <v>9000</v>
      </c>
      <c r="O228" s="7">
        <f t="shared" si="9"/>
        <v>24000</v>
      </c>
      <c r="P228" s="8">
        <f>IFERROR(__xludf.DUMMYFUNCTION("IF(I228&lt;&gt;""ninguno"", COUNTA(SPLIT(I228,"",""))*10000, 0)
"),10000.0)</f>
        <v>10000</v>
      </c>
    </row>
    <row r="229" ht="15.75" customHeight="1">
      <c r="A229" s="1">
        <v>229.0</v>
      </c>
      <c r="B229" s="4" t="str">
        <f>IFERROR(__xludf.DUMMYFUNCTION("GOOGLETRANSLATE(H229,""es"",""en"")"),"dark coffee")</f>
        <v>dark coffee</v>
      </c>
      <c r="C229" s="4" t="str">
        <f>IFERROR(__xludf.DUMMYFUNCTION("GOOGLETRANSLATE(F229,""es"",""en"")"),"wooden box ")</f>
        <v>wooden box </v>
      </c>
      <c r="D229" s="1" t="str">
        <f>IFERROR(__xludf.DUMMYFUNCTION("GOOGLETRANSLATE(G229,""es"",""en"")"),"MDF")</f>
        <v>MDF</v>
      </c>
      <c r="E229" s="1" t="str">
        <f>IFERROR(__xludf.DUMMYFUNCTION("GOOGLETRANSLATE(I229,""es"",""en"")"),"3 Diplomas")</f>
        <v>3 Diplomas</v>
      </c>
      <c r="F229" s="1" t="s">
        <v>19</v>
      </c>
      <c r="G229" s="1" t="s">
        <v>15</v>
      </c>
      <c r="H229" s="1" t="s">
        <v>125</v>
      </c>
      <c r="I229" s="1" t="s">
        <v>126</v>
      </c>
      <c r="J229" s="1" t="s">
        <v>97</v>
      </c>
      <c r="K229" s="1">
        <v>3.0</v>
      </c>
      <c r="L229" s="2">
        <v>190000.0</v>
      </c>
      <c r="M229" s="6">
        <f t="shared" si="1"/>
        <v>85500</v>
      </c>
      <c r="N229" s="7">
        <f t="shared" si="10"/>
        <v>28500</v>
      </c>
      <c r="O229" s="7">
        <f t="shared" si="9"/>
        <v>76000</v>
      </c>
      <c r="P229" s="8">
        <f>IFERROR(__xludf.DUMMYFUNCTION("IF(I229&lt;&gt;""ninguno"", COUNTA(SPLIT(I229,"",""))*10000, 0)
"),10000.0)</f>
        <v>10000</v>
      </c>
    </row>
    <row r="230" ht="15.75" customHeight="1">
      <c r="A230" s="1">
        <v>230.0</v>
      </c>
      <c r="B230" s="4" t="str">
        <f>IFERROR(__xludf.DUMMYFUNCTION("GOOGLETRANSLATE(H230,""es"",""en"")"),"White")</f>
        <v>White</v>
      </c>
      <c r="C230" s="4" t="str">
        <f>IFERROR(__xludf.DUMMYFUNCTION("GOOGLETRANSLATE(F230,""es"",""en"")"),"wooden notice ")</f>
        <v>wooden notice </v>
      </c>
      <c r="D230" s="1" t="str">
        <f>IFERROR(__xludf.DUMMYFUNCTION("GOOGLETRANSLATE(G230,""es"",""en"")"),"Melamine")</f>
        <v>Melamine</v>
      </c>
      <c r="E230" s="1" t="str">
        <f>IFERROR(__xludf.DUMMYFUNCTION("GOOGLETRANSLATE(I230,""es"",""en"")"),"None")</f>
        <v>None</v>
      </c>
      <c r="F230" s="1" t="s">
        <v>14</v>
      </c>
      <c r="G230" s="1" t="s">
        <v>83</v>
      </c>
      <c r="H230" s="1" t="s">
        <v>31</v>
      </c>
      <c r="I230" s="1" t="s">
        <v>21</v>
      </c>
      <c r="J230" s="1" t="s">
        <v>127</v>
      </c>
      <c r="K230" s="1">
        <v>1.0</v>
      </c>
      <c r="L230" s="2">
        <v>370000.0</v>
      </c>
      <c r="M230" s="6">
        <f t="shared" si="1"/>
        <v>166500</v>
      </c>
      <c r="N230" s="7">
        <f t="shared" si="10"/>
        <v>55500</v>
      </c>
      <c r="O230" s="7">
        <f t="shared" si="9"/>
        <v>148000</v>
      </c>
      <c r="P230" s="8">
        <f>IFERROR(__xludf.DUMMYFUNCTION("IF(I230&lt;&gt;""ninguno"", COUNTA(SPLIT(I230,"",""))*10000, 0)
"),0.0)</f>
        <v>0</v>
      </c>
    </row>
    <row r="231" ht="15.75" customHeight="1">
      <c r="A231" s="1">
        <v>231.0</v>
      </c>
      <c r="B231" s="4" t="str">
        <f>IFERROR(__xludf.DUMMYFUNCTION("GOOGLETRANSLATE(H231,""es"",""en"")"),"Black")</f>
        <v>Black</v>
      </c>
      <c r="C231" s="4" t="str">
        <f>IFERROR(__xludf.DUMMYFUNCTION("GOOGLETRANSLATE(F231,""es"",""en"")"),"wooden box ")</f>
        <v>wooden box </v>
      </c>
      <c r="D231" s="1" t="str">
        <f>IFERROR(__xludf.DUMMYFUNCTION("GOOGLETRANSLATE(G231,""es"",""en"")"),"MDF")</f>
        <v>MDF</v>
      </c>
      <c r="E231" s="1" t="str">
        <f>IFERROR(__xludf.DUMMYFUNCTION("GOOGLETRANSLATE(I231,""es"",""en"")"),"With 8 photos")</f>
        <v>With 8 photos</v>
      </c>
      <c r="F231" s="1" t="s">
        <v>19</v>
      </c>
      <c r="G231" s="1" t="s">
        <v>15</v>
      </c>
      <c r="H231" s="1" t="s">
        <v>24</v>
      </c>
      <c r="I231" s="1" t="s">
        <v>128</v>
      </c>
      <c r="J231" s="1" t="s">
        <v>129</v>
      </c>
      <c r="K231" s="1">
        <v>1.0</v>
      </c>
      <c r="L231" s="2">
        <v>75000.0</v>
      </c>
      <c r="M231" s="6">
        <f t="shared" si="1"/>
        <v>33750</v>
      </c>
      <c r="N231" s="7">
        <f t="shared" si="10"/>
        <v>11250</v>
      </c>
      <c r="O231" s="7">
        <f t="shared" si="9"/>
        <v>30000</v>
      </c>
      <c r="P231" s="8">
        <f>IFERROR(__xludf.DUMMYFUNCTION("IF(I231&lt;&gt;""ninguno"", COUNTA(SPLIT(I231,"",""))*10000, 0)
"),10000.0)</f>
        <v>10000</v>
      </c>
    </row>
    <row r="232" ht="15.75" customHeight="1">
      <c r="A232" s="1">
        <v>232.0</v>
      </c>
      <c r="B232" s="4" t="str">
        <f>IFERROR(__xludf.DUMMYFUNCTION("GOOGLETRANSLATE(H232,""es"",""en"")"),"Black")</f>
        <v>Black</v>
      </c>
      <c r="C232" s="4" t="str">
        <f>IFERROR(__xludf.DUMMYFUNCTION("GOOGLETRANSLATE(F232,""es"",""en"")"),"Wooden clock")</f>
        <v>Wooden clock</v>
      </c>
      <c r="D232" s="1" t="str">
        <f>IFERROR(__xludf.DUMMYFUNCTION("GOOGLETRANSLATE(G232,""es"",""en"")"),"Cedar")</f>
        <v>Cedar</v>
      </c>
      <c r="E232" s="1" t="str">
        <f>IFERROR(__xludf.DUMMYFUNCTION("GOOGLETRANSLATE(I232,""es"",""en"")"),"Photographic tree with 8 photos")</f>
        <v>Photographic tree with 8 photos</v>
      </c>
      <c r="F232" s="1" t="s">
        <v>39</v>
      </c>
      <c r="G232" s="1" t="s">
        <v>55</v>
      </c>
      <c r="H232" s="1" t="s">
        <v>24</v>
      </c>
      <c r="I232" s="1" t="s">
        <v>102</v>
      </c>
      <c r="J232" s="1" t="s">
        <v>49</v>
      </c>
      <c r="K232" s="1">
        <v>1.0</v>
      </c>
      <c r="L232" s="2">
        <v>50000.0</v>
      </c>
      <c r="M232" s="6">
        <f t="shared" si="1"/>
        <v>22500</v>
      </c>
      <c r="N232" s="7">
        <f t="shared" si="10"/>
        <v>7500</v>
      </c>
      <c r="O232" s="7">
        <f t="shared" si="9"/>
        <v>20000</v>
      </c>
      <c r="P232" s="8">
        <f>IFERROR(__xludf.DUMMYFUNCTION("IF(I232&lt;&gt;""ninguno"", COUNTA(SPLIT(I232,"",""))*10000, 0)
"),10000.0)</f>
        <v>10000</v>
      </c>
    </row>
    <row r="233" ht="15.75" customHeight="1">
      <c r="A233" s="1">
        <v>233.0</v>
      </c>
      <c r="B233" s="4" t="str">
        <f>IFERROR(__xludf.DUMMYFUNCTION("GOOGLETRANSLATE(H233,""es"",""en"")"),"Wood")</f>
        <v>Wood</v>
      </c>
      <c r="C233" s="4" t="str">
        <f>IFERROR(__xludf.DUMMYFUNCTION("GOOGLETRANSLATE(F233,""es"",""en"")"),"wooden box ")</f>
        <v>wooden box </v>
      </c>
      <c r="D233" s="1" t="str">
        <f>IFERROR(__xludf.DUMMYFUNCTION("GOOGLETRANSLATE(G233,""es"",""en"")"),"MDF")</f>
        <v>MDF</v>
      </c>
      <c r="E233" s="1" t="str">
        <f>IFERROR(__xludf.DUMMYFUNCTION("GOOGLETRANSLATE(I233,""es"",""en"")"),"With drawer altarpiece")</f>
        <v>With drawer altarpiece</v>
      </c>
      <c r="F233" s="1" t="s">
        <v>19</v>
      </c>
      <c r="G233" s="1" t="s">
        <v>15</v>
      </c>
      <c r="H233" s="1" t="s">
        <v>20</v>
      </c>
      <c r="I233" s="1" t="s">
        <v>96</v>
      </c>
      <c r="J233" s="1" t="s">
        <v>64</v>
      </c>
      <c r="K233" s="1">
        <v>2.0</v>
      </c>
      <c r="L233" s="2">
        <v>40000.0</v>
      </c>
      <c r="M233" s="6">
        <f t="shared" si="1"/>
        <v>18000</v>
      </c>
      <c r="N233" s="7">
        <f t="shared" si="10"/>
        <v>6000</v>
      </c>
      <c r="O233" s="7">
        <f t="shared" si="9"/>
        <v>16000</v>
      </c>
      <c r="P233" s="8">
        <f>IFERROR(__xludf.DUMMYFUNCTION("IF(I233&lt;&gt;""ninguno"", COUNTA(SPLIT(I233,"",""))*10000, 0)
"),10000.0)</f>
        <v>10000</v>
      </c>
    </row>
    <row r="234" ht="15.75" customHeight="1">
      <c r="A234" s="1">
        <v>234.0</v>
      </c>
      <c r="B234" s="4" t="str">
        <f>IFERROR(__xludf.DUMMYFUNCTION("GOOGLETRANSLATE(H234,""es"",""en"")"),"Betiated Caramel")</f>
        <v>Betiated Caramel</v>
      </c>
      <c r="C234" s="4" t="str">
        <f>IFERROR(__xludf.DUMMYFUNCTION("GOOGLETRANSLATE(F234,""es"",""en"")"),"Wooden shelf")</f>
        <v>Wooden shelf</v>
      </c>
      <c r="D234" s="1" t="str">
        <f>IFERROR(__xludf.DUMMYFUNCTION("GOOGLETRANSLATE(G234,""es"",""en"")"),"MDF")</f>
        <v>MDF</v>
      </c>
      <c r="E234" s="1" t="str">
        <f>IFERROR(__xludf.DUMMYFUNCTION("GOOGLETRANSLATE(I234,""es"",""en"")"),"None")</f>
        <v>None</v>
      </c>
      <c r="F234" s="1" t="s">
        <v>36</v>
      </c>
      <c r="G234" s="1" t="s">
        <v>15</v>
      </c>
      <c r="H234" s="1" t="s">
        <v>65</v>
      </c>
      <c r="I234" s="1" t="s">
        <v>21</v>
      </c>
      <c r="J234" s="1" t="s">
        <v>49</v>
      </c>
      <c r="K234" s="1">
        <v>1.0</v>
      </c>
      <c r="L234" s="2">
        <v>150000.0</v>
      </c>
      <c r="M234" s="6">
        <f t="shared" si="1"/>
        <v>67500</v>
      </c>
      <c r="N234" s="7">
        <f t="shared" si="10"/>
        <v>22500</v>
      </c>
      <c r="O234" s="7">
        <f t="shared" si="9"/>
        <v>60000</v>
      </c>
      <c r="P234" s="8">
        <f>IFERROR(__xludf.DUMMYFUNCTION("IF(I234&lt;&gt;""ninguno"", COUNTA(SPLIT(I234,"",""))*10000, 0)
"),0.0)</f>
        <v>0</v>
      </c>
    </row>
    <row r="235" ht="15.75" customHeight="1">
      <c r="A235" s="1">
        <v>235.0</v>
      </c>
      <c r="B235" s="4" t="str">
        <f>IFERROR(__xludf.DUMMYFUNCTION("GOOGLETRANSLATE(H235,""es"",""en"")"),"Black")</f>
        <v>Black</v>
      </c>
      <c r="C235" s="4" t="str">
        <f>IFERROR(__xludf.DUMMYFUNCTION("GOOGLETRANSLATE(F235,""es"",""en"")"),"Wooden clock")</f>
        <v>Wooden clock</v>
      </c>
      <c r="D235" s="1" t="str">
        <f>IFERROR(__xludf.DUMMYFUNCTION("GOOGLETRANSLATE(G235,""es"",""en"")"),"Cedar")</f>
        <v>Cedar</v>
      </c>
      <c r="E235" s="1" t="str">
        <f>IFERROR(__xludf.DUMMYFUNCTION("GOOGLETRANSLATE(I235,""es"",""en"")"),"Photo tree with 12 photos")</f>
        <v>Photo tree with 12 photos</v>
      </c>
      <c r="F235" s="1" t="s">
        <v>39</v>
      </c>
      <c r="G235" s="1" t="s">
        <v>55</v>
      </c>
      <c r="H235" s="1" t="s">
        <v>24</v>
      </c>
      <c r="I235" s="1" t="s">
        <v>51</v>
      </c>
      <c r="J235" s="1" t="s">
        <v>18</v>
      </c>
      <c r="K235" s="1">
        <v>1.0</v>
      </c>
      <c r="L235" s="2">
        <v>80000.0</v>
      </c>
      <c r="M235" s="6">
        <f t="shared" si="1"/>
        <v>36000</v>
      </c>
      <c r="N235" s="7">
        <f t="shared" si="10"/>
        <v>12000</v>
      </c>
      <c r="O235" s="7">
        <f t="shared" si="9"/>
        <v>32000</v>
      </c>
      <c r="P235" s="8">
        <f>IFERROR(__xludf.DUMMYFUNCTION("IF(I235&lt;&gt;""ninguno"", COUNTA(SPLIT(I235,"",""))*10000, 0)
"),10000.0)</f>
        <v>10000</v>
      </c>
    </row>
    <row r="236" ht="15.75" customHeight="1">
      <c r="A236" s="1">
        <v>236.0</v>
      </c>
      <c r="B236" s="4" t="str">
        <f>IFERROR(__xludf.DUMMYFUNCTION("GOOGLETRANSLATE(H236,""es"",""en"")"),"Black")</f>
        <v>Black</v>
      </c>
      <c r="C236" s="4" t="str">
        <f>IFERROR(__xludf.DUMMYFUNCTION("GOOGLETRANSLATE(F236,""es"",""en"")"),"Wooden cell phone holder")</f>
        <v>Wooden cell phone holder</v>
      </c>
      <c r="D236" s="1" t="str">
        <f>IFERROR(__xludf.DUMMYFUNCTION("GOOGLETRANSLATE(G236,""es"",""en"")"),"MDF")</f>
        <v>MDF</v>
      </c>
      <c r="E236" s="1" t="str">
        <f>IFERROR(__xludf.DUMMYFUNCTION("GOOGLETRANSLATE(I236,""es"",""en"")"),"None")</f>
        <v>None</v>
      </c>
      <c r="F236" s="1" t="s">
        <v>130</v>
      </c>
      <c r="G236" s="1" t="s">
        <v>15</v>
      </c>
      <c r="H236" s="1" t="s">
        <v>24</v>
      </c>
      <c r="I236" s="1" t="s">
        <v>21</v>
      </c>
      <c r="J236" s="1" t="s">
        <v>131</v>
      </c>
      <c r="K236" s="1">
        <v>4.0</v>
      </c>
      <c r="L236" s="2">
        <v>80000.0</v>
      </c>
      <c r="M236" s="6">
        <f t="shared" si="1"/>
        <v>36000</v>
      </c>
      <c r="N236" s="7">
        <f t="shared" si="10"/>
        <v>12000</v>
      </c>
      <c r="O236" s="7">
        <f t="shared" si="9"/>
        <v>32000</v>
      </c>
      <c r="P236" s="8">
        <f>IFERROR(__xludf.DUMMYFUNCTION("IF(I236&lt;&gt;""ninguno"", COUNTA(SPLIT(I236,"",""))*10000, 0)
"),0.0)</f>
        <v>0</v>
      </c>
    </row>
    <row r="237" ht="15.75" customHeight="1">
      <c r="A237" s="1">
        <v>237.0</v>
      </c>
      <c r="B237" s="4" t="str">
        <f>IFERROR(__xludf.DUMMYFUNCTION("GOOGLETRANSLATE(H237,""es"",""en"")"),"Black")</f>
        <v>Black</v>
      </c>
      <c r="C237" s="4" t="str">
        <f>IFERROR(__xludf.DUMMYFUNCTION("GOOGLETRANSLATE(F237,""es"",""en"")"),"Wooden clock")</f>
        <v>Wooden clock</v>
      </c>
      <c r="D237" s="1" t="str">
        <f>IFERROR(__xludf.DUMMYFUNCTION("GOOGLETRANSLATE(G237,""es"",""en"")"),"Melamine")</f>
        <v>Melamine</v>
      </c>
      <c r="E237" s="1" t="str">
        <f>IFERROR(__xludf.DUMMYFUNCTION("GOOGLETRANSLATE(I237,""es"",""en"")"),"Photographic tree with 8 photos, with message ")</f>
        <v>Photographic tree with 8 photos, with message </v>
      </c>
      <c r="F237" s="1" t="s">
        <v>39</v>
      </c>
      <c r="G237" s="1" t="s">
        <v>83</v>
      </c>
      <c r="H237" s="1" t="s">
        <v>24</v>
      </c>
      <c r="I237" s="1" t="s">
        <v>132</v>
      </c>
      <c r="J237" s="1" t="s">
        <v>49</v>
      </c>
      <c r="K237" s="1">
        <v>1.0</v>
      </c>
      <c r="L237" s="2">
        <v>50000.0</v>
      </c>
      <c r="M237" s="6">
        <f t="shared" si="1"/>
        <v>22500</v>
      </c>
      <c r="N237" s="7">
        <f t="shared" si="10"/>
        <v>7500</v>
      </c>
      <c r="O237" s="7">
        <f t="shared" si="9"/>
        <v>20000</v>
      </c>
      <c r="P237" s="8">
        <f>IFERROR(__xludf.DUMMYFUNCTION("IF(I237&lt;&gt;""ninguno"", COUNTA(SPLIT(I237,"",""))*10000, 0)
"),20000.0)</f>
        <v>20000</v>
      </c>
    </row>
    <row r="238" ht="15.75" customHeight="1">
      <c r="A238" s="1">
        <v>238.0</v>
      </c>
      <c r="B238" s="4" t="str">
        <f>IFERROR(__xludf.DUMMYFUNCTION("GOOGLETRANSLATE(H238,""es"",""en"")"),"Walnut")</f>
        <v>Walnut</v>
      </c>
      <c r="C238" s="4" t="str">
        <f>IFERROR(__xludf.DUMMYFUNCTION("GOOGLETRANSLATE(F238,""es"",""en"")"),"wooden notice ")</f>
        <v>wooden notice </v>
      </c>
      <c r="D238" s="1" t="str">
        <f>IFERROR(__xludf.DUMMYFUNCTION("GOOGLETRANSLATE(G238,""es"",""en"")"),"Melamine")</f>
        <v>Melamine</v>
      </c>
      <c r="E238" s="1" t="str">
        <f>IFERROR(__xludf.DUMMYFUNCTION("GOOGLETRANSLATE(I238,""es"",""en"")"),"Ivory Letter")</f>
        <v>Ivory Letter</v>
      </c>
      <c r="F238" s="1" t="s">
        <v>14</v>
      </c>
      <c r="G238" s="1" t="s">
        <v>83</v>
      </c>
      <c r="H238" s="1" t="s">
        <v>133</v>
      </c>
      <c r="I238" s="1" t="s">
        <v>134</v>
      </c>
      <c r="J238" s="1" t="s">
        <v>35</v>
      </c>
      <c r="K238" s="1">
        <v>1.0</v>
      </c>
      <c r="L238" s="2">
        <v>100000.0</v>
      </c>
      <c r="M238" s="6">
        <f t="shared" si="1"/>
        <v>45000</v>
      </c>
      <c r="N238" s="7">
        <f t="shared" si="10"/>
        <v>15000</v>
      </c>
      <c r="O238" s="7">
        <f t="shared" si="9"/>
        <v>40000</v>
      </c>
      <c r="P238" s="8">
        <f>IFERROR(__xludf.DUMMYFUNCTION("IF(I238&lt;&gt;""ninguno"", COUNTA(SPLIT(I238,"",""))*10000, 0)
"),10000.0)</f>
        <v>10000</v>
      </c>
    </row>
    <row r="239" ht="15.75" customHeight="1">
      <c r="A239" s="1">
        <v>239.0</v>
      </c>
      <c r="B239" s="4" t="str">
        <f>IFERROR(__xludf.DUMMYFUNCTION("GOOGLETRANSLATE(H239,""es"",""en"")"),"White")</f>
        <v>White</v>
      </c>
      <c r="C239" s="4" t="str">
        <f>IFERROR(__xludf.DUMMYFUNCTION("GOOGLETRANSLATE(F239,""es"",""en"")"),"Wooden shelf")</f>
        <v>Wooden shelf</v>
      </c>
      <c r="D239" s="1" t="str">
        <f>IFERROR(__xludf.DUMMYFUNCTION("GOOGLETRANSLATE(G239,""es"",""en"")"),"Pine tree")</f>
        <v>Pine tree</v>
      </c>
      <c r="E239" s="1" t="str">
        <f>IFERROR(__xludf.DUMMYFUNCTION("GOOGLETRANSLATE(I239,""es"",""en"")"),"None")</f>
        <v>None</v>
      </c>
      <c r="F239" s="1" t="s">
        <v>36</v>
      </c>
      <c r="G239" s="1" t="s">
        <v>40</v>
      </c>
      <c r="H239" s="1" t="s">
        <v>31</v>
      </c>
      <c r="I239" s="1" t="s">
        <v>21</v>
      </c>
      <c r="J239" s="1" t="s">
        <v>135</v>
      </c>
      <c r="K239" s="1">
        <v>1.0</v>
      </c>
      <c r="L239" s="2">
        <v>70000.0</v>
      </c>
      <c r="M239" s="6">
        <f t="shared" si="1"/>
        <v>31500</v>
      </c>
      <c r="N239" s="7">
        <f t="shared" si="10"/>
        <v>10500</v>
      </c>
      <c r="O239" s="7">
        <f t="shared" si="9"/>
        <v>28000</v>
      </c>
      <c r="P239" s="8">
        <f>IFERROR(__xludf.DUMMYFUNCTION("IF(I239&lt;&gt;""ninguno"", COUNTA(SPLIT(I239,"",""))*10000, 0)
"),0.0)</f>
        <v>0</v>
      </c>
    </row>
    <row r="240" ht="15.75" customHeight="1">
      <c r="A240" s="1">
        <v>240.0</v>
      </c>
      <c r="B240" s="4" t="str">
        <f>IFERROR(__xludf.DUMMYFUNCTION("GOOGLETRANSLATE(H240,""es"",""en"")"),"Wood")</f>
        <v>Wood</v>
      </c>
      <c r="C240" s="4" t="str">
        <f>IFERROR(__xludf.DUMMYFUNCTION("GOOGLETRANSLATE(F240,""es"",""en"")"),"Portrait door")</f>
        <v>Portrait door</v>
      </c>
      <c r="D240" s="1" t="str">
        <f>IFERROR(__xludf.DUMMYFUNCTION("GOOGLETRANSLATE(G240,""es"",""en"")"),"MDF")</f>
        <v>MDF</v>
      </c>
      <c r="E240" s="1" t="str">
        <f>IFERROR(__xludf.DUMMYFUNCTION("GOOGLETRANSLATE(I240,""es"",""en"")"),"None")</f>
        <v>None</v>
      </c>
      <c r="F240" s="1" t="s">
        <v>23</v>
      </c>
      <c r="G240" s="1" t="s">
        <v>15</v>
      </c>
      <c r="H240" s="1" t="s">
        <v>20</v>
      </c>
      <c r="I240" s="1" t="s">
        <v>21</v>
      </c>
      <c r="J240" s="1" t="s">
        <v>95</v>
      </c>
      <c r="K240" s="1">
        <v>1.0</v>
      </c>
      <c r="L240" s="2">
        <v>50000.0</v>
      </c>
      <c r="M240" s="6">
        <f t="shared" si="1"/>
        <v>22500</v>
      </c>
      <c r="N240" s="7">
        <f t="shared" si="10"/>
        <v>7500</v>
      </c>
      <c r="O240" s="7">
        <f t="shared" si="9"/>
        <v>20000</v>
      </c>
      <c r="P240" s="8">
        <f>IFERROR(__xludf.DUMMYFUNCTION("IF(I240&lt;&gt;""ninguno"", COUNTA(SPLIT(I240,"",""))*10000, 0)
"),0.0)</f>
        <v>0</v>
      </c>
    </row>
    <row r="241" ht="15.75" customHeight="1">
      <c r="A241" s="1">
        <v>241.0</v>
      </c>
      <c r="B241" s="4" t="str">
        <f>IFERROR(__xludf.DUMMYFUNCTION("GOOGLETRANSLATE(H241,""es"",""en"")"),"light pink")</f>
        <v>light pink</v>
      </c>
      <c r="C241" s="4" t="str">
        <f>IFERROR(__xludf.DUMMYFUNCTION("GOOGLETRANSLATE(F241,""es"",""en"")"),"wooden notice ")</f>
        <v>wooden notice </v>
      </c>
      <c r="D241" s="1" t="str">
        <f>IFERROR(__xludf.DUMMYFUNCTION("GOOGLETRANSLATE(G241,""es"",""en"")"),"Melamine")</f>
        <v>Melamine</v>
      </c>
      <c r="E241" s="1" t="str">
        <f>IFERROR(__xludf.DUMMYFUNCTION("GOOGLETRANSLATE(I241,""es"",""en"")"),"4 exit shelves")</f>
        <v>4 exit shelves</v>
      </c>
      <c r="F241" s="1" t="s">
        <v>14</v>
      </c>
      <c r="G241" s="1" t="s">
        <v>83</v>
      </c>
      <c r="H241" s="1" t="s">
        <v>136</v>
      </c>
      <c r="I241" s="1" t="s">
        <v>137</v>
      </c>
      <c r="J241" s="1" t="s">
        <v>138</v>
      </c>
      <c r="K241" s="1">
        <v>1.0</v>
      </c>
      <c r="L241" s="2">
        <v>180000.0</v>
      </c>
      <c r="M241" s="6">
        <f t="shared" si="1"/>
        <v>81000</v>
      </c>
      <c r="N241" s="7">
        <f t="shared" si="10"/>
        <v>27000</v>
      </c>
      <c r="O241" s="7">
        <f t="shared" si="9"/>
        <v>72000</v>
      </c>
      <c r="P241" s="8">
        <f>IFERROR(__xludf.DUMMYFUNCTION("IF(I241&lt;&gt;""ninguno"", COUNTA(SPLIT(I241,"",""))*10000, 0)
"),10000.0)</f>
        <v>10000</v>
      </c>
    </row>
    <row r="242" ht="15.75" customHeight="1">
      <c r="A242" s="1">
        <v>242.0</v>
      </c>
      <c r="B242" s="4" t="str">
        <f>IFERROR(__xludf.DUMMYFUNCTION("GOOGLETRANSLATE(H242,""es"",""en"")"),"Wood")</f>
        <v>Wood</v>
      </c>
      <c r="C242" s="4" t="str">
        <f>IFERROR(__xludf.DUMMYFUNCTION("GOOGLETRANSLATE(F242,""es"",""en"")"),"wooden box ")</f>
        <v>wooden box </v>
      </c>
      <c r="D242" s="1" t="str">
        <f>IFERROR(__xludf.DUMMYFUNCTION("GOOGLETRANSLATE(G242,""es"",""en"")"),"MDF")</f>
        <v>MDF</v>
      </c>
      <c r="E242" s="1" t="str">
        <f>IFERROR(__xludf.DUMMYFUNCTION("GOOGLETRANSLATE(I242,""es"",""en"")"),"Altarpiece")</f>
        <v>Altarpiece</v>
      </c>
      <c r="F242" s="1" t="s">
        <v>19</v>
      </c>
      <c r="G242" s="1" t="s">
        <v>15</v>
      </c>
      <c r="H242" s="1" t="s">
        <v>20</v>
      </c>
      <c r="I242" s="1" t="s">
        <v>111</v>
      </c>
      <c r="J242" s="1" t="s">
        <v>64</v>
      </c>
      <c r="K242" s="1">
        <v>1.0</v>
      </c>
      <c r="L242" s="2">
        <v>25000.0</v>
      </c>
      <c r="M242" s="6">
        <f t="shared" si="1"/>
        <v>11250</v>
      </c>
      <c r="N242" s="7">
        <f t="shared" si="10"/>
        <v>3750</v>
      </c>
      <c r="O242" s="7">
        <f t="shared" si="9"/>
        <v>10000</v>
      </c>
      <c r="P242" s="8">
        <f>IFERROR(__xludf.DUMMYFUNCTION("IF(I242&lt;&gt;""ninguno"", COUNTA(SPLIT(I242,"",""))*10000, 0)
"),10000.0)</f>
        <v>10000</v>
      </c>
    </row>
    <row r="243" ht="15.75" customHeight="1">
      <c r="A243" s="1">
        <v>243.0</v>
      </c>
      <c r="B243" s="4" t="str">
        <f>IFERROR(__xludf.DUMMYFUNCTION("GOOGLETRANSLATE(H243,""es"",""en"")"),"Black")</f>
        <v>Black</v>
      </c>
      <c r="C243" s="4" t="str">
        <f>IFERROR(__xludf.DUMMYFUNCTION("GOOGLETRANSLATE(F243,""es"",""en"")"),"Wooden clock")</f>
        <v>Wooden clock</v>
      </c>
      <c r="D243" s="1" t="str">
        <f>IFERROR(__xludf.DUMMYFUNCTION("GOOGLETRANSLATE(G243,""es"",""en"")"),"Pine tree")</f>
        <v>Pine tree</v>
      </c>
      <c r="E243" s="1" t="str">
        <f>IFERROR(__xludf.DUMMYFUNCTION("GOOGLETRANSLATE(I243,""es"",""en"")"),"couple message")</f>
        <v>couple message</v>
      </c>
      <c r="F243" s="1" t="s">
        <v>39</v>
      </c>
      <c r="G243" s="1" t="s">
        <v>40</v>
      </c>
      <c r="H243" s="1" t="s">
        <v>24</v>
      </c>
      <c r="I243" s="1" t="s">
        <v>139</v>
      </c>
      <c r="J243" s="1" t="s">
        <v>49</v>
      </c>
      <c r="K243" s="1">
        <v>1.0</v>
      </c>
      <c r="L243" s="2">
        <v>60000.0</v>
      </c>
      <c r="M243" s="6">
        <f t="shared" si="1"/>
        <v>27000</v>
      </c>
      <c r="N243" s="7">
        <f t="shared" si="10"/>
        <v>9000</v>
      </c>
      <c r="O243" s="7">
        <f t="shared" si="9"/>
        <v>24000</v>
      </c>
      <c r="P243" s="8">
        <f>IFERROR(__xludf.DUMMYFUNCTION("IF(I243&lt;&gt;""ninguno"", COUNTA(SPLIT(I243,"",""))*10000, 0)
"),10000.0)</f>
        <v>10000</v>
      </c>
    </row>
    <row r="244" ht="15.75" customHeight="1">
      <c r="A244" s="1">
        <v>244.0</v>
      </c>
      <c r="B244" s="4" t="str">
        <f>IFERROR(__xludf.DUMMYFUNCTION("GOOGLETRANSLATE(H244,""es"",""en"")"),"Coffee with black")</f>
        <v>Coffee with black</v>
      </c>
      <c r="C244" s="4" t="str">
        <f>IFERROR(__xludf.DUMMYFUNCTION("GOOGLETRANSLATE(F244,""es"",""en"")"),"Wooden shelf")</f>
        <v>Wooden shelf</v>
      </c>
      <c r="D244" s="1" t="str">
        <f>IFERROR(__xludf.DUMMYFUNCTION("GOOGLETRANSLATE(G244,""es"",""en"")"),"MDF")</f>
        <v>MDF</v>
      </c>
      <c r="E244" s="1" t="str">
        <f>IFERROR(__xludf.DUMMYFUNCTION("GOOGLETRANSLATE(I244,""es"",""en"")"),"With 3 compartments")</f>
        <v>With 3 compartments</v>
      </c>
      <c r="F244" s="1" t="s">
        <v>36</v>
      </c>
      <c r="G244" s="1" t="s">
        <v>15</v>
      </c>
      <c r="H244" s="1" t="s">
        <v>140</v>
      </c>
      <c r="I244" s="1" t="s">
        <v>141</v>
      </c>
      <c r="J244" s="1" t="s">
        <v>95</v>
      </c>
      <c r="K244" s="1">
        <v>1.0</v>
      </c>
      <c r="L244" s="2">
        <v>70000.0</v>
      </c>
      <c r="M244" s="6">
        <f t="shared" si="1"/>
        <v>31500</v>
      </c>
      <c r="N244" s="7">
        <f t="shared" si="10"/>
        <v>10500</v>
      </c>
      <c r="O244" s="7">
        <f t="shared" si="9"/>
        <v>28000</v>
      </c>
      <c r="P244" s="8">
        <f>IFERROR(__xludf.DUMMYFUNCTION("IF(I244&lt;&gt;""ninguno"", COUNTA(SPLIT(I244,"",""))*10000, 0)
"),10000.0)</f>
        <v>10000</v>
      </c>
    </row>
    <row r="245" ht="15.75" customHeight="1">
      <c r="A245" s="1">
        <v>245.0</v>
      </c>
      <c r="B245" s="4" t="str">
        <f>IFERROR(__xludf.DUMMYFUNCTION("GOOGLETRANSLATE(H245,""es"",""en"")"),"Black")</f>
        <v>Black</v>
      </c>
      <c r="C245" s="4" t="str">
        <f>IFERROR(__xludf.DUMMYFUNCTION("GOOGLETRANSLATE(F245,""es"",""en"")"),"Wooden clock")</f>
        <v>Wooden clock</v>
      </c>
      <c r="D245" s="1" t="str">
        <f>IFERROR(__xludf.DUMMYFUNCTION("GOOGLETRANSLATE(G245,""es"",""en"")"),"Pine tree")</f>
        <v>Pine tree</v>
      </c>
      <c r="E245" s="1" t="str">
        <f>IFERROR(__xludf.DUMMYFUNCTION("GOOGLETRANSLATE(I245,""es"",""en"")"),"Photographic tree with 8 photos")</f>
        <v>Photographic tree with 8 photos</v>
      </c>
      <c r="F245" s="1" t="s">
        <v>39</v>
      </c>
      <c r="G245" s="1" t="s">
        <v>40</v>
      </c>
      <c r="H245" s="1" t="s">
        <v>24</v>
      </c>
      <c r="I245" s="1" t="s">
        <v>102</v>
      </c>
      <c r="J245" s="1" t="s">
        <v>49</v>
      </c>
      <c r="K245" s="1">
        <v>1.0</v>
      </c>
      <c r="L245" s="2">
        <v>60000.0</v>
      </c>
      <c r="M245" s="6">
        <f t="shared" si="1"/>
        <v>27000</v>
      </c>
      <c r="N245" s="7">
        <f t="shared" si="10"/>
        <v>9000</v>
      </c>
      <c r="O245" s="7">
        <f t="shared" si="9"/>
        <v>24000</v>
      </c>
      <c r="P245" s="8">
        <f>IFERROR(__xludf.DUMMYFUNCTION("IF(I245&lt;&gt;""ninguno"", COUNTA(SPLIT(I245,"",""))*10000, 0)
"),10000.0)</f>
        <v>10000</v>
      </c>
    </row>
    <row r="246" ht="15.75" customHeight="1">
      <c r="A246" s="1">
        <v>246.0</v>
      </c>
      <c r="B246" s="4" t="str">
        <f>IFERROR(__xludf.DUMMYFUNCTION("GOOGLETRANSLATE(H246,""es"",""en"")"),"Black")</f>
        <v>Black</v>
      </c>
      <c r="C246" s="4" t="str">
        <f>IFERROR(__xludf.DUMMYFUNCTION("GOOGLETRANSLATE(F246,""es"",""en"")"),"wooden box ")</f>
        <v>wooden box </v>
      </c>
      <c r="D246" s="1" t="str">
        <f>IFERROR(__xludf.DUMMYFUNCTION("GOOGLETRANSLATE(G246,""es"",""en"")"),"Pine tree")</f>
        <v>Pine tree</v>
      </c>
      <c r="E246" s="1" t="str">
        <f>IFERROR(__xludf.DUMMYFUNCTION("GOOGLETRANSLATE(I246,""es"",""en"")"),"None")</f>
        <v>None</v>
      </c>
      <c r="F246" s="1" t="s">
        <v>19</v>
      </c>
      <c r="G246" s="1" t="s">
        <v>40</v>
      </c>
      <c r="H246" s="1" t="s">
        <v>24</v>
      </c>
      <c r="I246" s="1" t="s">
        <v>21</v>
      </c>
      <c r="J246" s="1" t="s">
        <v>64</v>
      </c>
      <c r="K246" s="1">
        <v>1.0</v>
      </c>
      <c r="L246" s="2">
        <v>40000.0</v>
      </c>
      <c r="M246" s="6">
        <f t="shared" si="1"/>
        <v>18000</v>
      </c>
      <c r="N246" s="7">
        <f t="shared" si="10"/>
        <v>6000</v>
      </c>
      <c r="O246" s="7">
        <f t="shared" si="9"/>
        <v>16000</v>
      </c>
      <c r="P246" s="8">
        <f>IFERROR(__xludf.DUMMYFUNCTION("IF(I246&lt;&gt;""ninguno"", COUNTA(SPLIT(I246,"",""))*10000, 0)
"),0.0)</f>
        <v>0</v>
      </c>
    </row>
    <row r="247" ht="15.75" customHeight="1">
      <c r="A247" s="1">
        <v>247.0</v>
      </c>
      <c r="B247" s="4" t="str">
        <f>IFERROR(__xludf.DUMMYFUNCTION("GOOGLETRANSLATE(H247,""es"",""en"")"),"Coffee")</f>
        <v>Coffee</v>
      </c>
      <c r="C247" s="4" t="str">
        <f>IFERROR(__xludf.DUMMYFUNCTION("GOOGLETRANSLATE(F247,""es"",""en"")"),"Wooden clock")</f>
        <v>Wooden clock</v>
      </c>
      <c r="D247" s="1" t="str">
        <f>IFERROR(__xludf.DUMMYFUNCTION("GOOGLETRANSLATE(G247,""es"",""en"")"),"Cedar")</f>
        <v>Cedar</v>
      </c>
      <c r="E247" s="1" t="str">
        <f>IFERROR(__xludf.DUMMYFUNCTION("GOOGLETRANSLATE(I247,""es"",""en"")"),"Photographic tree with 11 photos")</f>
        <v>Photographic tree with 11 photos</v>
      </c>
      <c r="F247" s="1" t="s">
        <v>39</v>
      </c>
      <c r="G247" s="1" t="s">
        <v>55</v>
      </c>
      <c r="H247" s="1" t="s">
        <v>108</v>
      </c>
      <c r="I247" s="1" t="s">
        <v>142</v>
      </c>
      <c r="J247" s="1" t="s">
        <v>98</v>
      </c>
      <c r="K247" s="1">
        <v>1.0</v>
      </c>
      <c r="L247" s="2">
        <v>120000.0</v>
      </c>
      <c r="M247" s="6">
        <f t="shared" si="1"/>
        <v>54000</v>
      </c>
      <c r="N247" s="7">
        <f t="shared" si="10"/>
        <v>18000</v>
      </c>
      <c r="O247" s="7">
        <f t="shared" si="9"/>
        <v>48000</v>
      </c>
      <c r="P247" s="8">
        <f>IFERROR(__xludf.DUMMYFUNCTION("IF(I247&lt;&gt;""ninguno"", COUNTA(SPLIT(I247,"",""))*10000, 0)
"),10000.0)</f>
        <v>10000</v>
      </c>
    </row>
    <row r="248" ht="15.75" customHeight="1">
      <c r="A248" s="1">
        <v>248.0</v>
      </c>
      <c r="B248" s="4" t="str">
        <f>IFERROR(__xludf.DUMMYFUNCTION("GOOGLETRANSLATE(H248,""es"",""en"")"),"Walnut")</f>
        <v>Walnut</v>
      </c>
      <c r="C248" s="4" t="str">
        <f>IFERROR(__xludf.DUMMYFUNCTION("GOOGLETRANSLATE(F248,""es"",""en"")"),"Wooden organizer cabinet")</f>
        <v>Wooden organizer cabinet</v>
      </c>
      <c r="D248" s="1" t="str">
        <f>IFERROR(__xludf.DUMMYFUNCTION("GOOGLETRANSLATE(G248,""es"",""en"")"),"Pine tree")</f>
        <v>Pine tree</v>
      </c>
      <c r="E248" s="1" t="str">
        <f>IFERROR(__xludf.DUMMYFUNCTION("GOOGLETRANSLATE(I248,""es"",""en"")"),"Trunk furniture")</f>
        <v>Trunk furniture</v>
      </c>
      <c r="F248" s="1" t="s">
        <v>52</v>
      </c>
      <c r="G248" s="1" t="s">
        <v>40</v>
      </c>
      <c r="H248" s="1" t="s">
        <v>133</v>
      </c>
      <c r="I248" s="1" t="s">
        <v>143</v>
      </c>
      <c r="J248" s="1" t="s">
        <v>144</v>
      </c>
      <c r="K248" s="1">
        <v>1.0</v>
      </c>
      <c r="L248" s="2">
        <v>70000.0</v>
      </c>
      <c r="M248" s="6">
        <f t="shared" si="1"/>
        <v>31500</v>
      </c>
      <c r="N248" s="7">
        <f t="shared" si="10"/>
        <v>10500</v>
      </c>
      <c r="O248" s="7">
        <f t="shared" si="9"/>
        <v>28000</v>
      </c>
      <c r="P248" s="8">
        <f>IFERROR(__xludf.DUMMYFUNCTION("IF(I248&lt;&gt;""ninguno"", COUNTA(SPLIT(I248,"",""))*10000, 0)
"),10000.0)</f>
        <v>10000</v>
      </c>
    </row>
    <row r="249" ht="15.75" customHeight="1">
      <c r="A249" s="1">
        <v>249.0</v>
      </c>
      <c r="B249" s="4" t="str">
        <f>IFERROR(__xludf.DUMMYFUNCTION("GOOGLETRANSLATE(H249,""es"",""en"")"),"Black")</f>
        <v>Black</v>
      </c>
      <c r="C249" s="4" t="str">
        <f>IFERROR(__xludf.DUMMYFUNCTION("GOOGLETRANSLATE(F249,""es"",""en"")"),"Wooden clock")</f>
        <v>Wooden clock</v>
      </c>
      <c r="D249" s="1" t="str">
        <f>IFERROR(__xludf.DUMMYFUNCTION("GOOGLETRANSLATE(G249,""es"",""en"")"),"MDF")</f>
        <v>MDF</v>
      </c>
      <c r="E249" s="1" t="str">
        <f>IFERROR(__xludf.DUMMYFUNCTION("GOOGLETRANSLATE(I249,""es"",""en"")"),"Photographic tree with 8 photos")</f>
        <v>Photographic tree with 8 photos</v>
      </c>
      <c r="F249" s="1" t="s">
        <v>39</v>
      </c>
      <c r="G249" s="1" t="s">
        <v>15</v>
      </c>
      <c r="H249" s="1" t="s">
        <v>24</v>
      </c>
      <c r="I249" s="1" t="s">
        <v>102</v>
      </c>
      <c r="J249" s="1" t="s">
        <v>49</v>
      </c>
      <c r="K249" s="1">
        <v>1.0</v>
      </c>
      <c r="L249" s="2">
        <v>60000.0</v>
      </c>
      <c r="M249" s="6">
        <f t="shared" si="1"/>
        <v>27000</v>
      </c>
      <c r="N249" s="7">
        <f t="shared" si="10"/>
        <v>9000</v>
      </c>
      <c r="O249" s="7">
        <f t="shared" si="9"/>
        <v>24000</v>
      </c>
      <c r="P249" s="8">
        <f>IFERROR(__xludf.DUMMYFUNCTION("IF(I249&lt;&gt;""ninguno"", COUNTA(SPLIT(I249,"",""))*10000, 0)
"),10000.0)</f>
        <v>10000</v>
      </c>
    </row>
    <row r="250" ht="15.75" customHeight="1">
      <c r="A250" s="1">
        <v>250.0</v>
      </c>
      <c r="B250" s="4" t="str">
        <f>IFERROR(__xludf.DUMMYFUNCTION("GOOGLETRANSLATE(H250,""es"",""en"")"),"Black")</f>
        <v>Black</v>
      </c>
      <c r="C250" s="4" t="str">
        <f>IFERROR(__xludf.DUMMYFUNCTION("GOOGLETRANSLATE(F250,""es"",""en"")"),"Wooden clock")</f>
        <v>Wooden clock</v>
      </c>
      <c r="D250" s="1" t="str">
        <f>IFERROR(__xludf.DUMMYFUNCTION("GOOGLETRANSLATE(G250,""es"",""en"")"),"Cedar")</f>
        <v>Cedar</v>
      </c>
      <c r="E250" s="1" t="str">
        <f>IFERROR(__xludf.DUMMYFUNCTION("GOOGLETRANSLATE(I250,""es"",""en"")"),"Photo tree with 12 photos")</f>
        <v>Photo tree with 12 photos</v>
      </c>
      <c r="F250" s="1" t="s">
        <v>39</v>
      </c>
      <c r="G250" s="1" t="s">
        <v>55</v>
      </c>
      <c r="H250" s="1" t="s">
        <v>24</v>
      </c>
      <c r="I250" s="1" t="s">
        <v>51</v>
      </c>
      <c r="J250" s="1" t="s">
        <v>145</v>
      </c>
      <c r="K250" s="1">
        <v>1.0</v>
      </c>
      <c r="L250" s="2">
        <v>90000.0</v>
      </c>
      <c r="M250" s="6">
        <f t="shared" si="1"/>
        <v>40500</v>
      </c>
      <c r="N250" s="7">
        <f t="shared" si="10"/>
        <v>13500</v>
      </c>
      <c r="O250" s="7">
        <f t="shared" si="9"/>
        <v>36000</v>
      </c>
      <c r="P250" s="8">
        <f>IFERROR(__xludf.DUMMYFUNCTION("IF(I250&lt;&gt;""ninguno"", COUNTA(SPLIT(I250,"",""))*10000, 0)
"),10000.0)</f>
        <v>10000</v>
      </c>
    </row>
    <row r="251" ht="15.75" customHeight="1">
      <c r="A251" s="1">
        <v>251.0</v>
      </c>
      <c r="B251" s="4" t="str">
        <f>IFERROR(__xludf.DUMMYFUNCTION("GOOGLETRANSLATE(H251,""es"",""en"")"),"Neon")</f>
        <v>Neon</v>
      </c>
      <c r="C251" s="4" t="str">
        <f>IFERROR(__xludf.DUMMYFUNCTION("GOOGLETRANSLATE(F251,""es"",""en"")"),"wooden notice ")</f>
        <v>wooden notice </v>
      </c>
      <c r="D251" s="1" t="str">
        <f>IFERROR(__xludf.DUMMYFUNCTION("GOOGLETRANSLATE(G251,""es"",""en"")"),"MDF")</f>
        <v>MDF</v>
      </c>
      <c r="E251" s="1" t="str">
        <f>IFERROR(__xludf.DUMMYFUNCTION("GOOGLETRANSLATE(I251,""es"",""en"")"),"Beautiful Letter")</f>
        <v>Beautiful Letter</v>
      </c>
      <c r="F251" s="1" t="s">
        <v>14</v>
      </c>
      <c r="G251" s="4" t="s">
        <v>15</v>
      </c>
      <c r="H251" s="4" t="s">
        <v>16</v>
      </c>
      <c r="I251" s="1" t="s">
        <v>17</v>
      </c>
      <c r="J251" s="1" t="s">
        <v>18</v>
      </c>
      <c r="K251" s="4">
        <v>1.0</v>
      </c>
      <c r="L251" s="5">
        <v>270000.0</v>
      </c>
      <c r="M251" s="6">
        <f t="shared" si="1"/>
        <v>121500</v>
      </c>
      <c r="N251" s="7">
        <f t="shared" ref="N251:N265" si="11">L251*0.25</f>
        <v>67500</v>
      </c>
      <c r="O251" s="7">
        <f>L251*0.3</f>
        <v>81000</v>
      </c>
      <c r="P251" s="8">
        <f>IFERROR(__xludf.DUMMYFUNCTION("IF(I251&lt;&gt;""ninguno"", COUNTA(SPLIT(I251,"",""))*10000, 0)
"),10000.0)</f>
        <v>10000</v>
      </c>
    </row>
    <row r="252" ht="15.75" customHeight="1">
      <c r="A252" s="1">
        <v>252.0</v>
      </c>
      <c r="B252" s="4" t="str">
        <f>IFERROR(__xludf.DUMMYFUNCTION("GOOGLETRANSLATE(H252,""es"",""en"")"),"Wood")</f>
        <v>Wood</v>
      </c>
      <c r="C252" s="4" t="str">
        <f>IFERROR(__xludf.DUMMYFUNCTION("GOOGLETRANSLATE(F252,""es"",""en"")"),"wooden box ")</f>
        <v>wooden box </v>
      </c>
      <c r="D252" s="1" t="str">
        <f>IFERROR(__xludf.DUMMYFUNCTION("GOOGLETRANSLATE(G252,""es"",""en"")"),"MDF")</f>
        <v>MDF</v>
      </c>
      <c r="E252" s="1" t="str">
        <f>IFERROR(__xludf.DUMMYFUNCTION("GOOGLETRANSLATE(I252,""es"",""en"")"),"None")</f>
        <v>None</v>
      </c>
      <c r="F252" s="1" t="s">
        <v>19</v>
      </c>
      <c r="G252" s="4" t="s">
        <v>15</v>
      </c>
      <c r="H252" s="4" t="s">
        <v>20</v>
      </c>
      <c r="I252" s="1" t="s">
        <v>21</v>
      </c>
      <c r="J252" s="1" t="s">
        <v>22</v>
      </c>
      <c r="K252" s="4">
        <v>1.0</v>
      </c>
      <c r="L252" s="7">
        <v>110000.0</v>
      </c>
      <c r="M252" s="6">
        <f t="shared" si="1"/>
        <v>49500</v>
      </c>
      <c r="N252" s="7">
        <f t="shared" si="11"/>
        <v>27500</v>
      </c>
      <c r="O252" s="7">
        <f t="shared" ref="O252:O401" si="12">L252*0.4</f>
        <v>44000</v>
      </c>
      <c r="P252" s="8">
        <f>IFERROR(__xludf.DUMMYFUNCTION("IF(I252&lt;&gt;""ninguno"", COUNTA(SPLIT(I252,"",""))*10000, 0)
"),0.0)</f>
        <v>0</v>
      </c>
    </row>
    <row r="253" ht="15.75" customHeight="1">
      <c r="A253" s="1">
        <v>253.0</v>
      </c>
      <c r="B253" s="4" t="str">
        <f>IFERROR(__xludf.DUMMYFUNCTION("GOOGLETRANSLATE(H253,""es"",""en"")"),"Black")</f>
        <v>Black</v>
      </c>
      <c r="C253" s="4" t="str">
        <f>IFERROR(__xludf.DUMMYFUNCTION("GOOGLETRANSLATE(F253,""es"",""en"")"),"Portrait door")</f>
        <v>Portrait door</v>
      </c>
      <c r="D253" s="1" t="str">
        <f>IFERROR(__xludf.DUMMYFUNCTION("GOOGLETRANSLATE(G253,""es"",""en"")"),"MDF")</f>
        <v>MDF</v>
      </c>
      <c r="E253" s="1" t="str">
        <f>IFERROR(__xludf.DUMMYFUNCTION("GOOGLETRANSLATE(I253,""es"",""en"")"),"None")</f>
        <v>None</v>
      </c>
      <c r="F253" s="4" t="s">
        <v>23</v>
      </c>
      <c r="G253" s="4" t="s">
        <v>15</v>
      </c>
      <c r="H253" s="4" t="s">
        <v>24</v>
      </c>
      <c r="I253" s="1" t="s">
        <v>21</v>
      </c>
      <c r="J253" s="1" t="s">
        <v>18</v>
      </c>
      <c r="K253" s="4">
        <v>1.0</v>
      </c>
      <c r="L253" s="7">
        <v>75000.0</v>
      </c>
      <c r="M253" s="6">
        <f t="shared" si="1"/>
        <v>33750</v>
      </c>
      <c r="N253" s="7">
        <f t="shared" si="11"/>
        <v>18750</v>
      </c>
      <c r="O253" s="7">
        <f t="shared" si="12"/>
        <v>30000</v>
      </c>
      <c r="P253" s="8">
        <f>IFERROR(__xludf.DUMMYFUNCTION("IF(I253&lt;&gt;""ninguno"", COUNTA(SPLIT(I253,"",""))*10000, 0)
"),0.0)</f>
        <v>0</v>
      </c>
    </row>
    <row r="254" ht="15.75" customHeight="1">
      <c r="A254" s="1">
        <v>254.0</v>
      </c>
      <c r="B254" s="4" t="str">
        <f>IFERROR(__xludf.DUMMYFUNCTION("GOOGLETRANSLATE(H254,""es"",""en"")"),"Wood")</f>
        <v>Wood</v>
      </c>
      <c r="C254" s="4" t="str">
        <f>IFERROR(__xludf.DUMMYFUNCTION("GOOGLETRANSLATE(F254,""es"",""en"")"),"Portrait door")</f>
        <v>Portrait door</v>
      </c>
      <c r="D254" s="1" t="str">
        <f>IFERROR(__xludf.DUMMYFUNCTION("GOOGLETRANSLATE(G254,""es"",""en"")"),"MDF")</f>
        <v>MDF</v>
      </c>
      <c r="E254" s="1" t="str">
        <f>IFERROR(__xludf.DUMMYFUNCTION("GOOGLETRANSLATE(I254,""es"",""en"")"),"Photographic tree with 5 photos")</f>
        <v>Photographic tree with 5 photos</v>
      </c>
      <c r="F254" s="1" t="s">
        <v>23</v>
      </c>
      <c r="G254" s="1" t="s">
        <v>15</v>
      </c>
      <c r="H254" s="1" t="s">
        <v>20</v>
      </c>
      <c r="I254" s="1" t="s">
        <v>25</v>
      </c>
      <c r="J254" s="1" t="s">
        <v>26</v>
      </c>
      <c r="K254" s="1">
        <v>1.0</v>
      </c>
      <c r="L254" s="2">
        <v>180000.0</v>
      </c>
      <c r="M254" s="6">
        <f t="shared" si="1"/>
        <v>81000</v>
      </c>
      <c r="N254" s="7">
        <f t="shared" si="11"/>
        <v>45000</v>
      </c>
      <c r="O254" s="7">
        <f t="shared" si="12"/>
        <v>72000</v>
      </c>
      <c r="P254" s="8">
        <f>IFERROR(__xludf.DUMMYFUNCTION("IF(I254&lt;&gt;""ninguno"", COUNTA(SPLIT(I254,"",""))*10000, 0)
"),10000.0)</f>
        <v>10000</v>
      </c>
    </row>
    <row r="255" ht="15.75" customHeight="1">
      <c r="A255" s="1">
        <v>255.0</v>
      </c>
      <c r="B255" s="4" t="str">
        <f>IFERROR(__xludf.DUMMYFUNCTION("GOOGLETRANSLATE(H255,""es"",""en"")"),"Green,White,Blue")</f>
        <v>Green,White,Blue</v>
      </c>
      <c r="C255" s="4" t="str">
        <f>IFERROR(__xludf.DUMMYFUNCTION("GOOGLETRANSLATE(F255,""es"",""en"")"),"wooden notice ")</f>
        <v>wooden notice </v>
      </c>
      <c r="D255" s="1" t="str">
        <f>IFERROR(__xludf.DUMMYFUNCTION("GOOGLETRANSLATE(G255,""es"",""en"")"),"MDF")</f>
        <v>MDF</v>
      </c>
      <c r="E255" s="1" t="str">
        <f>IFERROR(__xludf.DUMMYFUNCTION("GOOGLETRANSLATE(I255,""es"",""en"")"),"Message: They are more beautiful")</f>
        <v>Message: They are more beautiful</v>
      </c>
      <c r="F255" s="1" t="s">
        <v>14</v>
      </c>
      <c r="G255" s="1" t="s">
        <v>15</v>
      </c>
      <c r="H255" s="1" t="s">
        <v>27</v>
      </c>
      <c r="I255" s="1" t="s">
        <v>28</v>
      </c>
      <c r="J255" s="1" t="s">
        <v>29</v>
      </c>
      <c r="K255" s="1">
        <v>1.0</v>
      </c>
      <c r="L255" s="2">
        <v>270000.0</v>
      </c>
      <c r="M255" s="6">
        <f t="shared" si="1"/>
        <v>121500</v>
      </c>
      <c r="N255" s="7">
        <f t="shared" si="11"/>
        <v>67500</v>
      </c>
      <c r="O255" s="7">
        <f t="shared" si="12"/>
        <v>108000</v>
      </c>
      <c r="P255" s="8">
        <f>IFERROR(__xludf.DUMMYFUNCTION("IF(I255&lt;&gt;""ninguno"", COUNTA(SPLIT(I255,"",""))*10000, 0)
"),10000.0)</f>
        <v>10000</v>
      </c>
    </row>
    <row r="256" ht="15.75" customHeight="1">
      <c r="A256" s="1">
        <v>256.0</v>
      </c>
      <c r="B256" s="4" t="str">
        <f>IFERROR(__xludf.DUMMYFUNCTION("GOOGLETRANSLATE(H256,""es"",""en"")"),"White")</f>
        <v>White</v>
      </c>
      <c r="C256" s="4" t="str">
        <f>IFERROR(__xludf.DUMMYFUNCTION("GOOGLETRANSLATE(F256,""es"",""en"")"),"wooden mirror")</f>
        <v>wooden mirror</v>
      </c>
      <c r="D256" s="1" t="str">
        <f>IFERROR(__xludf.DUMMYFUNCTION("GOOGLETRANSLATE(G256,""es"",""en"")"),"MDF")</f>
        <v>MDF</v>
      </c>
      <c r="E256" s="1" t="str">
        <f>IFERROR(__xludf.DUMMYFUNCTION("GOOGLETRANSLATE(I256,""es"",""en"")"),"Bright paint")</f>
        <v>Bright paint</v>
      </c>
      <c r="F256" s="1" t="s">
        <v>30</v>
      </c>
      <c r="G256" s="1" t="s">
        <v>15</v>
      </c>
      <c r="H256" s="1" t="s">
        <v>31</v>
      </c>
      <c r="I256" s="1" t="s">
        <v>32</v>
      </c>
      <c r="J256" s="1" t="s">
        <v>33</v>
      </c>
      <c r="K256" s="1">
        <v>1.0</v>
      </c>
      <c r="L256" s="2">
        <v>800000.0</v>
      </c>
      <c r="M256" s="6">
        <f t="shared" si="1"/>
        <v>360000</v>
      </c>
      <c r="N256" s="7">
        <f t="shared" si="11"/>
        <v>200000</v>
      </c>
      <c r="O256" s="7">
        <f t="shared" si="12"/>
        <v>320000</v>
      </c>
      <c r="P256" s="8">
        <f>IFERROR(__xludf.DUMMYFUNCTION("IF(I256&lt;&gt;""ninguno"", COUNTA(SPLIT(I256,"",""))*10000, 0)
"),10000.0)</f>
        <v>10000</v>
      </c>
    </row>
    <row r="257" ht="15.75" customHeight="1">
      <c r="A257" s="1">
        <v>257.0</v>
      </c>
      <c r="B257" s="4" t="str">
        <f>IFERROR(__xludf.DUMMYFUNCTION("GOOGLETRANSLATE(H257,""es"",""en"")"),"Black")</f>
        <v>Black</v>
      </c>
      <c r="C257" s="4" t="str">
        <f>IFERROR(__xludf.DUMMYFUNCTION("GOOGLETRANSLATE(F257,""es"",""en"")"),"Portrait door")</f>
        <v>Portrait door</v>
      </c>
      <c r="D257" s="1" t="str">
        <f>IFERROR(__xludf.DUMMYFUNCTION("GOOGLETRANSLATE(G257,""es"",""en"")"),"MDF")</f>
        <v>MDF</v>
      </c>
      <c r="E257" s="1" t="str">
        <f>IFERROR(__xludf.DUMMYFUNCTION("GOOGLETRANSLATE(I257,""es"",""en"")"),"Photo Tree with 12 photos")</f>
        <v>Photo Tree with 12 photos</v>
      </c>
      <c r="F257" s="1" t="s">
        <v>23</v>
      </c>
      <c r="G257" s="1" t="s">
        <v>15</v>
      </c>
      <c r="H257" s="1" t="s">
        <v>24</v>
      </c>
      <c r="I257" s="1" t="s">
        <v>34</v>
      </c>
      <c r="J257" s="1" t="s">
        <v>35</v>
      </c>
      <c r="K257" s="1">
        <v>1.0</v>
      </c>
      <c r="L257" s="2">
        <v>100000.0</v>
      </c>
      <c r="M257" s="6">
        <f t="shared" si="1"/>
        <v>45000</v>
      </c>
      <c r="N257" s="7">
        <f t="shared" si="11"/>
        <v>25000</v>
      </c>
      <c r="O257" s="7">
        <f t="shared" si="12"/>
        <v>40000</v>
      </c>
      <c r="P257" s="8">
        <f>IFERROR(__xludf.DUMMYFUNCTION("IF(I257&lt;&gt;""ninguno"", COUNTA(SPLIT(I257,"",""))*10000, 0)
"),10000.0)</f>
        <v>10000</v>
      </c>
    </row>
    <row r="258" ht="15.75" customHeight="1">
      <c r="A258" s="1">
        <v>258.0</v>
      </c>
      <c r="B258" s="4" t="str">
        <f>IFERROR(__xludf.DUMMYFUNCTION("GOOGLETRANSLATE(H258,""es"",""en"")"),"Black")</f>
        <v>Black</v>
      </c>
      <c r="C258" s="4" t="str">
        <f>IFERROR(__xludf.DUMMYFUNCTION("GOOGLETRANSLATE(F258,""es"",""en"")"),"Wooden shelf")</f>
        <v>Wooden shelf</v>
      </c>
      <c r="D258" s="1" t="str">
        <f>IFERROR(__xludf.DUMMYFUNCTION("GOOGLETRANSLATE(G258,""es"",""en"")"),"MDF")</f>
        <v>MDF</v>
      </c>
      <c r="E258" s="1" t="str">
        <f>IFERROR(__xludf.DUMMYFUNCTION("GOOGLETRANSLATE(I258,""es"",""en"")"),"With two drawers")</f>
        <v>With two drawers</v>
      </c>
      <c r="F258" s="1" t="s">
        <v>36</v>
      </c>
      <c r="G258" s="1" t="s">
        <v>15</v>
      </c>
      <c r="H258" s="1" t="s">
        <v>24</v>
      </c>
      <c r="I258" s="1" t="s">
        <v>37</v>
      </c>
      <c r="J258" s="1" t="s">
        <v>38</v>
      </c>
      <c r="K258" s="1">
        <v>1.0</v>
      </c>
      <c r="L258" s="2">
        <v>100000.0</v>
      </c>
      <c r="M258" s="6">
        <f t="shared" si="1"/>
        <v>45000</v>
      </c>
      <c r="N258" s="7">
        <f t="shared" si="11"/>
        <v>25000</v>
      </c>
      <c r="O258" s="7">
        <f t="shared" si="12"/>
        <v>40000</v>
      </c>
      <c r="P258" s="8">
        <f>IFERROR(__xludf.DUMMYFUNCTION("IF(I258&lt;&gt;""ninguno"", COUNTA(SPLIT(I258,"",""))*10000, 0)
"),10000.0)</f>
        <v>10000</v>
      </c>
    </row>
    <row r="259" ht="15.75" customHeight="1">
      <c r="A259" s="1">
        <v>259.0</v>
      </c>
      <c r="B259" s="4" t="str">
        <f>IFERROR(__xludf.DUMMYFUNCTION("GOOGLETRANSLATE(H259,""es"",""en"")"),"Pine tree")</f>
        <v>Pine tree</v>
      </c>
      <c r="C259" s="4" t="str">
        <f>IFERROR(__xludf.DUMMYFUNCTION("GOOGLETRANSLATE(F259,""es"",""en"")"),"Wooden clock")</f>
        <v>Wooden clock</v>
      </c>
      <c r="D259" s="1" t="str">
        <f>IFERROR(__xludf.DUMMYFUNCTION("GOOGLETRANSLATE(G259,""es"",""en"")"),"Pine tree")</f>
        <v>Pine tree</v>
      </c>
      <c r="E259" s="1" t="str">
        <f>IFERROR(__xludf.DUMMYFUNCTION("GOOGLETRANSLATE(I259,""es"",""en"")"),"Photo tree with 5 photos")</f>
        <v>Photo tree with 5 photos</v>
      </c>
      <c r="F259" s="1" t="s">
        <v>39</v>
      </c>
      <c r="G259" s="1" t="s">
        <v>40</v>
      </c>
      <c r="H259" s="1" t="s">
        <v>40</v>
      </c>
      <c r="I259" s="1" t="s">
        <v>41</v>
      </c>
      <c r="J259" s="1" t="s">
        <v>42</v>
      </c>
      <c r="K259" s="1">
        <v>1.0</v>
      </c>
      <c r="L259" s="2">
        <v>20000.0</v>
      </c>
      <c r="M259" s="6">
        <f t="shared" si="1"/>
        <v>9000</v>
      </c>
      <c r="N259" s="7">
        <f t="shared" si="11"/>
        <v>5000</v>
      </c>
      <c r="O259" s="7">
        <f t="shared" si="12"/>
        <v>8000</v>
      </c>
      <c r="P259" s="8">
        <f>IFERROR(__xludf.DUMMYFUNCTION("IF(I259&lt;&gt;""ninguno"", COUNTA(SPLIT(I259,"",""))*10000, 0)
"),10000.0)</f>
        <v>10000</v>
      </c>
    </row>
    <row r="260" ht="15.75" customHeight="1">
      <c r="A260" s="1">
        <v>260.0</v>
      </c>
      <c r="B260" s="4" t="str">
        <f>IFERROR(__xludf.DUMMYFUNCTION("GOOGLETRANSLATE(H260,""es"",""en"")"),"Gray with blue")</f>
        <v>Gray with blue</v>
      </c>
      <c r="C260" s="4" t="str">
        <f>IFERROR(__xludf.DUMMYFUNCTION("GOOGLETRANSLATE(F260,""es"",""en"")"),"wooden notice ")</f>
        <v>wooden notice </v>
      </c>
      <c r="D260" s="1" t="str">
        <f>IFERROR(__xludf.DUMMYFUNCTION("GOOGLETRANSLATE(G260,""es"",""en"")"),"MDF")</f>
        <v>MDF</v>
      </c>
      <c r="E260" s="1" t="str">
        <f>IFERROR(__xludf.DUMMYFUNCTION("GOOGLETRANSLATE(I260,""es"",""en"")"),"Message: pola or fear")</f>
        <v>Message: pola or fear</v>
      </c>
      <c r="F260" s="1" t="s">
        <v>14</v>
      </c>
      <c r="G260" s="1" t="s">
        <v>15</v>
      </c>
      <c r="H260" s="1" t="s">
        <v>43</v>
      </c>
      <c r="I260" s="1" t="s">
        <v>44</v>
      </c>
      <c r="J260" s="1" t="s">
        <v>45</v>
      </c>
      <c r="K260" s="1">
        <v>1.0</v>
      </c>
      <c r="L260" s="2">
        <v>215000.0</v>
      </c>
      <c r="M260" s="6">
        <f t="shared" si="1"/>
        <v>96750</v>
      </c>
      <c r="N260" s="7">
        <f t="shared" si="11"/>
        <v>53750</v>
      </c>
      <c r="O260" s="7">
        <f t="shared" si="12"/>
        <v>86000</v>
      </c>
      <c r="P260" s="8">
        <f>IFERROR(__xludf.DUMMYFUNCTION("IF(I260&lt;&gt;""ninguno"", COUNTA(SPLIT(I260,"",""))*10000, 0)
"),10000.0)</f>
        <v>10000</v>
      </c>
    </row>
    <row r="261" ht="15.75" customHeight="1">
      <c r="A261" s="1">
        <v>261.0</v>
      </c>
      <c r="B261" s="4" t="str">
        <f>IFERROR(__xludf.DUMMYFUNCTION("GOOGLETRANSLATE(H261,""es"",""en"")"),"Wood")</f>
        <v>Wood</v>
      </c>
      <c r="C261" s="4" t="str">
        <f>IFERROR(__xludf.DUMMYFUNCTION("GOOGLETRANSLATE(F261,""es"",""en"")"),"wooden notice ")</f>
        <v>wooden notice </v>
      </c>
      <c r="D261" s="1" t="str">
        <f>IFERROR(__xludf.DUMMYFUNCTION("GOOGLETRANSLATE(G261,""es"",""en"")"),"MDF")</f>
        <v>MDF</v>
      </c>
      <c r="E261" s="1" t="str">
        <f>IFERROR(__xludf.DUMMYFUNCTION("GOOGLETRANSLATE(I261,""es"",""en"")"),"None ")</f>
        <v>None </v>
      </c>
      <c r="F261" s="1" t="s">
        <v>14</v>
      </c>
      <c r="G261" s="1" t="s">
        <v>15</v>
      </c>
      <c r="H261" s="1" t="s">
        <v>20</v>
      </c>
      <c r="I261" s="1" t="s">
        <v>46</v>
      </c>
      <c r="J261" s="1" t="s">
        <v>47</v>
      </c>
      <c r="K261" s="1">
        <v>1.0</v>
      </c>
      <c r="L261" s="2">
        <v>400000.0</v>
      </c>
      <c r="M261" s="6">
        <f t="shared" si="1"/>
        <v>180000</v>
      </c>
      <c r="N261" s="7">
        <f t="shared" si="11"/>
        <v>100000</v>
      </c>
      <c r="O261" s="7">
        <f t="shared" si="12"/>
        <v>160000</v>
      </c>
      <c r="P261" s="8">
        <f>IFERROR(__xludf.DUMMYFUNCTION("IF(I261&lt;&gt;""ninguno"", COUNTA(SPLIT(I261,"",""))*10000, 0)
"),10000.0)</f>
        <v>10000</v>
      </c>
    </row>
    <row r="262" ht="15.75" customHeight="1">
      <c r="A262" s="1">
        <v>262.0</v>
      </c>
      <c r="B262" s="4" t="str">
        <f>IFERROR(__xludf.DUMMYFUNCTION("GOOGLETRANSLATE(H262,""es"",""en"")"),"Purple")</f>
        <v>Purple</v>
      </c>
      <c r="C262" s="4" t="str">
        <f>IFERROR(__xludf.DUMMYFUNCTION("GOOGLETRANSLATE(F262,""es"",""en"")"),"wooden notice ")</f>
        <v>wooden notice </v>
      </c>
      <c r="D262" s="1" t="str">
        <f>IFERROR(__xludf.DUMMYFUNCTION("GOOGLETRANSLATE(G262,""es"",""en"")"),"MDF")</f>
        <v>MDF</v>
      </c>
      <c r="E262" s="1" t="str">
        <f>IFERROR(__xludf.DUMMYFUNCTION("GOOGLETRANSLATE(I262,""es"",""en"")"),"None")</f>
        <v>None</v>
      </c>
      <c r="F262" s="1" t="s">
        <v>14</v>
      </c>
      <c r="G262" s="1" t="s">
        <v>15</v>
      </c>
      <c r="H262" s="1" t="s">
        <v>48</v>
      </c>
      <c r="I262" s="1" t="s">
        <v>21</v>
      </c>
      <c r="J262" s="1" t="s">
        <v>49</v>
      </c>
      <c r="K262" s="1">
        <v>1.0</v>
      </c>
      <c r="L262" s="2">
        <v>600000.0</v>
      </c>
      <c r="M262" s="6">
        <f t="shared" si="1"/>
        <v>270000</v>
      </c>
      <c r="N262" s="7">
        <f t="shared" si="11"/>
        <v>150000</v>
      </c>
      <c r="O262" s="7">
        <f t="shared" si="12"/>
        <v>240000</v>
      </c>
      <c r="P262" s="8">
        <f>IFERROR(__xludf.DUMMYFUNCTION("IF(I262&lt;&gt;""ninguno"", COUNTA(SPLIT(I262,"",""))*10000, 0)
"),0.0)</f>
        <v>0</v>
      </c>
    </row>
    <row r="263" ht="15.75" customHeight="1">
      <c r="A263" s="1">
        <v>263.0</v>
      </c>
      <c r="B263" s="4" t="str">
        <f>IFERROR(__xludf.DUMMYFUNCTION("GOOGLETRANSLATE(H263,""es"",""en"")"),"Wood")</f>
        <v>Wood</v>
      </c>
      <c r="C263" s="4" t="str">
        <f>IFERROR(__xludf.DUMMYFUNCTION("GOOGLETRANSLATE(F263,""es"",""en"")"),"Portrait door")</f>
        <v>Portrait door</v>
      </c>
      <c r="D263" s="1" t="str">
        <f>IFERROR(__xludf.DUMMYFUNCTION("GOOGLETRANSLATE(G263,""es"",""en"")"),"MDF")</f>
        <v>MDF</v>
      </c>
      <c r="E263" s="1" t="str">
        <f>IFERROR(__xludf.DUMMYFUNCTION("GOOGLETRANSLATE(I263,""es"",""en"")"),"None")</f>
        <v>None</v>
      </c>
      <c r="F263" s="1" t="s">
        <v>23</v>
      </c>
      <c r="G263" s="1" t="s">
        <v>15</v>
      </c>
      <c r="H263" s="1" t="s">
        <v>20</v>
      </c>
      <c r="I263" s="1" t="s">
        <v>21</v>
      </c>
      <c r="J263" s="1" t="s">
        <v>50</v>
      </c>
      <c r="K263" s="1">
        <v>1.0</v>
      </c>
      <c r="L263" s="2">
        <v>100000.0</v>
      </c>
      <c r="M263" s="6">
        <f t="shared" si="1"/>
        <v>45000</v>
      </c>
      <c r="N263" s="7">
        <f t="shared" si="11"/>
        <v>25000</v>
      </c>
      <c r="O263" s="7">
        <f t="shared" si="12"/>
        <v>40000</v>
      </c>
      <c r="P263" s="8">
        <f>IFERROR(__xludf.DUMMYFUNCTION("IF(I263&lt;&gt;""ninguno"", COUNTA(SPLIT(I263,"",""))*10000, 0)
"),0.0)</f>
        <v>0</v>
      </c>
    </row>
    <row r="264" ht="15.75" customHeight="1">
      <c r="A264" s="1">
        <v>264.0</v>
      </c>
      <c r="B264" s="4" t="str">
        <f>IFERROR(__xludf.DUMMYFUNCTION("GOOGLETRANSLATE(H264,""es"",""en"")"),"Black")</f>
        <v>Black</v>
      </c>
      <c r="C264" s="4" t="str">
        <f>IFERROR(__xludf.DUMMYFUNCTION("GOOGLETRANSLATE(F264,""es"",""en"")"),"Wooden clock")</f>
        <v>Wooden clock</v>
      </c>
      <c r="D264" s="1" t="str">
        <f>IFERROR(__xludf.DUMMYFUNCTION("GOOGLETRANSLATE(G264,""es"",""en"")"),"MDF")</f>
        <v>MDF</v>
      </c>
      <c r="E264" s="1" t="str">
        <f>IFERROR(__xludf.DUMMYFUNCTION("GOOGLETRANSLATE(I264,""es"",""en"")"),"Photo tree with 12 photos")</f>
        <v>Photo tree with 12 photos</v>
      </c>
      <c r="F264" s="1" t="s">
        <v>39</v>
      </c>
      <c r="G264" s="1" t="s">
        <v>15</v>
      </c>
      <c r="H264" s="1" t="s">
        <v>24</v>
      </c>
      <c r="I264" s="1" t="s">
        <v>51</v>
      </c>
      <c r="J264" s="1" t="s">
        <v>18</v>
      </c>
      <c r="K264" s="1">
        <v>1.0</v>
      </c>
      <c r="L264" s="2">
        <v>140000.0</v>
      </c>
      <c r="M264" s="6">
        <f t="shared" si="1"/>
        <v>63000</v>
      </c>
      <c r="N264" s="7">
        <f t="shared" si="11"/>
        <v>35000</v>
      </c>
      <c r="O264" s="7">
        <f t="shared" si="12"/>
        <v>56000</v>
      </c>
      <c r="P264" s="8">
        <f>IFERROR(__xludf.DUMMYFUNCTION("IF(I264&lt;&gt;""ninguno"", COUNTA(SPLIT(I264,"",""))*10000, 0)
"),10000.0)</f>
        <v>10000</v>
      </c>
    </row>
    <row r="265" ht="15.75" customHeight="1">
      <c r="A265" s="1">
        <v>265.0</v>
      </c>
      <c r="B265" s="4" t="str">
        <f>IFERROR(__xludf.DUMMYFUNCTION("GOOGLETRANSLATE(H265,""es"",""en"")"),"White")</f>
        <v>White</v>
      </c>
      <c r="C265" s="4" t="str">
        <f>IFERROR(__xludf.DUMMYFUNCTION("GOOGLETRANSLATE(F265,""es"",""en"")"),"Wooden organizer cabinet")</f>
        <v>Wooden organizer cabinet</v>
      </c>
      <c r="D265" s="1" t="str">
        <f>IFERROR(__xludf.DUMMYFUNCTION("GOOGLETRANSLATE(G265,""es"",""en"")"),"Pine tree")</f>
        <v>Pine tree</v>
      </c>
      <c r="E265" s="1" t="str">
        <f>IFERROR(__xludf.DUMMYFUNCTION("GOOGLETRANSLATE(I265,""es"",""en"")"),"With 3 drawers for the bathroom")</f>
        <v>With 3 drawers for the bathroom</v>
      </c>
      <c r="F265" s="1" t="s">
        <v>52</v>
      </c>
      <c r="G265" s="1" t="s">
        <v>40</v>
      </c>
      <c r="H265" s="1" t="s">
        <v>31</v>
      </c>
      <c r="I265" s="1" t="s">
        <v>53</v>
      </c>
      <c r="J265" s="1" t="s">
        <v>54</v>
      </c>
      <c r="K265" s="1">
        <v>1.0</v>
      </c>
      <c r="L265" s="2">
        <v>420000.0</v>
      </c>
      <c r="M265" s="6">
        <f t="shared" si="1"/>
        <v>189000</v>
      </c>
      <c r="N265" s="7">
        <f t="shared" si="11"/>
        <v>105000</v>
      </c>
      <c r="O265" s="7">
        <f t="shared" si="12"/>
        <v>168000</v>
      </c>
      <c r="P265" s="8">
        <f>IFERROR(__xludf.DUMMYFUNCTION("IF(I265&lt;&gt;""ninguno"", COUNTA(SPLIT(I265,"",""))*10000, 0)
"),10000.0)</f>
        <v>10000</v>
      </c>
    </row>
    <row r="266" ht="15.75" customHeight="1">
      <c r="A266" s="1">
        <v>266.0</v>
      </c>
      <c r="B266" s="4" t="str">
        <f>IFERROR(__xludf.DUMMYFUNCTION("GOOGLETRANSLATE(H266,""es"",""en"")"),"Dark Mahogany")</f>
        <v>Dark Mahogany</v>
      </c>
      <c r="C266" s="4" t="str">
        <f>IFERROR(__xludf.DUMMYFUNCTION("GOOGLETRANSLATE(F266,""es"",""en"")"),"Wooden organizer cabinet")</f>
        <v>Wooden organizer cabinet</v>
      </c>
      <c r="D266" s="1" t="str">
        <f>IFERROR(__xludf.DUMMYFUNCTION("GOOGLETRANSLATE(G266,""es"",""en"")"),"Cedar")</f>
        <v>Cedar</v>
      </c>
      <c r="E266" s="1" t="str">
        <f>IFERROR(__xludf.DUMMYFUNCTION("GOOGLETRANSLATE(I266,""es"",""en"")"),"For the bathroom")</f>
        <v>For the bathroom</v>
      </c>
      <c r="F266" s="1" t="s">
        <v>52</v>
      </c>
      <c r="G266" s="1" t="s">
        <v>55</v>
      </c>
      <c r="H266" s="1" t="s">
        <v>56</v>
      </c>
      <c r="I266" s="1" t="s">
        <v>57</v>
      </c>
      <c r="J266" s="1" t="s">
        <v>58</v>
      </c>
      <c r="K266" s="1">
        <v>1.0</v>
      </c>
      <c r="L266" s="2">
        <v>200000.0</v>
      </c>
      <c r="M266" s="6">
        <f t="shared" si="1"/>
        <v>90000</v>
      </c>
      <c r="N266" s="7">
        <f t="shared" ref="N266:N401" si="13">L266*0.15</f>
        <v>30000</v>
      </c>
      <c r="O266" s="7">
        <f t="shared" si="12"/>
        <v>80000</v>
      </c>
      <c r="P266" s="8">
        <f>IFERROR(__xludf.DUMMYFUNCTION("IF(I266&lt;&gt;""ninguno"", COUNTA(SPLIT(I266,"",""))*10000, 0)
"),10000.0)</f>
        <v>10000</v>
      </c>
    </row>
    <row r="267" ht="15.75" customHeight="1">
      <c r="A267" s="1">
        <v>267.0</v>
      </c>
      <c r="B267" s="4" t="str">
        <f>IFERROR(__xludf.DUMMYFUNCTION("GOOGLETRANSLATE(H267,""es"",""en"")"),"Turquoise")</f>
        <v>Turquoise</v>
      </c>
      <c r="C267" s="4" t="str">
        <f>IFERROR(__xludf.DUMMYFUNCTION("GOOGLETRANSLATE(F267,""es"",""en"")"),"wooden notice ")</f>
        <v>wooden notice </v>
      </c>
      <c r="D267" s="1" t="str">
        <f>IFERROR(__xludf.DUMMYFUNCTION("GOOGLETRANSLATE(G267,""es"",""en"")"),"Cedar")</f>
        <v>Cedar</v>
      </c>
      <c r="E267" s="1" t="str">
        <f>IFERROR(__xludf.DUMMYFUNCTION("GOOGLETRANSLATE(I267,""es"",""en"")"),"White Light, Drawer Base")</f>
        <v>White Light, Drawer Base</v>
      </c>
      <c r="F267" s="1" t="s">
        <v>14</v>
      </c>
      <c r="G267" s="1" t="s">
        <v>55</v>
      </c>
      <c r="H267" s="1" t="s">
        <v>59</v>
      </c>
      <c r="I267" s="1" t="s">
        <v>60</v>
      </c>
      <c r="J267" s="1" t="s">
        <v>146</v>
      </c>
      <c r="K267" s="1">
        <v>1.0</v>
      </c>
      <c r="L267" s="2">
        <v>600000.0</v>
      </c>
      <c r="M267" s="6">
        <f t="shared" si="1"/>
        <v>270000</v>
      </c>
      <c r="N267" s="7">
        <f t="shared" si="13"/>
        <v>90000</v>
      </c>
      <c r="O267" s="7">
        <f t="shared" si="12"/>
        <v>240000</v>
      </c>
      <c r="P267" s="8">
        <f>IFERROR(__xludf.DUMMYFUNCTION("IF(I267&lt;&gt;""ninguno"", COUNTA(SPLIT(I267,"",""))*10000, 0)
"),20000.0)</f>
        <v>20000</v>
      </c>
    </row>
    <row r="268" ht="15.75" customHeight="1">
      <c r="A268" s="1">
        <v>268.0</v>
      </c>
      <c r="B268" s="4" t="str">
        <f>IFERROR(__xludf.DUMMYFUNCTION("GOOGLETRANSLATE(H268,""es"",""en"")"),"Black")</f>
        <v>Black</v>
      </c>
      <c r="C268" s="4" t="str">
        <f>IFERROR(__xludf.DUMMYFUNCTION("GOOGLETRANSLATE(F268,""es"",""en"")"),"Wooden clock")</f>
        <v>Wooden clock</v>
      </c>
      <c r="D268" s="1" t="str">
        <f>IFERROR(__xludf.DUMMYFUNCTION("GOOGLETRANSLATE(G268,""es"",""en"")"),"MDF")</f>
        <v>MDF</v>
      </c>
      <c r="E268" s="1" t="str">
        <f>IFERROR(__xludf.DUMMYFUNCTION("GOOGLETRANSLATE(I268,""es"",""en"")"),"Photo tree with 2 photos")</f>
        <v>Photo tree with 2 photos</v>
      </c>
      <c r="F268" s="1" t="s">
        <v>39</v>
      </c>
      <c r="G268" s="1" t="s">
        <v>15</v>
      </c>
      <c r="H268" s="1" t="s">
        <v>24</v>
      </c>
      <c r="I268" s="1" t="s">
        <v>61</v>
      </c>
      <c r="J268" s="1" t="s">
        <v>147</v>
      </c>
      <c r="K268" s="1">
        <v>1.0</v>
      </c>
      <c r="L268" s="2">
        <v>120000.0</v>
      </c>
      <c r="M268" s="6">
        <f t="shared" si="1"/>
        <v>54000</v>
      </c>
      <c r="N268" s="7">
        <f t="shared" si="13"/>
        <v>18000</v>
      </c>
      <c r="O268" s="7">
        <f t="shared" si="12"/>
        <v>48000</v>
      </c>
      <c r="P268" s="8">
        <f>IFERROR(__xludf.DUMMYFUNCTION("IF(I268&lt;&gt;""ninguno"", COUNTA(SPLIT(I268,"",""))*10000, 0)
"),10000.0)</f>
        <v>10000</v>
      </c>
    </row>
    <row r="269" ht="15.75" customHeight="1">
      <c r="A269" s="1">
        <v>269.0</v>
      </c>
      <c r="B269" s="4" t="str">
        <f>IFERROR(__xludf.DUMMYFUNCTION("GOOGLETRANSLATE(H269,""es"",""en"")"),"White")</f>
        <v>White</v>
      </c>
      <c r="C269" s="4" t="str">
        <f>IFERROR(__xludf.DUMMYFUNCTION("GOOGLETRANSLATE(F269,""es"",""en"")"),"Wooden clock")</f>
        <v>Wooden clock</v>
      </c>
      <c r="D269" s="1" t="str">
        <f>IFERROR(__xludf.DUMMYFUNCTION("GOOGLETRANSLATE(G269,""es"",""en"")"),"MDF")</f>
        <v>MDF</v>
      </c>
      <c r="E269" s="1" t="str">
        <f>IFERROR(__xludf.DUMMYFUNCTION("GOOGLETRANSLATE(I269,""es"",""en"")"),"Photo tree with 5 photos")</f>
        <v>Photo tree with 5 photos</v>
      </c>
      <c r="F269" s="1" t="s">
        <v>39</v>
      </c>
      <c r="G269" s="1" t="s">
        <v>15</v>
      </c>
      <c r="H269" s="1" t="s">
        <v>31</v>
      </c>
      <c r="I269" s="1" t="s">
        <v>63</v>
      </c>
      <c r="J269" s="1" t="s">
        <v>64</v>
      </c>
      <c r="K269" s="1">
        <v>1.0</v>
      </c>
      <c r="L269" s="2">
        <v>60000.0</v>
      </c>
      <c r="M269" s="6">
        <f t="shared" si="1"/>
        <v>27000</v>
      </c>
      <c r="N269" s="7">
        <f t="shared" si="13"/>
        <v>9000</v>
      </c>
      <c r="O269" s="7">
        <f t="shared" si="12"/>
        <v>24000</v>
      </c>
      <c r="P269" s="8">
        <f>IFERROR(__xludf.DUMMYFUNCTION("IF(I269&lt;&gt;""ninguno"", COUNTA(SPLIT(I269,"",""))*10000, 0)
"),10000.0)</f>
        <v>10000</v>
      </c>
    </row>
    <row r="270" ht="15.75" customHeight="1">
      <c r="A270" s="1">
        <v>270.0</v>
      </c>
      <c r="B270" s="4" t="str">
        <f>IFERROR(__xludf.DUMMYFUNCTION("GOOGLETRANSLATE(H270,""es"",""en"")"),"Betiated Caramel")</f>
        <v>Betiated Caramel</v>
      </c>
      <c r="C270" s="4" t="str">
        <f>IFERROR(__xludf.DUMMYFUNCTION("GOOGLETRANSLATE(F270,""es"",""en"")"),"Wooden shelf")</f>
        <v>Wooden shelf</v>
      </c>
      <c r="D270" s="1" t="str">
        <f>IFERROR(__xludf.DUMMYFUNCTION("GOOGLETRANSLATE(G270,""es"",""en"")"),"MDF")</f>
        <v>MDF</v>
      </c>
      <c r="E270" s="1" t="str">
        <f>IFERROR(__xludf.DUMMYFUNCTION("GOOGLETRANSLATE(I270,""es"",""en"")"),"Compartments")</f>
        <v>Compartments</v>
      </c>
      <c r="F270" s="1" t="s">
        <v>36</v>
      </c>
      <c r="G270" s="1" t="s">
        <v>15</v>
      </c>
      <c r="H270" s="1" t="s">
        <v>65</v>
      </c>
      <c r="I270" s="1" t="s">
        <v>66</v>
      </c>
      <c r="J270" s="1" t="s">
        <v>67</v>
      </c>
      <c r="K270" s="1">
        <v>1.0</v>
      </c>
      <c r="L270" s="2">
        <v>150000.0</v>
      </c>
      <c r="M270" s="6">
        <f t="shared" si="1"/>
        <v>67500</v>
      </c>
      <c r="N270" s="7">
        <f t="shared" si="13"/>
        <v>22500</v>
      </c>
      <c r="O270" s="7">
        <f t="shared" si="12"/>
        <v>60000</v>
      </c>
      <c r="P270" s="8">
        <f>IFERROR(__xludf.DUMMYFUNCTION("IF(I270&lt;&gt;""ninguno"", COUNTA(SPLIT(I270,"",""))*10000, 0)
"),10000.0)</f>
        <v>10000</v>
      </c>
    </row>
    <row r="271" ht="15.75" customHeight="1">
      <c r="A271" s="1">
        <v>271.0</v>
      </c>
      <c r="B271" s="4" t="str">
        <f>IFERROR(__xludf.DUMMYFUNCTION("GOOGLETRANSLATE(H271,""es"",""en"")"),"Betiated Caramel")</f>
        <v>Betiated Caramel</v>
      </c>
      <c r="C271" s="4" t="str">
        <f>IFERROR(__xludf.DUMMYFUNCTION("GOOGLETRANSLATE(F271,""es"",""en"")"),"Wooden shelf")</f>
        <v>Wooden shelf</v>
      </c>
      <c r="D271" s="1" t="str">
        <f>IFERROR(__xludf.DUMMYFUNCTION("GOOGLETRANSLATE(G271,""es"",""en"")"),"MDF")</f>
        <v>MDF</v>
      </c>
      <c r="E271" s="1" t="str">
        <f>IFERROR(__xludf.DUMMYFUNCTION("GOOGLETRANSLATE(I271,""es"",""en"")"),"None")</f>
        <v>None</v>
      </c>
      <c r="F271" s="1" t="s">
        <v>36</v>
      </c>
      <c r="G271" s="1" t="s">
        <v>15</v>
      </c>
      <c r="H271" s="1" t="s">
        <v>65</v>
      </c>
      <c r="I271" s="1" t="s">
        <v>21</v>
      </c>
      <c r="J271" s="1" t="s">
        <v>68</v>
      </c>
      <c r="K271" s="1">
        <v>1.0</v>
      </c>
      <c r="L271" s="2">
        <v>150000.0</v>
      </c>
      <c r="M271" s="6">
        <f t="shared" si="1"/>
        <v>67500</v>
      </c>
      <c r="N271" s="7">
        <f t="shared" si="13"/>
        <v>22500</v>
      </c>
      <c r="O271" s="7">
        <f t="shared" si="12"/>
        <v>60000</v>
      </c>
      <c r="P271" s="8">
        <f>IFERROR(__xludf.DUMMYFUNCTION("IF(I271&lt;&gt;""ninguno"", COUNTA(SPLIT(I271,"",""))*10000, 0)
"),0.0)</f>
        <v>0</v>
      </c>
    </row>
    <row r="272" ht="15.75" customHeight="1">
      <c r="A272" s="1">
        <v>272.0</v>
      </c>
      <c r="B272" s="4" t="str">
        <f>IFERROR(__xludf.DUMMYFUNCTION("GOOGLETRANSLATE(H272,""es"",""en"")"),"Black")</f>
        <v>Black</v>
      </c>
      <c r="C272" s="4" t="str">
        <f>IFERROR(__xludf.DUMMYFUNCTION("GOOGLETRANSLATE(F272,""es"",""en"")"),"Wooden organizer cabinet")</f>
        <v>Wooden organizer cabinet</v>
      </c>
      <c r="D272" s="1" t="str">
        <f>IFERROR(__xludf.DUMMYFUNCTION("GOOGLETRANSLATE(G272,""es"",""en"")"),"MDF")</f>
        <v>MDF</v>
      </c>
      <c r="E272" s="1" t="str">
        <f>IFERROR(__xludf.DUMMYFUNCTION("GOOGLETRANSLATE(I272,""es"",""en"")"),"Shoemaker")</f>
        <v>Shoemaker</v>
      </c>
      <c r="F272" s="1" t="s">
        <v>52</v>
      </c>
      <c r="G272" s="1" t="s">
        <v>15</v>
      </c>
      <c r="H272" s="1" t="s">
        <v>24</v>
      </c>
      <c r="I272" s="1" t="s">
        <v>69</v>
      </c>
      <c r="J272" s="1" t="s">
        <v>70</v>
      </c>
      <c r="K272" s="1">
        <v>3.0</v>
      </c>
      <c r="L272" s="2">
        <v>550000.0</v>
      </c>
      <c r="M272" s="6">
        <f t="shared" si="1"/>
        <v>247500</v>
      </c>
      <c r="N272" s="7">
        <f t="shared" si="13"/>
        <v>82500</v>
      </c>
      <c r="O272" s="7">
        <f t="shared" si="12"/>
        <v>220000</v>
      </c>
      <c r="P272" s="8">
        <f>IFERROR(__xludf.DUMMYFUNCTION("IF(I272&lt;&gt;""ninguno"", COUNTA(SPLIT(I272,"",""))*10000, 0)
"),10000.0)</f>
        <v>10000</v>
      </c>
    </row>
    <row r="273" ht="15.75" customHeight="1">
      <c r="A273" s="1">
        <v>273.0</v>
      </c>
      <c r="B273" s="4" t="str">
        <f>IFERROR(__xludf.DUMMYFUNCTION("GOOGLETRANSLATE(H273,""es"",""en"")"),"Pink white")</f>
        <v>Pink white</v>
      </c>
      <c r="C273" s="4" t="str">
        <f>IFERROR(__xludf.DUMMYFUNCTION("GOOGLETRANSLATE(F273,""es"",""en"")"),"Wooden organizer cabinet")</f>
        <v>Wooden organizer cabinet</v>
      </c>
      <c r="D273" s="1" t="str">
        <f>IFERROR(__xludf.DUMMYFUNCTION("GOOGLETRANSLATE(G273,""es"",""en"")"),"Cedar")</f>
        <v>Cedar</v>
      </c>
      <c r="E273" s="1" t="str">
        <f>IFERROR(__xludf.DUMMYFUNCTION("GOOGLETRANSLATE(I273,""es"",""en"")"),"Macarena")</f>
        <v>Macarena</v>
      </c>
      <c r="F273" s="1" t="s">
        <v>52</v>
      </c>
      <c r="G273" s="1" t="s">
        <v>55</v>
      </c>
      <c r="H273" s="1" t="s">
        <v>71</v>
      </c>
      <c r="I273" s="1" t="s">
        <v>72</v>
      </c>
      <c r="J273" s="1" t="s">
        <v>73</v>
      </c>
      <c r="K273" s="1">
        <v>1.0</v>
      </c>
      <c r="L273" s="2">
        <v>60000.0</v>
      </c>
      <c r="M273" s="6">
        <f t="shared" si="1"/>
        <v>27000</v>
      </c>
      <c r="N273" s="7">
        <f t="shared" si="13"/>
        <v>9000</v>
      </c>
      <c r="O273" s="7">
        <f t="shared" si="12"/>
        <v>24000</v>
      </c>
      <c r="P273" s="8">
        <f>IFERROR(__xludf.DUMMYFUNCTION("IF(I273&lt;&gt;""ninguno"", COUNTA(SPLIT(I273,"",""))*10000, 0)
"),10000.0)</f>
        <v>10000</v>
      </c>
    </row>
    <row r="274" ht="15.75" customHeight="1">
      <c r="A274" s="1">
        <v>274.0</v>
      </c>
      <c r="B274" s="4" t="str">
        <f>IFERROR(__xludf.DUMMYFUNCTION("GOOGLETRANSLATE(H274,""es"",""en"")"),"Wood")</f>
        <v>Wood</v>
      </c>
      <c r="C274" s="4" t="str">
        <f>IFERROR(__xludf.DUMMYFUNCTION("GOOGLETRANSLATE(F274,""es"",""en"")"),"Portrait door")</f>
        <v>Portrait door</v>
      </c>
      <c r="D274" s="1" t="str">
        <f>IFERROR(__xludf.DUMMYFUNCTION("GOOGLETRANSLATE(G274,""es"",""en"")"),"MDF")</f>
        <v>MDF</v>
      </c>
      <c r="E274" s="1" t="str">
        <f>IFERROR(__xludf.DUMMYFUNCTION("GOOGLETRANSLATE(I274,""es"",""en"")"),"With flowers")</f>
        <v>With flowers</v>
      </c>
      <c r="F274" s="1" t="s">
        <v>23</v>
      </c>
      <c r="G274" s="1" t="s">
        <v>15</v>
      </c>
      <c r="H274" s="1" t="s">
        <v>20</v>
      </c>
      <c r="I274" s="1" t="s">
        <v>74</v>
      </c>
      <c r="J274" s="1" t="s">
        <v>64</v>
      </c>
      <c r="K274" s="1">
        <v>1.0</v>
      </c>
      <c r="L274" s="2">
        <v>60000.0</v>
      </c>
      <c r="M274" s="6">
        <f t="shared" si="1"/>
        <v>27000</v>
      </c>
      <c r="N274" s="7">
        <f t="shared" si="13"/>
        <v>9000</v>
      </c>
      <c r="O274" s="7">
        <f t="shared" si="12"/>
        <v>24000</v>
      </c>
      <c r="P274" s="8">
        <f>IFERROR(__xludf.DUMMYFUNCTION("IF(I274&lt;&gt;""ninguno"", COUNTA(SPLIT(I274,"",""))*10000, 0)
"),10000.0)</f>
        <v>10000</v>
      </c>
    </row>
    <row r="275" ht="15.75" customHeight="1">
      <c r="A275" s="1">
        <v>275.0</v>
      </c>
      <c r="B275" s="4" t="str">
        <f>IFERROR(__xludf.DUMMYFUNCTION("GOOGLETRANSLATE(H275,""es"",""en"")"),"Wood")</f>
        <v>Wood</v>
      </c>
      <c r="C275" s="4" t="str">
        <f>IFERROR(__xludf.DUMMYFUNCTION("GOOGLETRANSLATE(F275,""es"",""en"")"),"Wooden organizer cabinet")</f>
        <v>Wooden organizer cabinet</v>
      </c>
      <c r="D275" s="1" t="str">
        <f>IFERROR(__xludf.DUMMYFUNCTION("GOOGLETRANSLATE(G275,""es"",""en"")"),"MDF")</f>
        <v>MDF</v>
      </c>
      <c r="E275" s="1" t="str">
        <f>IFERROR(__xludf.DUMMYFUNCTION("GOOGLETRANSLATE(I275,""es"",""en"")"),"Earring Organizer")</f>
        <v>Earring Organizer</v>
      </c>
      <c r="F275" s="1" t="s">
        <v>52</v>
      </c>
      <c r="G275" s="1" t="s">
        <v>15</v>
      </c>
      <c r="H275" s="1" t="s">
        <v>20</v>
      </c>
      <c r="I275" s="1" t="s">
        <v>75</v>
      </c>
      <c r="J275" s="1" t="s">
        <v>35</v>
      </c>
      <c r="K275" s="1">
        <v>1.0</v>
      </c>
      <c r="L275" s="2">
        <v>60000.0</v>
      </c>
      <c r="M275" s="6">
        <f t="shared" si="1"/>
        <v>27000</v>
      </c>
      <c r="N275" s="7">
        <f t="shared" si="13"/>
        <v>9000</v>
      </c>
      <c r="O275" s="7">
        <f t="shared" si="12"/>
        <v>24000</v>
      </c>
      <c r="P275" s="8">
        <f>IFERROR(__xludf.DUMMYFUNCTION("IF(I275&lt;&gt;""ninguno"", COUNTA(SPLIT(I275,"",""))*10000, 0)
"),10000.0)</f>
        <v>10000</v>
      </c>
    </row>
    <row r="276" ht="15.75" customHeight="1">
      <c r="A276" s="1">
        <v>276.0</v>
      </c>
      <c r="B276" s="4" t="str">
        <f>IFERROR(__xludf.DUMMYFUNCTION("GOOGLETRANSLATE(H276,""es"",""en"")"),"Wood")</f>
        <v>Wood</v>
      </c>
      <c r="C276" s="4" t="str">
        <f>IFERROR(__xludf.DUMMYFUNCTION("GOOGLETRANSLATE(F276,""es"",""en"")"),"Wooden organizer cabinet")</f>
        <v>Wooden organizer cabinet</v>
      </c>
      <c r="D276" s="1" t="str">
        <f>IFERROR(__xludf.DUMMYFUNCTION("GOOGLETRANSLATE(G276,""es"",""en"")"),"MDF")</f>
        <v>MDF</v>
      </c>
      <c r="E276" s="1" t="str">
        <f>IFERROR(__xludf.DUMMYFUNCTION("GOOGLETRANSLATE(I276,""es"",""en"")"),"piggy bank with phrase")</f>
        <v>piggy bank with phrase</v>
      </c>
      <c r="F276" s="1" t="s">
        <v>52</v>
      </c>
      <c r="G276" s="1" t="s">
        <v>15</v>
      </c>
      <c r="H276" s="1" t="s">
        <v>20</v>
      </c>
      <c r="I276" s="1" t="s">
        <v>76</v>
      </c>
      <c r="J276" s="1" t="s">
        <v>77</v>
      </c>
      <c r="K276" s="1">
        <v>1.0</v>
      </c>
      <c r="L276" s="2">
        <v>50000.0</v>
      </c>
      <c r="M276" s="6">
        <f t="shared" si="1"/>
        <v>22500</v>
      </c>
      <c r="N276" s="7">
        <f t="shared" si="13"/>
        <v>7500</v>
      </c>
      <c r="O276" s="7">
        <f t="shared" si="12"/>
        <v>20000</v>
      </c>
      <c r="P276" s="8">
        <f>IFERROR(__xludf.DUMMYFUNCTION("IF(I276&lt;&gt;""ninguno"", COUNTA(SPLIT(I276,"",""))*10000, 0)
"),10000.0)</f>
        <v>10000</v>
      </c>
    </row>
    <row r="277" ht="15.75" customHeight="1">
      <c r="A277" s="1">
        <v>277.0</v>
      </c>
      <c r="B277" s="4" t="str">
        <f>IFERROR(__xludf.DUMMYFUNCTION("GOOGLETRANSLATE(H277,""es"",""en"")"),"Black")</f>
        <v>Black</v>
      </c>
      <c r="C277" s="4" t="str">
        <f>IFERROR(__xludf.DUMMYFUNCTION("GOOGLETRANSLATE(F277,""es"",""en"")"),"Wooden clock")</f>
        <v>Wooden clock</v>
      </c>
      <c r="D277" s="1" t="str">
        <f>IFERROR(__xludf.DUMMYFUNCTION("GOOGLETRANSLATE(G277,""es"",""en"")"),"MDF")</f>
        <v>MDF</v>
      </c>
      <c r="E277" s="1" t="str">
        <f>IFERROR(__xludf.DUMMYFUNCTION("GOOGLETRANSLATE(I277,""es"",""en"")"),"Photo Tree with 6 photos")</f>
        <v>Photo Tree with 6 photos</v>
      </c>
      <c r="F277" s="1" t="s">
        <v>39</v>
      </c>
      <c r="G277" s="1" t="s">
        <v>15</v>
      </c>
      <c r="H277" s="1" t="s">
        <v>24</v>
      </c>
      <c r="I277" s="1" t="s">
        <v>78</v>
      </c>
      <c r="J277" s="1" t="s">
        <v>18</v>
      </c>
      <c r="K277" s="1">
        <v>1.0</v>
      </c>
      <c r="L277" s="2">
        <v>60000.0</v>
      </c>
      <c r="M277" s="6">
        <f t="shared" si="1"/>
        <v>27000</v>
      </c>
      <c r="N277" s="7">
        <f t="shared" si="13"/>
        <v>9000</v>
      </c>
      <c r="O277" s="7">
        <f t="shared" si="12"/>
        <v>24000</v>
      </c>
      <c r="P277" s="8">
        <f>IFERROR(__xludf.DUMMYFUNCTION("IF(I277&lt;&gt;""ninguno"", COUNTA(SPLIT(I277,"",""))*10000, 0)
"),10000.0)</f>
        <v>10000</v>
      </c>
    </row>
    <row r="278" ht="15.75" customHeight="1">
      <c r="A278" s="1">
        <v>278.0</v>
      </c>
      <c r="B278" s="4" t="str">
        <f>IFERROR(__xludf.DUMMYFUNCTION("GOOGLETRANSLATE(H278,""es"",""en"")"),"Wood")</f>
        <v>Wood</v>
      </c>
      <c r="C278" s="4" t="str">
        <f>IFERROR(__xludf.DUMMYFUNCTION("GOOGLETRANSLATE(F278,""es"",""en"")"),"Wood table")</f>
        <v>Wood table</v>
      </c>
      <c r="D278" s="1" t="str">
        <f>IFERROR(__xludf.DUMMYFUNCTION("GOOGLETRANSLATE(G278,""es"",""en"")"),"Cedar")</f>
        <v>Cedar</v>
      </c>
      <c r="E278" s="1" t="str">
        <f>IFERROR(__xludf.DUMMYFUNCTION("GOOGLETRANSLATE(I278,""es"",""en"")"),"Natural wood table with 12 legs")</f>
        <v>Natural wood table with 12 legs</v>
      </c>
      <c r="F278" s="1" t="s">
        <v>79</v>
      </c>
      <c r="G278" s="1" t="s">
        <v>55</v>
      </c>
      <c r="H278" s="1" t="s">
        <v>20</v>
      </c>
      <c r="I278" s="1" t="s">
        <v>80</v>
      </c>
      <c r="J278" s="1" t="s">
        <v>81</v>
      </c>
      <c r="K278" s="1">
        <v>1.0</v>
      </c>
      <c r="L278" s="2">
        <v>480000.0</v>
      </c>
      <c r="M278" s="6">
        <f t="shared" si="1"/>
        <v>216000</v>
      </c>
      <c r="N278" s="7">
        <f t="shared" si="13"/>
        <v>72000</v>
      </c>
      <c r="O278" s="7">
        <f t="shared" si="12"/>
        <v>192000</v>
      </c>
      <c r="P278" s="8">
        <f>IFERROR(__xludf.DUMMYFUNCTION("IF(I278&lt;&gt;""ninguno"", COUNTA(SPLIT(I278,"",""))*10000, 0)
"),10000.0)</f>
        <v>10000</v>
      </c>
    </row>
    <row r="279" ht="15.75" customHeight="1">
      <c r="A279" s="1">
        <v>279.0</v>
      </c>
      <c r="B279" s="4" t="str">
        <f>IFERROR(__xludf.DUMMYFUNCTION("GOOGLETRANSLATE(H279,""es"",""en"")"),"Wood")</f>
        <v>Wood</v>
      </c>
      <c r="C279" s="4" t="str">
        <f>IFERROR(__xludf.DUMMYFUNCTION("GOOGLETRANSLATE(F279,""es"",""en"")"),"wooden desk")</f>
        <v>wooden desk</v>
      </c>
      <c r="D279" s="1" t="str">
        <f>IFERROR(__xludf.DUMMYFUNCTION("GOOGLETRANSLATE(G279,""es"",""en"")"),"Melamine")</f>
        <v>Melamine</v>
      </c>
      <c r="E279" s="1" t="str">
        <f>IFERROR(__xludf.DUMMYFUNCTION("GOOGLETRANSLATE(I279,""es"",""en"")"),"Auxiliary Drawer, Wooden Shelf")</f>
        <v>Auxiliary Drawer, Wooden Shelf</v>
      </c>
      <c r="F279" s="1" t="s">
        <v>82</v>
      </c>
      <c r="G279" s="1" t="s">
        <v>83</v>
      </c>
      <c r="H279" s="1" t="s">
        <v>20</v>
      </c>
      <c r="I279" s="1" t="s">
        <v>84</v>
      </c>
      <c r="J279" s="1" t="s">
        <v>85</v>
      </c>
      <c r="K279" s="1">
        <v>1.0</v>
      </c>
      <c r="L279" s="2">
        <v>950000.0</v>
      </c>
      <c r="M279" s="6">
        <f t="shared" si="1"/>
        <v>427500</v>
      </c>
      <c r="N279" s="7">
        <f t="shared" si="13"/>
        <v>142500</v>
      </c>
      <c r="O279" s="7">
        <f t="shared" si="12"/>
        <v>380000</v>
      </c>
      <c r="P279" s="8">
        <f>IFERROR(__xludf.DUMMYFUNCTION("IF(I279&lt;&gt;""ninguno"", COUNTA(SPLIT(I279,"",""))*10000, 0)
"),20000.0)</f>
        <v>20000</v>
      </c>
    </row>
    <row r="280" ht="15.75" customHeight="1">
      <c r="A280" s="1">
        <v>280.0</v>
      </c>
      <c r="B280" s="4" t="str">
        <f>IFERROR(__xludf.DUMMYFUNCTION("GOOGLETRANSLATE(H280,""es"",""en"")"),"White")</f>
        <v>White</v>
      </c>
      <c r="C280" s="4" t="str">
        <f>IFERROR(__xludf.DUMMYFUNCTION("GOOGLETRANSLATE(F280,""es"",""en"")"),"wooden mirror")</f>
        <v>wooden mirror</v>
      </c>
      <c r="D280" s="1" t="str">
        <f>IFERROR(__xludf.DUMMYFUNCTION("GOOGLETRANSLATE(G280,""es"",""en"")"),"MDF")</f>
        <v>MDF</v>
      </c>
      <c r="E280" s="1" t="str">
        <f>IFERROR(__xludf.DUMMYFUNCTION("GOOGLETRANSLATE(I280,""es"",""en"")"),"6 led lights")</f>
        <v>6 led lights</v>
      </c>
      <c r="F280" s="1" t="s">
        <v>30</v>
      </c>
      <c r="G280" s="1" t="s">
        <v>15</v>
      </c>
      <c r="H280" s="1" t="s">
        <v>31</v>
      </c>
      <c r="I280" s="1" t="s">
        <v>86</v>
      </c>
      <c r="J280" s="1" t="s">
        <v>87</v>
      </c>
      <c r="K280" s="1">
        <v>1.0</v>
      </c>
      <c r="L280" s="2">
        <v>800000.0</v>
      </c>
      <c r="M280" s="6">
        <f t="shared" si="1"/>
        <v>360000</v>
      </c>
      <c r="N280" s="7">
        <f t="shared" si="13"/>
        <v>120000</v>
      </c>
      <c r="O280" s="7">
        <f t="shared" si="12"/>
        <v>320000</v>
      </c>
      <c r="P280" s="8">
        <f>IFERROR(__xludf.DUMMYFUNCTION("IF(I280&lt;&gt;""ninguno"", COUNTA(SPLIT(I280,"",""))*10000, 0)
"),10000.0)</f>
        <v>10000</v>
      </c>
    </row>
    <row r="281" ht="15.75" customHeight="1">
      <c r="A281" s="1">
        <v>281.0</v>
      </c>
      <c r="B281" s="4" t="str">
        <f>IFERROR(__xludf.DUMMYFUNCTION("GOOGLETRANSLATE(H281,""es"",""en"")"),"Black")</f>
        <v>Black</v>
      </c>
      <c r="C281" s="4" t="str">
        <f>IFERROR(__xludf.DUMMYFUNCTION("GOOGLETRANSLATE(F281,""es"",""en"")"),"Portrait door")</f>
        <v>Portrait door</v>
      </c>
      <c r="D281" s="1" t="str">
        <f>IFERROR(__xludf.DUMMYFUNCTION("GOOGLETRANSLATE(G281,""es"",""en"")"),"MDF")</f>
        <v>MDF</v>
      </c>
      <c r="E281" s="1" t="str">
        <f>IFERROR(__xludf.DUMMYFUNCTION("GOOGLETRANSLATE(I281,""es"",""en"")"),"None")</f>
        <v>None</v>
      </c>
      <c r="F281" s="1" t="s">
        <v>23</v>
      </c>
      <c r="G281" s="1" t="s">
        <v>15</v>
      </c>
      <c r="H281" s="1" t="s">
        <v>24</v>
      </c>
      <c r="I281" s="1" t="s">
        <v>21</v>
      </c>
      <c r="J281" s="1" t="s">
        <v>18</v>
      </c>
      <c r="K281" s="1">
        <v>1.0</v>
      </c>
      <c r="L281" s="2">
        <v>60000.0</v>
      </c>
      <c r="M281" s="6">
        <f t="shared" si="1"/>
        <v>27000</v>
      </c>
      <c r="N281" s="7">
        <f t="shared" si="13"/>
        <v>9000</v>
      </c>
      <c r="O281" s="7">
        <f t="shared" si="12"/>
        <v>24000</v>
      </c>
      <c r="P281" s="8">
        <f>IFERROR(__xludf.DUMMYFUNCTION("IF(I281&lt;&gt;""ninguno"", COUNTA(SPLIT(I281,"",""))*10000, 0)
"),0.0)</f>
        <v>0</v>
      </c>
    </row>
    <row r="282" ht="15.75" customHeight="1">
      <c r="A282" s="1">
        <v>282.0</v>
      </c>
      <c r="B282" s="4" t="str">
        <f>IFERROR(__xludf.DUMMYFUNCTION("GOOGLETRANSLATE(H282,""es"",""en"")"),"Pink")</f>
        <v>Pink</v>
      </c>
      <c r="C282" s="4" t="str">
        <f>IFERROR(__xludf.DUMMYFUNCTION("GOOGLETRANSLATE(F282,""es"",""en"")"),"wooden box ")</f>
        <v>wooden box </v>
      </c>
      <c r="D282" s="1" t="str">
        <f>IFERROR(__xludf.DUMMYFUNCTION("GOOGLETRANSLATE(G282,""es"",""en"")"),"Cedar")</f>
        <v>Cedar</v>
      </c>
      <c r="E282" s="1" t="str">
        <f>IFERROR(__xludf.DUMMYFUNCTION("GOOGLETRANSLATE(I282,""es"",""en"")"),"False bottom")</f>
        <v>False bottom</v>
      </c>
      <c r="F282" s="1" t="s">
        <v>19</v>
      </c>
      <c r="G282" s="1" t="s">
        <v>55</v>
      </c>
      <c r="H282" s="1" t="s">
        <v>88</v>
      </c>
      <c r="I282" s="1" t="s">
        <v>89</v>
      </c>
      <c r="J282" s="1" t="s">
        <v>90</v>
      </c>
      <c r="K282" s="1">
        <v>1.0</v>
      </c>
      <c r="L282" s="2">
        <v>180000.0</v>
      </c>
      <c r="M282" s="6">
        <f t="shared" si="1"/>
        <v>81000</v>
      </c>
      <c r="N282" s="7">
        <f t="shared" si="13"/>
        <v>27000</v>
      </c>
      <c r="O282" s="7">
        <f t="shared" si="12"/>
        <v>72000</v>
      </c>
      <c r="P282" s="8">
        <f>IFERROR(__xludf.DUMMYFUNCTION("IF(I282&lt;&gt;""ninguno"", COUNTA(SPLIT(I282,"",""))*10000, 0)
"),10000.0)</f>
        <v>10000</v>
      </c>
    </row>
    <row r="283" ht="15.75" customHeight="1">
      <c r="A283" s="1">
        <v>283.0</v>
      </c>
      <c r="B283" s="4" t="str">
        <f>IFERROR(__xludf.DUMMYFUNCTION("GOOGLETRANSLATE(H283,""es"",""en"")"),"Black with gold")</f>
        <v>Black with gold</v>
      </c>
      <c r="C283" s="4" t="str">
        <f>IFERROR(__xludf.DUMMYFUNCTION("GOOGLETRANSLATE(F283,""es"",""en"")"),"wooden notice ")</f>
        <v>wooden notice </v>
      </c>
      <c r="D283" s="1" t="str">
        <f>IFERROR(__xludf.DUMMYFUNCTION("GOOGLETRANSLATE(G283,""es"",""en"")"),"Cedar")</f>
        <v>Cedar</v>
      </c>
      <c r="E283" s="1" t="str">
        <f>IFERROR(__xludf.DUMMYFUNCTION("GOOGLETRANSLATE(I283,""es"",""en"")"),"With light")</f>
        <v>With light</v>
      </c>
      <c r="F283" s="1" t="s">
        <v>14</v>
      </c>
      <c r="G283" s="1" t="s">
        <v>55</v>
      </c>
      <c r="H283" s="1" t="s">
        <v>91</v>
      </c>
      <c r="I283" s="1" t="s">
        <v>92</v>
      </c>
      <c r="J283" s="1" t="s">
        <v>93</v>
      </c>
      <c r="K283" s="1">
        <v>1.0</v>
      </c>
      <c r="L283" s="2">
        <v>650000.0</v>
      </c>
      <c r="M283" s="6">
        <f t="shared" si="1"/>
        <v>292500</v>
      </c>
      <c r="N283" s="7">
        <f t="shared" si="13"/>
        <v>97500</v>
      </c>
      <c r="O283" s="7">
        <f t="shared" si="12"/>
        <v>260000</v>
      </c>
      <c r="P283" s="8">
        <f>IFERROR(__xludf.DUMMYFUNCTION("IF(I283&lt;&gt;""ninguno"", COUNTA(SPLIT(I283,"",""))*10000, 0)
"),10000.0)</f>
        <v>10000</v>
      </c>
    </row>
    <row r="284" ht="15.75" customHeight="1">
      <c r="A284" s="1">
        <v>284.0</v>
      </c>
      <c r="B284" s="4" t="str">
        <f>IFERROR(__xludf.DUMMYFUNCTION("GOOGLETRANSLATE(H284,""es"",""en"")"),"Black")</f>
        <v>Black</v>
      </c>
      <c r="C284" s="4" t="str">
        <f>IFERROR(__xludf.DUMMYFUNCTION("GOOGLETRANSLATE(F284,""es"",""en"")"),"Portrait door")</f>
        <v>Portrait door</v>
      </c>
      <c r="D284" s="1" t="str">
        <f>IFERROR(__xludf.DUMMYFUNCTION("GOOGLETRANSLATE(G284,""es"",""en"")"),"Pine tree")</f>
        <v>Pine tree</v>
      </c>
      <c r="E284" s="1" t="str">
        <f>IFERROR(__xludf.DUMMYFUNCTION("GOOGLETRANSLATE(I284,""es"",""en"")"),"puzzle")</f>
        <v>puzzle</v>
      </c>
      <c r="F284" s="1" t="s">
        <v>23</v>
      </c>
      <c r="G284" s="1" t="s">
        <v>40</v>
      </c>
      <c r="H284" s="1" t="s">
        <v>24</v>
      </c>
      <c r="I284" s="1" t="s">
        <v>94</v>
      </c>
      <c r="J284" s="1" t="s">
        <v>18</v>
      </c>
      <c r="K284" s="1">
        <v>1.0</v>
      </c>
      <c r="L284" s="2">
        <v>60000.0</v>
      </c>
      <c r="M284" s="6">
        <f t="shared" si="1"/>
        <v>27000</v>
      </c>
      <c r="N284" s="7">
        <f t="shared" si="13"/>
        <v>9000</v>
      </c>
      <c r="O284" s="7">
        <f t="shared" si="12"/>
        <v>24000</v>
      </c>
      <c r="P284" s="8">
        <f>IFERROR(__xludf.DUMMYFUNCTION("IF(I284&lt;&gt;""ninguno"", COUNTA(SPLIT(I284,"",""))*10000, 0)
"),10000.0)</f>
        <v>10000</v>
      </c>
    </row>
    <row r="285" ht="15.75" customHeight="1">
      <c r="A285" s="1">
        <v>285.0</v>
      </c>
      <c r="B285" s="4" t="str">
        <f>IFERROR(__xludf.DUMMYFUNCTION("GOOGLETRANSLATE(H285,""es"",""en"")"),"Wood")</f>
        <v>Wood</v>
      </c>
      <c r="C285" s="4" t="str">
        <f>IFERROR(__xludf.DUMMYFUNCTION("GOOGLETRANSLATE(F285,""es"",""en"")"),"wooden box ")</f>
        <v>wooden box </v>
      </c>
      <c r="D285" s="1" t="str">
        <f>IFERROR(__xludf.DUMMYFUNCTION("GOOGLETRANSLATE(G285,""es"",""en"")"),"MDF")</f>
        <v>MDF</v>
      </c>
      <c r="E285" s="1" t="str">
        <f>IFERROR(__xludf.DUMMYFUNCTION("GOOGLETRANSLATE(I285,""es"",""en"")"),"None")</f>
        <v>None</v>
      </c>
      <c r="F285" s="1" t="s">
        <v>19</v>
      </c>
      <c r="G285" s="1" t="s">
        <v>15</v>
      </c>
      <c r="H285" s="1" t="s">
        <v>20</v>
      </c>
      <c r="I285" s="1" t="s">
        <v>21</v>
      </c>
      <c r="J285" s="1" t="s">
        <v>58</v>
      </c>
      <c r="K285" s="1">
        <v>1.0</v>
      </c>
      <c r="L285" s="2">
        <v>90000.0</v>
      </c>
      <c r="M285" s="6">
        <f t="shared" si="1"/>
        <v>40500</v>
      </c>
      <c r="N285" s="7">
        <f t="shared" si="13"/>
        <v>13500</v>
      </c>
      <c r="O285" s="7">
        <f t="shared" si="12"/>
        <v>36000</v>
      </c>
      <c r="P285" s="8">
        <f>IFERROR(__xludf.DUMMYFUNCTION("IF(I285&lt;&gt;""ninguno"", COUNTA(SPLIT(I285,"",""))*10000, 0)
"),0.0)</f>
        <v>0</v>
      </c>
    </row>
    <row r="286" ht="15.75" customHeight="1">
      <c r="A286" s="1">
        <v>286.0</v>
      </c>
      <c r="B286" s="4" t="str">
        <f>IFERROR(__xludf.DUMMYFUNCTION("GOOGLETRANSLATE(H286,""es"",""en"")"),"Wood")</f>
        <v>Wood</v>
      </c>
      <c r="C286" s="4" t="str">
        <f>IFERROR(__xludf.DUMMYFUNCTION("GOOGLETRANSLATE(F286,""es"",""en"")"),"wooden box ")</f>
        <v>wooden box </v>
      </c>
      <c r="D286" s="1" t="str">
        <f>IFERROR(__xludf.DUMMYFUNCTION("GOOGLETRANSLATE(G286,""es"",""en"")"),"MDF")</f>
        <v>MDF</v>
      </c>
      <c r="E286" s="1" t="str">
        <f>IFERROR(__xludf.DUMMYFUNCTION("GOOGLETRANSLATE(I286,""es"",""en"")"),"None")</f>
        <v>None</v>
      </c>
      <c r="F286" s="1" t="s">
        <v>19</v>
      </c>
      <c r="G286" s="1" t="s">
        <v>15</v>
      </c>
      <c r="H286" s="1" t="s">
        <v>20</v>
      </c>
      <c r="I286" s="1" t="s">
        <v>21</v>
      </c>
      <c r="J286" s="1" t="s">
        <v>95</v>
      </c>
      <c r="K286" s="1">
        <v>1.0</v>
      </c>
      <c r="L286" s="2">
        <v>50000.0</v>
      </c>
      <c r="M286" s="6">
        <f t="shared" si="1"/>
        <v>22500</v>
      </c>
      <c r="N286" s="7">
        <f t="shared" si="13"/>
        <v>7500</v>
      </c>
      <c r="O286" s="7">
        <f t="shared" si="12"/>
        <v>20000</v>
      </c>
      <c r="P286" s="8">
        <f>IFERROR(__xludf.DUMMYFUNCTION("IF(I286&lt;&gt;""ninguno"", COUNTA(SPLIT(I286,"",""))*10000, 0)
"),0.0)</f>
        <v>0</v>
      </c>
    </row>
    <row r="287" ht="15.75" customHeight="1">
      <c r="A287" s="1">
        <v>287.0</v>
      </c>
      <c r="B287" s="4" t="str">
        <f>IFERROR(__xludf.DUMMYFUNCTION("GOOGLETRANSLATE(H287,""es"",""en"")"),"White")</f>
        <v>White</v>
      </c>
      <c r="C287" s="4" t="str">
        <f>IFERROR(__xludf.DUMMYFUNCTION("GOOGLETRANSLATE(F287,""es"",""en"")"),"wooden box ")</f>
        <v>wooden box </v>
      </c>
      <c r="D287" s="1" t="str">
        <f>IFERROR(__xludf.DUMMYFUNCTION("GOOGLETRANSLATE(G287,""es"",""en"")"),"Cedar")</f>
        <v>Cedar</v>
      </c>
      <c r="E287" s="1" t="str">
        <f>IFERROR(__xludf.DUMMYFUNCTION("GOOGLETRANSLATE(I287,""es"",""en"")"),"With drawer altarpiece")</f>
        <v>With drawer altarpiece</v>
      </c>
      <c r="F287" s="1" t="s">
        <v>19</v>
      </c>
      <c r="G287" s="1" t="s">
        <v>55</v>
      </c>
      <c r="H287" s="1" t="s">
        <v>31</v>
      </c>
      <c r="I287" s="1" t="s">
        <v>96</v>
      </c>
      <c r="J287" s="1" t="s">
        <v>97</v>
      </c>
      <c r="K287" s="1">
        <v>1.0</v>
      </c>
      <c r="L287" s="2">
        <v>50000.0</v>
      </c>
      <c r="M287" s="6">
        <f t="shared" si="1"/>
        <v>22500</v>
      </c>
      <c r="N287" s="7">
        <f t="shared" si="13"/>
        <v>7500</v>
      </c>
      <c r="O287" s="7">
        <f t="shared" si="12"/>
        <v>20000</v>
      </c>
      <c r="P287" s="8">
        <f>IFERROR(__xludf.DUMMYFUNCTION("IF(I287&lt;&gt;""ninguno"", COUNTA(SPLIT(I287,"",""))*10000, 0)
"),10000.0)</f>
        <v>10000</v>
      </c>
    </row>
    <row r="288" ht="15.75" customHeight="1">
      <c r="A288" s="1">
        <v>288.0</v>
      </c>
      <c r="B288" s="4" t="str">
        <f>IFERROR(__xludf.DUMMYFUNCTION("GOOGLETRANSLATE(H288,""es"",""en"")"),"Betiated Caramel")</f>
        <v>Betiated Caramel</v>
      </c>
      <c r="C288" s="4" t="str">
        <f>IFERROR(__xludf.DUMMYFUNCTION("GOOGLETRANSLATE(F288,""es"",""en"")"),"Wooden clock")</f>
        <v>Wooden clock</v>
      </c>
      <c r="D288" s="1" t="str">
        <f>IFERROR(__xludf.DUMMYFUNCTION("GOOGLETRANSLATE(G288,""es"",""en"")"),"MDF")</f>
        <v>MDF</v>
      </c>
      <c r="E288" s="1" t="str">
        <f>IFERROR(__xludf.DUMMYFUNCTION("GOOGLETRANSLATE(I288,""es"",""en"")"),"Photo tree with 12 photos")</f>
        <v>Photo tree with 12 photos</v>
      </c>
      <c r="F288" s="1" t="s">
        <v>39</v>
      </c>
      <c r="G288" s="1" t="s">
        <v>15</v>
      </c>
      <c r="H288" s="1" t="s">
        <v>65</v>
      </c>
      <c r="I288" s="1" t="s">
        <v>51</v>
      </c>
      <c r="J288" s="1" t="s">
        <v>98</v>
      </c>
      <c r="K288" s="1">
        <v>1.0</v>
      </c>
      <c r="L288" s="2">
        <v>70000.0</v>
      </c>
      <c r="M288" s="6">
        <f t="shared" si="1"/>
        <v>31500</v>
      </c>
      <c r="N288" s="7">
        <f t="shared" si="13"/>
        <v>10500</v>
      </c>
      <c r="O288" s="7">
        <f t="shared" si="12"/>
        <v>28000</v>
      </c>
      <c r="P288" s="8">
        <f>IFERROR(__xludf.DUMMYFUNCTION("IF(I288&lt;&gt;""ninguno"", COUNTA(SPLIT(I288,"",""))*10000, 0)
"),10000.0)</f>
        <v>10000</v>
      </c>
    </row>
    <row r="289" ht="15.75" customHeight="1">
      <c r="A289" s="1">
        <v>289.0</v>
      </c>
      <c r="B289" s="4" t="str">
        <f>IFERROR(__xludf.DUMMYFUNCTION("GOOGLETRANSLATE(H289,""es"",""en"")"),"Golden")</f>
        <v>Golden</v>
      </c>
      <c r="C289" s="4" t="str">
        <f>IFERROR(__xludf.DUMMYFUNCTION("GOOGLETRANSLATE(F289,""es"",""en"")"),"Wooden frame")</f>
        <v>Wooden frame</v>
      </c>
      <c r="D289" s="1" t="str">
        <f>IFERROR(__xludf.DUMMYFUNCTION("GOOGLETRANSLATE(G289,""es"",""en"")"),"Cedar")</f>
        <v>Cedar</v>
      </c>
      <c r="E289" s="1" t="str">
        <f>IFERROR(__xludf.DUMMYFUNCTION("GOOGLETRANSLATE(I289,""es"",""en"")"),"for diploma")</f>
        <v>for diploma</v>
      </c>
      <c r="F289" s="1" t="s">
        <v>99</v>
      </c>
      <c r="G289" s="1" t="s">
        <v>55</v>
      </c>
      <c r="H289" s="1" t="s">
        <v>100</v>
      </c>
      <c r="I289" s="1" t="s">
        <v>101</v>
      </c>
      <c r="J289" s="1" t="s">
        <v>95</v>
      </c>
      <c r="K289" s="1">
        <v>1.0</v>
      </c>
      <c r="L289" s="2">
        <v>50000.0</v>
      </c>
      <c r="M289" s="6">
        <f t="shared" si="1"/>
        <v>22500</v>
      </c>
      <c r="N289" s="7">
        <f t="shared" si="13"/>
        <v>7500</v>
      </c>
      <c r="O289" s="7">
        <f t="shared" si="12"/>
        <v>20000</v>
      </c>
      <c r="P289" s="8">
        <f>IFERROR(__xludf.DUMMYFUNCTION("IF(I289&lt;&gt;""ninguno"", COUNTA(SPLIT(I289,"",""))*10000, 0)
"),10000.0)</f>
        <v>10000</v>
      </c>
    </row>
    <row r="290" ht="15.75" customHeight="1">
      <c r="A290" s="1">
        <v>290.0</v>
      </c>
      <c r="B290" s="4" t="str">
        <f>IFERROR(__xludf.DUMMYFUNCTION("GOOGLETRANSLATE(H290,""es"",""en"")"),"Black")</f>
        <v>Black</v>
      </c>
      <c r="C290" s="4" t="str">
        <f>IFERROR(__xludf.DUMMYFUNCTION("GOOGLETRANSLATE(F290,""es"",""en"")"),"Wooden clock")</f>
        <v>Wooden clock</v>
      </c>
      <c r="D290" s="1" t="str">
        <f>IFERROR(__xludf.DUMMYFUNCTION("GOOGLETRANSLATE(G290,""es"",""en"")"),"MDF")</f>
        <v>MDF</v>
      </c>
      <c r="E290" s="1" t="str">
        <f>IFERROR(__xludf.DUMMYFUNCTION("GOOGLETRANSLATE(I290,""es"",""en"")"),"Photographic tree with 8 photos")</f>
        <v>Photographic tree with 8 photos</v>
      </c>
      <c r="F290" s="1" t="s">
        <v>39</v>
      </c>
      <c r="G290" s="1" t="s">
        <v>15</v>
      </c>
      <c r="H290" s="1" t="s">
        <v>24</v>
      </c>
      <c r="I290" s="1" t="s">
        <v>102</v>
      </c>
      <c r="J290" s="1" t="s">
        <v>49</v>
      </c>
      <c r="K290" s="1">
        <v>1.0</v>
      </c>
      <c r="L290" s="2">
        <v>50000.0</v>
      </c>
      <c r="M290" s="6">
        <f t="shared" si="1"/>
        <v>22500</v>
      </c>
      <c r="N290" s="7">
        <f t="shared" si="13"/>
        <v>7500</v>
      </c>
      <c r="O290" s="7">
        <f t="shared" si="12"/>
        <v>20000</v>
      </c>
      <c r="P290" s="8">
        <f>IFERROR(__xludf.DUMMYFUNCTION("IF(I290&lt;&gt;""ninguno"", COUNTA(SPLIT(I290,"",""))*10000, 0)
"),10000.0)</f>
        <v>10000</v>
      </c>
    </row>
    <row r="291" ht="15.75" customHeight="1">
      <c r="A291" s="1">
        <v>291.0</v>
      </c>
      <c r="B291" s="4" t="str">
        <f>IFERROR(__xludf.DUMMYFUNCTION("GOOGLETRANSLATE(H291,""es"",""en"")"),"Black")</f>
        <v>Black</v>
      </c>
      <c r="C291" s="4" t="str">
        <f>IFERROR(__xludf.DUMMYFUNCTION("GOOGLETRANSLATE(F291,""es"",""en"")"),"Portrait door")</f>
        <v>Portrait door</v>
      </c>
      <c r="D291" s="1" t="str">
        <f>IFERROR(__xludf.DUMMYFUNCTION("GOOGLETRANSLATE(G291,""es"",""en"")"),"MDF")</f>
        <v>MDF</v>
      </c>
      <c r="E291" s="1" t="str">
        <f>IFERROR(__xludf.DUMMYFUNCTION("GOOGLETRANSLATE(I291,""es"",""en"")"),"None")</f>
        <v>None</v>
      </c>
      <c r="F291" s="1" t="s">
        <v>23</v>
      </c>
      <c r="G291" s="1" t="s">
        <v>15</v>
      </c>
      <c r="H291" s="1" t="s">
        <v>24</v>
      </c>
      <c r="I291" s="1" t="s">
        <v>21</v>
      </c>
      <c r="J291" s="1" t="s">
        <v>103</v>
      </c>
      <c r="K291" s="1">
        <v>1.0</v>
      </c>
      <c r="L291" s="2">
        <v>140000.0</v>
      </c>
      <c r="M291" s="6">
        <f t="shared" si="1"/>
        <v>63000</v>
      </c>
      <c r="N291" s="7">
        <f t="shared" si="13"/>
        <v>21000</v>
      </c>
      <c r="O291" s="7">
        <f t="shared" si="12"/>
        <v>56000</v>
      </c>
      <c r="P291" s="8">
        <f>IFERROR(__xludf.DUMMYFUNCTION("IF(I291&lt;&gt;""ninguno"", COUNTA(SPLIT(I291,"",""))*10000, 0)
"),0.0)</f>
        <v>0</v>
      </c>
    </row>
    <row r="292" ht="15.75" customHeight="1">
      <c r="A292" s="1">
        <v>292.0</v>
      </c>
      <c r="B292" s="4" t="str">
        <f>IFERROR(__xludf.DUMMYFUNCTION("GOOGLETRANSLATE(H292,""es"",""en"")"),"Pine tree")</f>
        <v>Pine tree</v>
      </c>
      <c r="C292" s="4" t="str">
        <f>IFERROR(__xludf.DUMMYFUNCTION("GOOGLETRANSLATE(F292,""es"",""en"")"),"Wooden clock")</f>
        <v>Wooden clock</v>
      </c>
      <c r="D292" s="1" t="str">
        <f>IFERROR(__xludf.DUMMYFUNCTION("GOOGLETRANSLATE(G292,""es"",""en"")"),"MDF")</f>
        <v>MDF</v>
      </c>
      <c r="E292" s="1" t="str">
        <f>IFERROR(__xludf.DUMMYFUNCTION("GOOGLETRANSLATE(I292,""es"",""en"")"),"Photo tree with 6 photos")</f>
        <v>Photo tree with 6 photos</v>
      </c>
      <c r="F292" s="1" t="s">
        <v>39</v>
      </c>
      <c r="G292" s="1" t="s">
        <v>15</v>
      </c>
      <c r="H292" s="1" t="s">
        <v>40</v>
      </c>
      <c r="I292" s="1" t="s">
        <v>104</v>
      </c>
      <c r="J292" s="1" t="s">
        <v>49</v>
      </c>
      <c r="K292" s="1">
        <v>1.0</v>
      </c>
      <c r="L292" s="2">
        <v>60000.0</v>
      </c>
      <c r="M292" s="6">
        <f t="shared" si="1"/>
        <v>27000</v>
      </c>
      <c r="N292" s="7">
        <f t="shared" si="13"/>
        <v>9000</v>
      </c>
      <c r="O292" s="7">
        <f t="shared" si="12"/>
        <v>24000</v>
      </c>
      <c r="P292" s="8">
        <f>IFERROR(__xludf.DUMMYFUNCTION("IF(I292&lt;&gt;""ninguno"", COUNTA(SPLIT(I292,"",""))*10000, 0)
"),10000.0)</f>
        <v>10000</v>
      </c>
    </row>
    <row r="293" ht="15.75" customHeight="1">
      <c r="A293" s="1">
        <v>293.0</v>
      </c>
      <c r="B293" s="4" t="str">
        <f>IFERROR(__xludf.DUMMYFUNCTION("GOOGLETRANSLATE(H293,""es"",""en"")"),"Cedar")</f>
        <v>Cedar</v>
      </c>
      <c r="C293" s="4" t="str">
        <f>IFERROR(__xludf.DUMMYFUNCTION("GOOGLETRANSLATE(F293,""es"",""en"")"),"Wooden organizer cabinet")</f>
        <v>Wooden organizer cabinet</v>
      </c>
      <c r="D293" s="1" t="str">
        <f>IFERROR(__xludf.DUMMYFUNCTION("GOOGLETRANSLATE(G293,""es"",""en"")"),"MDF")</f>
        <v>MDF</v>
      </c>
      <c r="E293" s="1" t="str">
        <f>IFERROR(__xludf.DUMMYFUNCTION("GOOGLETRANSLATE(I293,""es"",""en"")"),"Jeweler")</f>
        <v>Jeweler</v>
      </c>
      <c r="F293" s="1" t="s">
        <v>52</v>
      </c>
      <c r="G293" s="1" t="s">
        <v>15</v>
      </c>
      <c r="H293" s="1" t="s">
        <v>55</v>
      </c>
      <c r="I293" s="1" t="s">
        <v>105</v>
      </c>
      <c r="J293" s="1" t="s">
        <v>106</v>
      </c>
      <c r="K293" s="1">
        <v>1.0</v>
      </c>
      <c r="L293" s="2">
        <v>90000.0</v>
      </c>
      <c r="M293" s="6">
        <f t="shared" si="1"/>
        <v>40500</v>
      </c>
      <c r="N293" s="7">
        <f t="shared" si="13"/>
        <v>13500</v>
      </c>
      <c r="O293" s="7">
        <f t="shared" si="12"/>
        <v>36000</v>
      </c>
      <c r="P293" s="8">
        <f>IFERROR(__xludf.DUMMYFUNCTION("IF(I293&lt;&gt;""ninguno"", COUNTA(SPLIT(I293,"",""))*10000, 0)
"),10000.0)</f>
        <v>10000</v>
      </c>
    </row>
    <row r="294" ht="15.75" customHeight="1">
      <c r="A294" s="1">
        <v>294.0</v>
      </c>
      <c r="B294" s="4" t="str">
        <f>IFERROR(__xludf.DUMMYFUNCTION("GOOGLETRANSLATE(H294,""es"",""en"")"),"Wood")</f>
        <v>Wood</v>
      </c>
      <c r="C294" s="4" t="str">
        <f>IFERROR(__xludf.DUMMYFUNCTION("GOOGLETRANSLATE(F294,""es"",""en"")"),"wooden box ")</f>
        <v>wooden box </v>
      </c>
      <c r="D294" s="1" t="str">
        <f>IFERROR(__xludf.DUMMYFUNCTION("GOOGLETRANSLATE(G294,""es"",""en"")"),"MDF")</f>
        <v>MDF</v>
      </c>
      <c r="E294" s="1" t="str">
        <f>IFERROR(__xludf.DUMMYFUNCTION("GOOGLETRANSLATE(I294,""es"",""en"")"),"With drawer altarpiece")</f>
        <v>With drawer altarpiece</v>
      </c>
      <c r="F294" s="1" t="s">
        <v>19</v>
      </c>
      <c r="G294" s="1" t="s">
        <v>15</v>
      </c>
      <c r="H294" s="1" t="s">
        <v>20</v>
      </c>
      <c r="I294" s="1" t="s">
        <v>96</v>
      </c>
      <c r="J294" s="1" t="s">
        <v>107</v>
      </c>
      <c r="K294" s="1">
        <v>1.0</v>
      </c>
      <c r="L294" s="2">
        <v>25000.0</v>
      </c>
      <c r="M294" s="6">
        <f t="shared" si="1"/>
        <v>11250</v>
      </c>
      <c r="N294" s="7">
        <f t="shared" si="13"/>
        <v>3750</v>
      </c>
      <c r="O294" s="7">
        <f t="shared" si="12"/>
        <v>10000</v>
      </c>
      <c r="P294" s="8">
        <f>IFERROR(__xludf.DUMMYFUNCTION("IF(I294&lt;&gt;""ninguno"", COUNTA(SPLIT(I294,"",""))*10000, 0)
"),10000.0)</f>
        <v>10000</v>
      </c>
    </row>
    <row r="295" ht="15.75" customHeight="1">
      <c r="A295" s="1">
        <v>295.0</v>
      </c>
      <c r="B295" s="4" t="str">
        <f>IFERROR(__xludf.DUMMYFUNCTION("GOOGLETRANSLATE(H295,""es"",""en"")"),"Black")</f>
        <v>Black</v>
      </c>
      <c r="C295" s="4" t="str">
        <f>IFERROR(__xludf.DUMMYFUNCTION("GOOGLETRANSLATE(F295,""es"",""en"")"),"Wooden clock")</f>
        <v>Wooden clock</v>
      </c>
      <c r="D295" s="1" t="str">
        <f>IFERROR(__xludf.DUMMYFUNCTION("GOOGLETRANSLATE(G295,""es"",""en"")"),"MDF")</f>
        <v>MDF</v>
      </c>
      <c r="E295" s="1" t="str">
        <f>IFERROR(__xludf.DUMMYFUNCTION("GOOGLETRANSLATE(I295,""es"",""en"")"),"Photo tree with 12 photos")</f>
        <v>Photo tree with 12 photos</v>
      </c>
      <c r="F295" s="1" t="s">
        <v>39</v>
      </c>
      <c r="G295" s="1" t="s">
        <v>15</v>
      </c>
      <c r="H295" s="1" t="s">
        <v>24</v>
      </c>
      <c r="I295" s="1" t="s">
        <v>51</v>
      </c>
      <c r="J295" s="1" t="s">
        <v>98</v>
      </c>
      <c r="K295" s="1">
        <v>1.0</v>
      </c>
      <c r="L295" s="2">
        <v>80000.0</v>
      </c>
      <c r="M295" s="6">
        <f t="shared" si="1"/>
        <v>36000</v>
      </c>
      <c r="N295" s="7">
        <f t="shared" si="13"/>
        <v>12000</v>
      </c>
      <c r="O295" s="7">
        <f t="shared" si="12"/>
        <v>32000</v>
      </c>
      <c r="P295" s="8">
        <f>IFERROR(__xludf.DUMMYFUNCTION("IF(I295&lt;&gt;""ninguno"", COUNTA(SPLIT(I295,"",""))*10000, 0)
"),10000.0)</f>
        <v>10000</v>
      </c>
    </row>
    <row r="296" ht="15.75" customHeight="1">
      <c r="A296" s="1">
        <v>296.0</v>
      </c>
      <c r="B296" s="4" t="str">
        <f>IFERROR(__xludf.DUMMYFUNCTION("GOOGLETRANSLATE(H296,""es"",""en"")"),"Black with gold")</f>
        <v>Black with gold</v>
      </c>
      <c r="C296" s="4" t="str">
        <f>IFERROR(__xludf.DUMMYFUNCTION("GOOGLETRANSLATE(F296,""es"",""en"")"),"Wooden clock")</f>
        <v>Wooden clock</v>
      </c>
      <c r="D296" s="1" t="str">
        <f>IFERROR(__xludf.DUMMYFUNCTION("GOOGLETRANSLATE(G296,""es"",""en"")"),"MDF")</f>
        <v>MDF</v>
      </c>
      <c r="E296" s="1" t="str">
        <f>IFERROR(__xludf.DUMMYFUNCTION("GOOGLETRANSLATE(I296,""es"",""en"")"),"Photo tree with 12 photos")</f>
        <v>Photo tree with 12 photos</v>
      </c>
      <c r="F296" s="1" t="s">
        <v>39</v>
      </c>
      <c r="G296" s="1" t="s">
        <v>15</v>
      </c>
      <c r="H296" s="1" t="s">
        <v>91</v>
      </c>
      <c r="I296" s="1" t="s">
        <v>51</v>
      </c>
      <c r="J296" s="1" t="s">
        <v>98</v>
      </c>
      <c r="K296" s="1">
        <v>1.0</v>
      </c>
      <c r="L296" s="2">
        <v>80000.0</v>
      </c>
      <c r="M296" s="6">
        <f t="shared" si="1"/>
        <v>36000</v>
      </c>
      <c r="N296" s="7">
        <f t="shared" si="13"/>
        <v>12000</v>
      </c>
      <c r="O296" s="7">
        <f t="shared" si="12"/>
        <v>32000</v>
      </c>
      <c r="P296" s="8">
        <f>IFERROR(__xludf.DUMMYFUNCTION("IF(I296&lt;&gt;""ninguno"", COUNTA(SPLIT(I296,"",""))*10000, 0)
"),10000.0)</f>
        <v>10000</v>
      </c>
    </row>
    <row r="297" ht="15.75" customHeight="1">
      <c r="A297" s="1">
        <v>297.0</v>
      </c>
      <c r="B297" s="4" t="str">
        <f>IFERROR(__xludf.DUMMYFUNCTION("GOOGLETRANSLATE(H297,""es"",""en"")"),"Coffee")</f>
        <v>Coffee</v>
      </c>
      <c r="C297" s="4" t="str">
        <f>IFERROR(__xludf.DUMMYFUNCTION("GOOGLETRANSLATE(F297,""es"",""en"")"),"Wooden frame")</f>
        <v>Wooden frame</v>
      </c>
      <c r="D297" s="1" t="str">
        <f>IFERROR(__xludf.DUMMYFUNCTION("GOOGLETRANSLATE(G297,""es"",""en"")"),"Cedar")</f>
        <v>Cedar</v>
      </c>
      <c r="E297" s="1" t="str">
        <f>IFERROR(__xludf.DUMMYFUNCTION("GOOGLETRANSLATE(I297,""es"",""en"")"),"with glass")</f>
        <v>with glass</v>
      </c>
      <c r="F297" s="1" t="s">
        <v>99</v>
      </c>
      <c r="G297" s="1" t="s">
        <v>55</v>
      </c>
      <c r="H297" s="1" t="s">
        <v>108</v>
      </c>
      <c r="I297" s="1" t="s">
        <v>109</v>
      </c>
      <c r="J297" s="1" t="s">
        <v>95</v>
      </c>
      <c r="K297" s="1">
        <v>1.0</v>
      </c>
      <c r="L297" s="2">
        <v>70000.0</v>
      </c>
      <c r="M297" s="6">
        <f t="shared" si="1"/>
        <v>31500</v>
      </c>
      <c r="N297" s="7">
        <f t="shared" si="13"/>
        <v>10500</v>
      </c>
      <c r="O297" s="7">
        <f t="shared" si="12"/>
        <v>28000</v>
      </c>
      <c r="P297" s="8">
        <f>IFERROR(__xludf.DUMMYFUNCTION("IF(I297&lt;&gt;""ninguno"", COUNTA(SPLIT(I297,"",""))*10000, 0)
"),10000.0)</f>
        <v>10000</v>
      </c>
    </row>
    <row r="298" ht="15.75" customHeight="1">
      <c r="A298" s="1">
        <v>298.0</v>
      </c>
      <c r="B298" s="4" t="str">
        <f>IFERROR(__xludf.DUMMYFUNCTION("GOOGLETRANSLATE(H298,""es"",""en"")"),"Coffee")</f>
        <v>Coffee</v>
      </c>
      <c r="C298" s="4" t="str">
        <f>IFERROR(__xludf.DUMMYFUNCTION("GOOGLETRANSLATE(F298,""es"",""en"")"),"Wooden organizer cabinet")</f>
        <v>Wooden organizer cabinet</v>
      </c>
      <c r="D298" s="1" t="str">
        <f>IFERROR(__xludf.DUMMYFUNCTION("GOOGLETRANSLATE(G298,""es"",""en"")"),"MDF")</f>
        <v>MDF</v>
      </c>
      <c r="E298" s="1" t="str">
        <f>IFERROR(__xludf.DUMMYFUNCTION("GOOGLETRANSLATE(I298,""es"",""en"")"),"Necklace Organizer with photos")</f>
        <v>Necklace Organizer with photos</v>
      </c>
      <c r="F298" s="1" t="s">
        <v>52</v>
      </c>
      <c r="G298" s="1" t="s">
        <v>15</v>
      </c>
      <c r="H298" s="1" t="s">
        <v>108</v>
      </c>
      <c r="I298" s="1" t="s">
        <v>110</v>
      </c>
      <c r="J298" s="1" t="s">
        <v>45</v>
      </c>
      <c r="K298" s="1">
        <v>1.0</v>
      </c>
      <c r="L298" s="2">
        <v>130000.0</v>
      </c>
      <c r="M298" s="6">
        <f t="shared" si="1"/>
        <v>58500</v>
      </c>
      <c r="N298" s="7">
        <f t="shared" si="13"/>
        <v>19500</v>
      </c>
      <c r="O298" s="7">
        <f t="shared" si="12"/>
        <v>52000</v>
      </c>
      <c r="P298" s="8">
        <f>IFERROR(__xludf.DUMMYFUNCTION("IF(I298&lt;&gt;""ninguno"", COUNTA(SPLIT(I298,"",""))*10000, 0)
"),10000.0)</f>
        <v>10000</v>
      </c>
    </row>
    <row r="299" ht="15.75" customHeight="1">
      <c r="A299" s="1">
        <v>299.0</v>
      </c>
      <c r="B299" s="4" t="str">
        <f>IFERROR(__xludf.DUMMYFUNCTION("GOOGLETRANSLATE(H299,""es"",""en"")"),"Wood")</f>
        <v>Wood</v>
      </c>
      <c r="C299" s="4" t="str">
        <f>IFERROR(__xludf.DUMMYFUNCTION("GOOGLETRANSLATE(F299,""es"",""en"")"),"wooden box ")</f>
        <v>wooden box </v>
      </c>
      <c r="D299" s="1" t="str">
        <f>IFERROR(__xludf.DUMMYFUNCTION("GOOGLETRANSLATE(G299,""es"",""en"")"),"MDF")</f>
        <v>MDF</v>
      </c>
      <c r="E299" s="1" t="str">
        <f>IFERROR(__xludf.DUMMYFUNCTION("GOOGLETRANSLATE(I299,""es"",""en"")"),"Altarpiece")</f>
        <v>Altarpiece</v>
      </c>
      <c r="F299" s="1" t="s">
        <v>19</v>
      </c>
      <c r="G299" s="1" t="s">
        <v>15</v>
      </c>
      <c r="H299" s="1" t="s">
        <v>20</v>
      </c>
      <c r="I299" s="1" t="s">
        <v>111</v>
      </c>
      <c r="J299" s="1" t="s">
        <v>64</v>
      </c>
      <c r="K299" s="1">
        <v>1.0</v>
      </c>
      <c r="L299" s="2">
        <v>25000.0</v>
      </c>
      <c r="M299" s="6">
        <f t="shared" si="1"/>
        <v>11250</v>
      </c>
      <c r="N299" s="7">
        <f t="shared" si="13"/>
        <v>3750</v>
      </c>
      <c r="O299" s="7">
        <f t="shared" si="12"/>
        <v>10000</v>
      </c>
      <c r="P299" s="8">
        <f>IFERROR(__xludf.DUMMYFUNCTION("IF(I299&lt;&gt;""ninguno"", COUNTA(SPLIT(I299,"",""))*10000, 0)
"),10000.0)</f>
        <v>10000</v>
      </c>
    </row>
    <row r="300" ht="15.75" customHeight="1">
      <c r="A300" s="1">
        <v>300.0</v>
      </c>
      <c r="B300" s="4" t="str">
        <f>IFERROR(__xludf.DUMMYFUNCTION("GOOGLETRANSLATE(H300,""es"",""en"")"),"Black with coffee")</f>
        <v>Black with coffee</v>
      </c>
      <c r="C300" s="4" t="str">
        <f>IFERROR(__xludf.DUMMYFUNCTION("GOOGLETRANSLATE(F300,""es"",""en"")"),"wooden box ")</f>
        <v>wooden box </v>
      </c>
      <c r="D300" s="1" t="str">
        <f>IFERROR(__xludf.DUMMYFUNCTION("GOOGLETRANSLATE(G300,""es"",""en"")"),"MDF")</f>
        <v>MDF</v>
      </c>
      <c r="E300" s="1" t="str">
        <f>IFERROR(__xludf.DUMMYFUNCTION("GOOGLETRANSLATE(I300,""es"",""en"")"),"Altarpiece")</f>
        <v>Altarpiece</v>
      </c>
      <c r="F300" s="1" t="s">
        <v>19</v>
      </c>
      <c r="G300" s="1" t="s">
        <v>15</v>
      </c>
      <c r="H300" s="1" t="s">
        <v>112</v>
      </c>
      <c r="I300" s="1" t="s">
        <v>111</v>
      </c>
      <c r="J300" s="1" t="s">
        <v>95</v>
      </c>
      <c r="K300" s="1">
        <v>1.0</v>
      </c>
      <c r="L300" s="2">
        <v>60000.0</v>
      </c>
      <c r="M300" s="6">
        <f t="shared" si="1"/>
        <v>27000</v>
      </c>
      <c r="N300" s="7">
        <f t="shared" si="13"/>
        <v>9000</v>
      </c>
      <c r="O300" s="7">
        <f t="shared" si="12"/>
        <v>24000</v>
      </c>
      <c r="P300" s="8">
        <f>IFERROR(__xludf.DUMMYFUNCTION("IF(I300&lt;&gt;""ninguno"", COUNTA(SPLIT(I300,"",""))*10000, 0)
"),10000.0)</f>
        <v>10000</v>
      </c>
    </row>
    <row r="301" ht="15.75" customHeight="1">
      <c r="A301" s="1">
        <v>301.0</v>
      </c>
      <c r="B301" s="4" t="str">
        <f>IFERROR(__xludf.DUMMYFUNCTION("GOOGLETRANSLATE(H301,""es"",""en"")"),"Wood")</f>
        <v>Wood</v>
      </c>
      <c r="C301" s="4" t="str">
        <f>IFERROR(__xludf.DUMMYFUNCTION("GOOGLETRANSLATE(F301,""es"",""en"")"),"Wooden frame")</f>
        <v>Wooden frame</v>
      </c>
      <c r="D301" s="1" t="str">
        <f>IFERROR(__xludf.DUMMYFUNCTION("GOOGLETRANSLATE(G301,""es"",""en"")"),"Pine tree")</f>
        <v>Pine tree</v>
      </c>
      <c r="E301" s="1" t="str">
        <f>IFERROR(__xludf.DUMMYFUNCTION("GOOGLETRANSLATE(I301,""es"",""en"")"),"None")</f>
        <v>None</v>
      </c>
      <c r="F301" s="1" t="s">
        <v>99</v>
      </c>
      <c r="G301" s="1" t="s">
        <v>40</v>
      </c>
      <c r="H301" s="1" t="s">
        <v>20</v>
      </c>
      <c r="I301" s="1" t="s">
        <v>21</v>
      </c>
      <c r="J301" s="1" t="s">
        <v>113</v>
      </c>
      <c r="K301" s="1">
        <v>1.0</v>
      </c>
      <c r="L301" s="2">
        <v>50000.0</v>
      </c>
      <c r="M301" s="6">
        <f t="shared" si="1"/>
        <v>22500</v>
      </c>
      <c r="N301" s="7">
        <f t="shared" si="13"/>
        <v>7500</v>
      </c>
      <c r="O301" s="7">
        <f t="shared" si="12"/>
        <v>20000</v>
      </c>
      <c r="P301" s="8">
        <f>IFERROR(__xludf.DUMMYFUNCTION("IF(I301&lt;&gt;""ninguno"", COUNTA(SPLIT(I301,"",""))*10000, 0)
"),0.0)</f>
        <v>0</v>
      </c>
    </row>
    <row r="302" ht="15.75" customHeight="1">
      <c r="A302" s="1">
        <v>302.0</v>
      </c>
      <c r="B302" s="4" t="str">
        <f>IFERROR(__xludf.DUMMYFUNCTION("GOOGLETRANSLATE(H302,""es"",""en"")"),"Golden")</f>
        <v>Golden</v>
      </c>
      <c r="C302" s="4" t="str">
        <f>IFERROR(__xludf.DUMMYFUNCTION("GOOGLETRANSLATE(F302,""es"",""en"")"),"wooden notice ")</f>
        <v>wooden notice </v>
      </c>
      <c r="D302" s="1" t="str">
        <f>IFERROR(__xludf.DUMMYFUNCTION("GOOGLETRANSLATE(G302,""es"",""en"")"),"MDF")</f>
        <v>MDF</v>
      </c>
      <c r="E302" s="1" t="str">
        <f>IFERROR(__xludf.DUMMYFUNCTION("GOOGLETRANSLATE(I302,""es"",""en"")"),"With light")</f>
        <v>With light</v>
      </c>
      <c r="F302" s="1" t="s">
        <v>14</v>
      </c>
      <c r="G302" s="1" t="s">
        <v>15</v>
      </c>
      <c r="H302" s="1" t="s">
        <v>100</v>
      </c>
      <c r="I302" s="1" t="s">
        <v>92</v>
      </c>
      <c r="J302" s="1" t="s">
        <v>114</v>
      </c>
      <c r="K302" s="1">
        <v>1.0</v>
      </c>
      <c r="L302" s="2">
        <v>650000.0</v>
      </c>
      <c r="M302" s="6">
        <f t="shared" si="1"/>
        <v>292500</v>
      </c>
      <c r="N302" s="7">
        <f t="shared" si="13"/>
        <v>97500</v>
      </c>
      <c r="O302" s="7">
        <f t="shared" si="12"/>
        <v>260000</v>
      </c>
      <c r="P302" s="8">
        <f>IFERROR(__xludf.DUMMYFUNCTION("IF(I302&lt;&gt;""ninguno"", COUNTA(SPLIT(I302,"",""))*10000, 0)
"),10000.0)</f>
        <v>10000</v>
      </c>
    </row>
    <row r="303" ht="15.75" customHeight="1">
      <c r="A303" s="1">
        <v>303.0</v>
      </c>
      <c r="B303" s="4" t="str">
        <f>IFERROR(__xludf.DUMMYFUNCTION("GOOGLETRANSLATE(H303,""es"",""en"")"),"Wood")</f>
        <v>Wood</v>
      </c>
      <c r="C303" s="4" t="str">
        <f>IFERROR(__xludf.DUMMYFUNCTION("GOOGLETRANSLATE(F303,""es"",""en"")"),"wooden notice ")</f>
        <v>wooden notice </v>
      </c>
      <c r="D303" s="1" t="str">
        <f>IFERROR(__xludf.DUMMYFUNCTION("GOOGLETRANSLATE(G303,""es"",""en"")"),"Cedar")</f>
        <v>Cedar</v>
      </c>
      <c r="E303" s="1" t="str">
        <f>IFERROR(__xludf.DUMMYFUNCTION("GOOGLETRANSLATE(I303,""es"",""en"")"),"with light")</f>
        <v>with light</v>
      </c>
      <c r="F303" s="1" t="s">
        <v>14</v>
      </c>
      <c r="G303" s="1" t="s">
        <v>55</v>
      </c>
      <c r="H303" s="1" t="s">
        <v>20</v>
      </c>
      <c r="I303" s="1" t="s">
        <v>115</v>
      </c>
      <c r="J303" s="1" t="s">
        <v>116</v>
      </c>
      <c r="K303" s="1">
        <v>1.0</v>
      </c>
      <c r="L303" s="2">
        <v>350000.0</v>
      </c>
      <c r="M303" s="6">
        <f t="shared" si="1"/>
        <v>157500</v>
      </c>
      <c r="N303" s="7">
        <f t="shared" si="13"/>
        <v>52500</v>
      </c>
      <c r="O303" s="7">
        <f t="shared" si="12"/>
        <v>140000</v>
      </c>
      <c r="P303" s="8">
        <f>IFERROR(__xludf.DUMMYFUNCTION("IF(I303&lt;&gt;""ninguno"", COUNTA(SPLIT(I303,"",""))*10000, 0)
"),10000.0)</f>
        <v>10000</v>
      </c>
    </row>
    <row r="304" ht="15.75" customHeight="1">
      <c r="A304" s="1">
        <v>304.0</v>
      </c>
      <c r="B304" s="4" t="str">
        <f>IFERROR(__xludf.DUMMYFUNCTION("GOOGLETRANSLATE(H304,""es"",""en"")"),"Golden")</f>
        <v>Golden</v>
      </c>
      <c r="C304" s="4" t="str">
        <f>IFERROR(__xludf.DUMMYFUNCTION("GOOGLETRANSLATE(F304,""es"",""en"")"),"Wooden frame")</f>
        <v>Wooden frame</v>
      </c>
      <c r="D304" s="1" t="str">
        <f>IFERROR(__xludf.DUMMYFUNCTION("GOOGLETRANSLATE(G304,""es"",""en"")"),"MDF")</f>
        <v>MDF</v>
      </c>
      <c r="E304" s="1" t="str">
        <f>IFERROR(__xludf.DUMMYFUNCTION("GOOGLETRANSLATE(I304,""es"",""en"")"),"Cut for decanter")</f>
        <v>Cut for decanter</v>
      </c>
      <c r="F304" s="1" t="s">
        <v>99</v>
      </c>
      <c r="G304" s="1" t="s">
        <v>15</v>
      </c>
      <c r="H304" s="1" t="s">
        <v>100</v>
      </c>
      <c r="I304" s="1" t="s">
        <v>117</v>
      </c>
      <c r="J304" s="1" t="s">
        <v>118</v>
      </c>
      <c r="K304" s="1">
        <v>1.0</v>
      </c>
      <c r="L304" s="2">
        <v>280000.0</v>
      </c>
      <c r="M304" s="6">
        <f t="shared" si="1"/>
        <v>126000</v>
      </c>
      <c r="N304" s="7">
        <f t="shared" si="13"/>
        <v>42000</v>
      </c>
      <c r="O304" s="7">
        <f t="shared" si="12"/>
        <v>112000</v>
      </c>
      <c r="P304" s="8">
        <f>IFERROR(__xludf.DUMMYFUNCTION("IF(I304&lt;&gt;""ninguno"", COUNTA(SPLIT(I304,"",""))*10000, 0)
"),10000.0)</f>
        <v>10000</v>
      </c>
    </row>
    <row r="305" ht="15.75" customHeight="1">
      <c r="A305" s="1">
        <v>305.0</v>
      </c>
      <c r="B305" s="4" t="str">
        <f>IFERROR(__xludf.DUMMYFUNCTION("GOOGLETRANSLATE(H305,""es"",""en"")"),"Black")</f>
        <v>Black</v>
      </c>
      <c r="C305" s="4" t="str">
        <f>IFERROR(__xludf.DUMMYFUNCTION("GOOGLETRANSLATE(F305,""es"",""en"")"),"Wooden clock")</f>
        <v>Wooden clock</v>
      </c>
      <c r="D305" s="1" t="str">
        <f>IFERROR(__xludf.DUMMYFUNCTION("GOOGLETRANSLATE(G305,""es"",""en"")"),"MDF")</f>
        <v>MDF</v>
      </c>
      <c r="E305" s="1" t="str">
        <f>IFERROR(__xludf.DUMMYFUNCTION("GOOGLETRANSLATE(I305,""es"",""en"")"),"Photographic tree with 8 photos")</f>
        <v>Photographic tree with 8 photos</v>
      </c>
      <c r="F305" s="1" t="s">
        <v>39</v>
      </c>
      <c r="G305" s="1" t="s">
        <v>15</v>
      </c>
      <c r="H305" s="1" t="s">
        <v>24</v>
      </c>
      <c r="I305" s="1" t="s">
        <v>102</v>
      </c>
      <c r="J305" s="1" t="s">
        <v>18</v>
      </c>
      <c r="K305" s="1">
        <v>1.0</v>
      </c>
      <c r="L305" s="2">
        <v>100000.0</v>
      </c>
      <c r="M305" s="6">
        <f t="shared" si="1"/>
        <v>45000</v>
      </c>
      <c r="N305" s="7">
        <f t="shared" si="13"/>
        <v>15000</v>
      </c>
      <c r="O305" s="7">
        <f t="shared" si="12"/>
        <v>40000</v>
      </c>
      <c r="P305" s="8">
        <f>IFERROR(__xludf.DUMMYFUNCTION("IF(I305&lt;&gt;""ninguno"", COUNTA(SPLIT(I305,"",""))*10000, 0)
"),10000.0)</f>
        <v>10000</v>
      </c>
    </row>
    <row r="306" ht="15.75" customHeight="1">
      <c r="A306" s="1">
        <v>306.0</v>
      </c>
      <c r="B306" s="4" t="str">
        <f>IFERROR(__xludf.DUMMYFUNCTION("GOOGLETRANSLATE(H306,""es"",""en"")"),"Black")</f>
        <v>Black</v>
      </c>
      <c r="C306" s="4" t="str">
        <f>IFERROR(__xludf.DUMMYFUNCTION("GOOGLETRANSLATE(F306,""es"",""en"")"),"Wooden clock")</f>
        <v>Wooden clock</v>
      </c>
      <c r="D306" s="1" t="str">
        <f>IFERROR(__xludf.DUMMYFUNCTION("GOOGLETRANSLATE(G306,""es"",""en"")"),"MDF")</f>
        <v>MDF</v>
      </c>
      <c r="E306" s="1" t="str">
        <f>IFERROR(__xludf.DUMMYFUNCTION("GOOGLETRANSLATE(I306,""es"",""en"")"),"Photo tree with 12 photos")</f>
        <v>Photo tree with 12 photos</v>
      </c>
      <c r="F306" s="1" t="s">
        <v>39</v>
      </c>
      <c r="G306" s="1" t="s">
        <v>15</v>
      </c>
      <c r="H306" s="1" t="s">
        <v>24</v>
      </c>
      <c r="I306" s="1" t="s">
        <v>119</v>
      </c>
      <c r="J306" s="1" t="s">
        <v>18</v>
      </c>
      <c r="K306" s="1">
        <v>1.0</v>
      </c>
      <c r="L306" s="2">
        <v>80000.0</v>
      </c>
      <c r="M306" s="6">
        <f t="shared" si="1"/>
        <v>36000</v>
      </c>
      <c r="N306" s="7">
        <f t="shared" si="13"/>
        <v>12000</v>
      </c>
      <c r="O306" s="7">
        <f t="shared" si="12"/>
        <v>32000</v>
      </c>
      <c r="P306" s="8">
        <f>IFERROR(__xludf.DUMMYFUNCTION("IF(I306&lt;&gt;""ninguno"", COUNTA(SPLIT(I306,"",""))*10000, 0)
"),10000.0)</f>
        <v>10000</v>
      </c>
    </row>
    <row r="307" ht="15.75" customHeight="1">
      <c r="A307" s="1">
        <v>307.0</v>
      </c>
      <c r="B307" s="4" t="str">
        <f>IFERROR(__xludf.DUMMYFUNCTION("GOOGLETRANSLATE(H307,""es"",""en"")"),"Wood")</f>
        <v>Wood</v>
      </c>
      <c r="C307" s="4" t="str">
        <f>IFERROR(__xludf.DUMMYFUNCTION("GOOGLETRANSLATE(F307,""es"",""en"")"),"Portrait door")</f>
        <v>Portrait door</v>
      </c>
      <c r="D307" s="1" t="str">
        <f>IFERROR(__xludf.DUMMYFUNCTION("GOOGLETRANSLATE(G307,""es"",""en"")"),"MDF")</f>
        <v>MDF</v>
      </c>
      <c r="E307" s="1" t="str">
        <f>IFERROR(__xludf.DUMMYFUNCTION("GOOGLETRANSLATE(I307,""es"",""en"")"),"Engraving Wooden Weddings")</f>
        <v>Engraving Wooden Weddings</v>
      </c>
      <c r="F307" s="1" t="s">
        <v>23</v>
      </c>
      <c r="G307" s="1" t="s">
        <v>15</v>
      </c>
      <c r="H307" s="1" t="s">
        <v>20</v>
      </c>
      <c r="I307" s="1" t="s">
        <v>120</v>
      </c>
      <c r="J307" s="1" t="s">
        <v>121</v>
      </c>
      <c r="K307" s="1">
        <v>1.0</v>
      </c>
      <c r="L307" s="2">
        <v>100000.0</v>
      </c>
      <c r="M307" s="6">
        <f t="shared" si="1"/>
        <v>45000</v>
      </c>
      <c r="N307" s="7">
        <f t="shared" si="13"/>
        <v>15000</v>
      </c>
      <c r="O307" s="7">
        <f t="shared" si="12"/>
        <v>40000</v>
      </c>
      <c r="P307" s="8">
        <f>IFERROR(__xludf.DUMMYFUNCTION("IF(I307&lt;&gt;""ninguno"", COUNTA(SPLIT(I307,"",""))*10000, 0)
"),10000.0)</f>
        <v>10000</v>
      </c>
    </row>
    <row r="308" ht="15.75" customHeight="1">
      <c r="A308" s="1">
        <v>308.0</v>
      </c>
      <c r="B308" s="4" t="str">
        <f>IFERROR(__xludf.DUMMYFUNCTION("GOOGLETRANSLATE(H308,""es"",""en"")"),"Coffee")</f>
        <v>Coffee</v>
      </c>
      <c r="C308" s="4" t="str">
        <f>IFERROR(__xludf.DUMMYFUNCTION("GOOGLETRANSLATE(F308,""es"",""en"")"),"Wooden clock")</f>
        <v>Wooden clock</v>
      </c>
      <c r="D308" s="1" t="str">
        <f>IFERROR(__xludf.DUMMYFUNCTION("GOOGLETRANSLATE(G308,""es"",""en"")"),"Pine tree")</f>
        <v>Pine tree</v>
      </c>
      <c r="E308" s="1" t="str">
        <f>IFERROR(__xludf.DUMMYFUNCTION("GOOGLETRANSLATE(I308,""es"",""en"")"),"Photo tree with 12 photos")</f>
        <v>Photo tree with 12 photos</v>
      </c>
      <c r="F308" s="1" t="s">
        <v>39</v>
      </c>
      <c r="G308" s="1" t="s">
        <v>40</v>
      </c>
      <c r="H308" s="1" t="s">
        <v>108</v>
      </c>
      <c r="I308" s="1" t="s">
        <v>51</v>
      </c>
      <c r="J308" s="1" t="s">
        <v>18</v>
      </c>
      <c r="K308" s="1">
        <v>1.0</v>
      </c>
      <c r="L308" s="2">
        <v>80000.0</v>
      </c>
      <c r="M308" s="6">
        <f t="shared" si="1"/>
        <v>36000</v>
      </c>
      <c r="N308" s="7">
        <f t="shared" si="13"/>
        <v>12000</v>
      </c>
      <c r="O308" s="7">
        <f t="shared" si="12"/>
        <v>32000</v>
      </c>
      <c r="P308" s="8">
        <f>IFERROR(__xludf.DUMMYFUNCTION("IF(I308&lt;&gt;""ninguno"", COUNTA(SPLIT(I308,"",""))*10000, 0)
"),10000.0)</f>
        <v>10000</v>
      </c>
    </row>
    <row r="309" ht="15.75" customHeight="1">
      <c r="A309" s="1">
        <v>309.0</v>
      </c>
      <c r="B309" s="4" t="str">
        <f>IFERROR(__xludf.DUMMYFUNCTION("GOOGLETRANSLATE(H309,""es"",""en"")"),"Pink with gray")</f>
        <v>Pink with gray</v>
      </c>
      <c r="C309" s="4" t="str">
        <f>IFERROR(__xludf.DUMMYFUNCTION("GOOGLETRANSLATE(F309,""es"",""en"")"),"Wooden frame")</f>
        <v>Wooden frame</v>
      </c>
      <c r="D309" s="1" t="str">
        <f>IFERROR(__xludf.DUMMYFUNCTION("GOOGLETRANSLATE(G309,""es"",""en"")"),"Melamine")</f>
        <v>Melamine</v>
      </c>
      <c r="E309" s="1" t="str">
        <f>IFERROR(__xludf.DUMMYFUNCTION("GOOGLETRANSLATE(I309,""es"",""en"")"),"With support")</f>
        <v>With support</v>
      </c>
      <c r="F309" s="1" t="s">
        <v>99</v>
      </c>
      <c r="G309" s="1" t="s">
        <v>83</v>
      </c>
      <c r="H309" s="1" t="s">
        <v>122</v>
      </c>
      <c r="I309" s="1" t="s">
        <v>123</v>
      </c>
      <c r="J309" s="1" t="s">
        <v>97</v>
      </c>
      <c r="K309" s="1">
        <v>1.0</v>
      </c>
      <c r="L309" s="2">
        <v>50000.0</v>
      </c>
      <c r="M309" s="6">
        <f t="shared" si="1"/>
        <v>22500</v>
      </c>
      <c r="N309" s="7">
        <f t="shared" si="13"/>
        <v>7500</v>
      </c>
      <c r="O309" s="7">
        <f t="shared" si="12"/>
        <v>20000</v>
      </c>
      <c r="P309" s="8">
        <f>IFERROR(__xludf.DUMMYFUNCTION("IF(I309&lt;&gt;""ninguno"", COUNTA(SPLIT(I309,"",""))*10000, 0)
"),10000.0)</f>
        <v>10000</v>
      </c>
    </row>
    <row r="310" ht="15.75" customHeight="1">
      <c r="A310" s="1">
        <v>310.0</v>
      </c>
      <c r="B310" s="4" t="str">
        <f>IFERROR(__xludf.DUMMYFUNCTION("GOOGLETRANSLATE(H310,""es"",""en"")"),"Coffee")</f>
        <v>Coffee</v>
      </c>
      <c r="C310" s="4" t="str">
        <f>IFERROR(__xludf.DUMMYFUNCTION("GOOGLETRANSLATE(F310,""es"",""en"")"),"wooden box ")</f>
        <v>wooden box </v>
      </c>
      <c r="D310" s="1" t="str">
        <f>IFERROR(__xludf.DUMMYFUNCTION("GOOGLETRANSLATE(G310,""es"",""en"")"),"Cedar")</f>
        <v>Cedar</v>
      </c>
      <c r="E310" s="1" t="str">
        <f>IFERROR(__xludf.DUMMYFUNCTION("GOOGLETRANSLATE(I310,""es"",""en"")"),"None")</f>
        <v>None</v>
      </c>
      <c r="F310" s="1" t="s">
        <v>19</v>
      </c>
      <c r="G310" s="1" t="s">
        <v>55</v>
      </c>
      <c r="H310" s="1" t="s">
        <v>108</v>
      </c>
      <c r="I310" s="1" t="s">
        <v>21</v>
      </c>
      <c r="J310" s="1" t="s">
        <v>97</v>
      </c>
      <c r="K310" s="1">
        <v>1.0</v>
      </c>
      <c r="L310" s="2">
        <v>50000.0</v>
      </c>
      <c r="M310" s="6">
        <f t="shared" si="1"/>
        <v>22500</v>
      </c>
      <c r="N310" s="7">
        <f t="shared" si="13"/>
        <v>7500</v>
      </c>
      <c r="O310" s="7">
        <f t="shared" si="12"/>
        <v>20000</v>
      </c>
      <c r="P310" s="8">
        <f>IFERROR(__xludf.DUMMYFUNCTION("IF(I310&lt;&gt;""ninguno"", COUNTA(SPLIT(I310,"",""))*10000, 0)
"),0.0)</f>
        <v>0</v>
      </c>
    </row>
    <row r="311" ht="15.75" customHeight="1">
      <c r="A311" s="1">
        <v>311.0</v>
      </c>
      <c r="B311" s="4" t="str">
        <f>IFERROR(__xludf.DUMMYFUNCTION("GOOGLETRANSLATE(H311,""es"",""en"")"),"Wood")</f>
        <v>Wood</v>
      </c>
      <c r="C311" s="4" t="str">
        <f>IFERROR(__xludf.DUMMYFUNCTION("GOOGLETRANSLATE(F311,""es"",""en"")"),"Portrait door")</f>
        <v>Portrait door</v>
      </c>
      <c r="D311" s="1" t="str">
        <f>IFERROR(__xludf.DUMMYFUNCTION("GOOGLETRANSLATE(G311,""es"",""en"")"),"MDF")</f>
        <v>MDF</v>
      </c>
      <c r="E311" s="1" t="str">
        <f>IFERROR(__xludf.DUMMYFUNCTION("GOOGLETRANSLATE(I311,""es"",""en"")"),"eiffel tower design ")</f>
        <v>eiffel tower design </v>
      </c>
      <c r="F311" s="1" t="s">
        <v>23</v>
      </c>
      <c r="G311" s="1" t="s">
        <v>15</v>
      </c>
      <c r="H311" s="1" t="s">
        <v>20</v>
      </c>
      <c r="I311" s="1" t="s">
        <v>124</v>
      </c>
      <c r="J311" s="1" t="s">
        <v>49</v>
      </c>
      <c r="K311" s="1">
        <v>1.0</v>
      </c>
      <c r="L311" s="2">
        <v>60000.0</v>
      </c>
      <c r="M311" s="6">
        <f t="shared" si="1"/>
        <v>27000</v>
      </c>
      <c r="N311" s="7">
        <f t="shared" si="13"/>
        <v>9000</v>
      </c>
      <c r="O311" s="7">
        <f t="shared" si="12"/>
        <v>24000</v>
      </c>
      <c r="P311" s="8">
        <f>IFERROR(__xludf.DUMMYFUNCTION("IF(I311&lt;&gt;""ninguno"", COUNTA(SPLIT(I311,"",""))*10000, 0)
"),10000.0)</f>
        <v>10000</v>
      </c>
    </row>
    <row r="312" ht="15.75" customHeight="1">
      <c r="A312" s="1">
        <v>312.0</v>
      </c>
      <c r="B312" s="4" t="str">
        <f>IFERROR(__xludf.DUMMYFUNCTION("GOOGLETRANSLATE(H312,""es"",""en"")"),"dark coffee")</f>
        <v>dark coffee</v>
      </c>
      <c r="C312" s="4" t="str">
        <f>IFERROR(__xludf.DUMMYFUNCTION("GOOGLETRANSLATE(F312,""es"",""en"")"),"wooden box ")</f>
        <v>wooden box </v>
      </c>
      <c r="D312" s="1" t="str">
        <f>IFERROR(__xludf.DUMMYFUNCTION("GOOGLETRANSLATE(G312,""es"",""en"")"),"MDF")</f>
        <v>MDF</v>
      </c>
      <c r="E312" s="1" t="str">
        <f>IFERROR(__xludf.DUMMYFUNCTION("GOOGLETRANSLATE(I312,""es"",""en"")"),"3 Diplomas")</f>
        <v>3 Diplomas</v>
      </c>
      <c r="F312" s="1" t="s">
        <v>19</v>
      </c>
      <c r="G312" s="1" t="s">
        <v>15</v>
      </c>
      <c r="H312" s="1" t="s">
        <v>125</v>
      </c>
      <c r="I312" s="1" t="s">
        <v>126</v>
      </c>
      <c r="J312" s="1" t="s">
        <v>97</v>
      </c>
      <c r="K312" s="1">
        <v>3.0</v>
      </c>
      <c r="L312" s="2">
        <v>190000.0</v>
      </c>
      <c r="M312" s="6">
        <f t="shared" si="1"/>
        <v>85500</v>
      </c>
      <c r="N312" s="7">
        <f t="shared" si="13"/>
        <v>28500</v>
      </c>
      <c r="O312" s="7">
        <f t="shared" si="12"/>
        <v>76000</v>
      </c>
      <c r="P312" s="8">
        <f>IFERROR(__xludf.DUMMYFUNCTION("IF(I312&lt;&gt;""ninguno"", COUNTA(SPLIT(I312,"",""))*10000, 0)
"),10000.0)</f>
        <v>10000</v>
      </c>
    </row>
    <row r="313" ht="15.75" customHeight="1">
      <c r="A313" s="1">
        <v>313.0</v>
      </c>
      <c r="B313" s="4" t="str">
        <f>IFERROR(__xludf.DUMMYFUNCTION("GOOGLETRANSLATE(H313,""es"",""en"")"),"White")</f>
        <v>White</v>
      </c>
      <c r="C313" s="4" t="str">
        <f>IFERROR(__xludf.DUMMYFUNCTION("GOOGLETRANSLATE(F313,""es"",""en"")"),"wooden notice ")</f>
        <v>wooden notice </v>
      </c>
      <c r="D313" s="1" t="str">
        <f>IFERROR(__xludf.DUMMYFUNCTION("GOOGLETRANSLATE(G313,""es"",""en"")"),"Melamine")</f>
        <v>Melamine</v>
      </c>
      <c r="E313" s="1" t="str">
        <f>IFERROR(__xludf.DUMMYFUNCTION("GOOGLETRANSLATE(I313,""es"",""en"")"),"None")</f>
        <v>None</v>
      </c>
      <c r="F313" s="1" t="s">
        <v>14</v>
      </c>
      <c r="G313" s="1" t="s">
        <v>83</v>
      </c>
      <c r="H313" s="1" t="s">
        <v>31</v>
      </c>
      <c r="I313" s="1" t="s">
        <v>21</v>
      </c>
      <c r="J313" s="1" t="s">
        <v>127</v>
      </c>
      <c r="K313" s="1">
        <v>1.0</v>
      </c>
      <c r="L313" s="2">
        <v>370000.0</v>
      </c>
      <c r="M313" s="6">
        <f t="shared" si="1"/>
        <v>166500</v>
      </c>
      <c r="N313" s="7">
        <f t="shared" si="13"/>
        <v>55500</v>
      </c>
      <c r="O313" s="7">
        <f t="shared" si="12"/>
        <v>148000</v>
      </c>
      <c r="P313" s="8">
        <f>IFERROR(__xludf.DUMMYFUNCTION("IF(I313&lt;&gt;""ninguno"", COUNTA(SPLIT(I313,"",""))*10000, 0)
"),0.0)</f>
        <v>0</v>
      </c>
    </row>
    <row r="314" ht="15.75" customHeight="1">
      <c r="A314" s="1">
        <v>314.0</v>
      </c>
      <c r="B314" s="4" t="str">
        <f>IFERROR(__xludf.DUMMYFUNCTION("GOOGLETRANSLATE(H314,""es"",""en"")"),"Black")</f>
        <v>Black</v>
      </c>
      <c r="C314" s="4" t="str">
        <f>IFERROR(__xludf.DUMMYFUNCTION("GOOGLETRANSLATE(F314,""es"",""en"")"),"wooden box ")</f>
        <v>wooden box </v>
      </c>
      <c r="D314" s="1" t="str">
        <f>IFERROR(__xludf.DUMMYFUNCTION("GOOGLETRANSLATE(G314,""es"",""en"")"),"MDF")</f>
        <v>MDF</v>
      </c>
      <c r="E314" s="1" t="str">
        <f>IFERROR(__xludf.DUMMYFUNCTION("GOOGLETRANSLATE(I314,""es"",""en"")"),"With 8 photos")</f>
        <v>With 8 photos</v>
      </c>
      <c r="F314" s="1" t="s">
        <v>19</v>
      </c>
      <c r="G314" s="1" t="s">
        <v>15</v>
      </c>
      <c r="H314" s="1" t="s">
        <v>24</v>
      </c>
      <c r="I314" s="1" t="s">
        <v>128</v>
      </c>
      <c r="J314" s="1" t="s">
        <v>129</v>
      </c>
      <c r="K314" s="1">
        <v>1.0</v>
      </c>
      <c r="L314" s="2">
        <v>75000.0</v>
      </c>
      <c r="M314" s="6">
        <f t="shared" si="1"/>
        <v>33750</v>
      </c>
      <c r="N314" s="7">
        <f t="shared" si="13"/>
        <v>11250</v>
      </c>
      <c r="O314" s="7">
        <f t="shared" si="12"/>
        <v>30000</v>
      </c>
      <c r="P314" s="8">
        <f>IFERROR(__xludf.DUMMYFUNCTION("IF(I314&lt;&gt;""ninguno"", COUNTA(SPLIT(I314,"",""))*10000, 0)
"),10000.0)</f>
        <v>10000</v>
      </c>
    </row>
    <row r="315" ht="15.75" customHeight="1">
      <c r="A315" s="1">
        <v>315.0</v>
      </c>
      <c r="B315" s="4" t="str">
        <f>IFERROR(__xludf.DUMMYFUNCTION("GOOGLETRANSLATE(H315,""es"",""en"")"),"Black")</f>
        <v>Black</v>
      </c>
      <c r="C315" s="4" t="str">
        <f>IFERROR(__xludf.DUMMYFUNCTION("GOOGLETRANSLATE(F315,""es"",""en"")"),"Wooden clock")</f>
        <v>Wooden clock</v>
      </c>
      <c r="D315" s="1" t="str">
        <f>IFERROR(__xludf.DUMMYFUNCTION("GOOGLETRANSLATE(G315,""es"",""en"")"),"Cedar")</f>
        <v>Cedar</v>
      </c>
      <c r="E315" s="1" t="str">
        <f>IFERROR(__xludf.DUMMYFUNCTION("GOOGLETRANSLATE(I315,""es"",""en"")"),"Photographic tree with 8 photos")</f>
        <v>Photographic tree with 8 photos</v>
      </c>
      <c r="F315" s="1" t="s">
        <v>39</v>
      </c>
      <c r="G315" s="1" t="s">
        <v>55</v>
      </c>
      <c r="H315" s="1" t="s">
        <v>24</v>
      </c>
      <c r="I315" s="1" t="s">
        <v>102</v>
      </c>
      <c r="J315" s="1" t="s">
        <v>49</v>
      </c>
      <c r="K315" s="1">
        <v>1.0</v>
      </c>
      <c r="L315" s="2">
        <v>50000.0</v>
      </c>
      <c r="M315" s="6">
        <f t="shared" si="1"/>
        <v>22500</v>
      </c>
      <c r="N315" s="7">
        <f t="shared" si="13"/>
        <v>7500</v>
      </c>
      <c r="O315" s="7">
        <f t="shared" si="12"/>
        <v>20000</v>
      </c>
      <c r="P315" s="8">
        <f>IFERROR(__xludf.DUMMYFUNCTION("IF(I315&lt;&gt;""ninguno"", COUNTA(SPLIT(I315,"",""))*10000, 0)
"),10000.0)</f>
        <v>10000</v>
      </c>
    </row>
    <row r="316" ht="15.75" customHeight="1">
      <c r="A316" s="1">
        <v>316.0</v>
      </c>
      <c r="B316" s="4" t="str">
        <f>IFERROR(__xludf.DUMMYFUNCTION("GOOGLETRANSLATE(H316,""es"",""en"")"),"Wood")</f>
        <v>Wood</v>
      </c>
      <c r="C316" s="4" t="str">
        <f>IFERROR(__xludf.DUMMYFUNCTION("GOOGLETRANSLATE(F316,""es"",""en"")"),"wooden box ")</f>
        <v>wooden box </v>
      </c>
      <c r="D316" s="1" t="str">
        <f>IFERROR(__xludf.DUMMYFUNCTION("GOOGLETRANSLATE(G316,""es"",""en"")"),"MDF")</f>
        <v>MDF</v>
      </c>
      <c r="E316" s="1" t="str">
        <f>IFERROR(__xludf.DUMMYFUNCTION("GOOGLETRANSLATE(I316,""es"",""en"")"),"With drawer altarpiece")</f>
        <v>With drawer altarpiece</v>
      </c>
      <c r="F316" s="1" t="s">
        <v>19</v>
      </c>
      <c r="G316" s="1" t="s">
        <v>15</v>
      </c>
      <c r="H316" s="1" t="s">
        <v>20</v>
      </c>
      <c r="I316" s="1" t="s">
        <v>96</v>
      </c>
      <c r="J316" s="1" t="s">
        <v>64</v>
      </c>
      <c r="K316" s="1">
        <v>2.0</v>
      </c>
      <c r="L316" s="2">
        <v>40000.0</v>
      </c>
      <c r="M316" s="6">
        <f t="shared" si="1"/>
        <v>18000</v>
      </c>
      <c r="N316" s="7">
        <f t="shared" si="13"/>
        <v>6000</v>
      </c>
      <c r="O316" s="7">
        <f t="shared" si="12"/>
        <v>16000</v>
      </c>
      <c r="P316" s="8">
        <f>IFERROR(__xludf.DUMMYFUNCTION("IF(I316&lt;&gt;""ninguno"", COUNTA(SPLIT(I316,"",""))*10000, 0)
"),10000.0)</f>
        <v>10000</v>
      </c>
    </row>
    <row r="317" ht="15.75" customHeight="1">
      <c r="A317" s="1">
        <v>317.0</v>
      </c>
      <c r="B317" s="4" t="str">
        <f>IFERROR(__xludf.DUMMYFUNCTION("GOOGLETRANSLATE(H317,""es"",""en"")"),"Betiated Caramel")</f>
        <v>Betiated Caramel</v>
      </c>
      <c r="C317" s="4" t="str">
        <f>IFERROR(__xludf.DUMMYFUNCTION("GOOGLETRANSLATE(F317,""es"",""en"")"),"Wooden shelf")</f>
        <v>Wooden shelf</v>
      </c>
      <c r="D317" s="1" t="str">
        <f>IFERROR(__xludf.DUMMYFUNCTION("GOOGLETRANSLATE(G317,""es"",""en"")"),"MDF")</f>
        <v>MDF</v>
      </c>
      <c r="E317" s="1" t="str">
        <f>IFERROR(__xludf.DUMMYFUNCTION("GOOGLETRANSLATE(I317,""es"",""en"")"),"None")</f>
        <v>None</v>
      </c>
      <c r="F317" s="1" t="s">
        <v>36</v>
      </c>
      <c r="G317" s="1" t="s">
        <v>15</v>
      </c>
      <c r="H317" s="1" t="s">
        <v>65</v>
      </c>
      <c r="I317" s="1" t="s">
        <v>21</v>
      </c>
      <c r="J317" s="1" t="s">
        <v>49</v>
      </c>
      <c r="K317" s="1">
        <v>1.0</v>
      </c>
      <c r="L317" s="2">
        <v>150000.0</v>
      </c>
      <c r="M317" s="6">
        <f t="shared" si="1"/>
        <v>67500</v>
      </c>
      <c r="N317" s="7">
        <f t="shared" si="13"/>
        <v>22500</v>
      </c>
      <c r="O317" s="7">
        <f t="shared" si="12"/>
        <v>60000</v>
      </c>
      <c r="P317" s="8">
        <f>IFERROR(__xludf.DUMMYFUNCTION("IF(I317&lt;&gt;""ninguno"", COUNTA(SPLIT(I317,"",""))*10000, 0)
"),0.0)</f>
        <v>0</v>
      </c>
    </row>
    <row r="318" ht="15.75" customHeight="1">
      <c r="A318" s="1">
        <v>318.0</v>
      </c>
      <c r="B318" s="4" t="str">
        <f>IFERROR(__xludf.DUMMYFUNCTION("GOOGLETRANSLATE(H318,""es"",""en"")"),"Black")</f>
        <v>Black</v>
      </c>
      <c r="C318" s="4" t="str">
        <f>IFERROR(__xludf.DUMMYFUNCTION("GOOGLETRANSLATE(F318,""es"",""en"")"),"Wooden clock")</f>
        <v>Wooden clock</v>
      </c>
      <c r="D318" s="1" t="str">
        <f>IFERROR(__xludf.DUMMYFUNCTION("GOOGLETRANSLATE(G318,""es"",""en"")"),"Cedar")</f>
        <v>Cedar</v>
      </c>
      <c r="E318" s="1" t="str">
        <f>IFERROR(__xludf.DUMMYFUNCTION("GOOGLETRANSLATE(I318,""es"",""en"")"),"Photo tree with 12 photos")</f>
        <v>Photo tree with 12 photos</v>
      </c>
      <c r="F318" s="1" t="s">
        <v>39</v>
      </c>
      <c r="G318" s="1" t="s">
        <v>55</v>
      </c>
      <c r="H318" s="1" t="s">
        <v>24</v>
      </c>
      <c r="I318" s="1" t="s">
        <v>51</v>
      </c>
      <c r="J318" s="1" t="s">
        <v>18</v>
      </c>
      <c r="K318" s="1">
        <v>1.0</v>
      </c>
      <c r="L318" s="2">
        <v>80000.0</v>
      </c>
      <c r="M318" s="6">
        <f t="shared" si="1"/>
        <v>36000</v>
      </c>
      <c r="N318" s="7">
        <f t="shared" si="13"/>
        <v>12000</v>
      </c>
      <c r="O318" s="7">
        <f t="shared" si="12"/>
        <v>32000</v>
      </c>
      <c r="P318" s="8">
        <f>IFERROR(__xludf.DUMMYFUNCTION("IF(I318&lt;&gt;""ninguno"", COUNTA(SPLIT(I318,"",""))*10000, 0)
"),10000.0)</f>
        <v>10000</v>
      </c>
    </row>
    <row r="319" ht="15.75" customHeight="1">
      <c r="A319" s="1">
        <v>319.0</v>
      </c>
      <c r="B319" s="4" t="str">
        <f>IFERROR(__xludf.DUMMYFUNCTION("GOOGLETRANSLATE(H319,""es"",""en"")"),"Black")</f>
        <v>Black</v>
      </c>
      <c r="C319" s="4" t="str">
        <f>IFERROR(__xludf.DUMMYFUNCTION("GOOGLETRANSLATE(F319,""es"",""en"")"),"Wooden cell phone holder")</f>
        <v>Wooden cell phone holder</v>
      </c>
      <c r="D319" s="1" t="str">
        <f>IFERROR(__xludf.DUMMYFUNCTION("GOOGLETRANSLATE(G319,""es"",""en"")"),"MDF")</f>
        <v>MDF</v>
      </c>
      <c r="E319" s="1" t="str">
        <f>IFERROR(__xludf.DUMMYFUNCTION("GOOGLETRANSLATE(I319,""es"",""en"")"),"None")</f>
        <v>None</v>
      </c>
      <c r="F319" s="1" t="s">
        <v>130</v>
      </c>
      <c r="G319" s="1" t="s">
        <v>15</v>
      </c>
      <c r="H319" s="1" t="s">
        <v>24</v>
      </c>
      <c r="I319" s="1" t="s">
        <v>21</v>
      </c>
      <c r="J319" s="1" t="s">
        <v>131</v>
      </c>
      <c r="K319" s="1">
        <v>4.0</v>
      </c>
      <c r="L319" s="2">
        <v>80000.0</v>
      </c>
      <c r="M319" s="6">
        <f t="shared" si="1"/>
        <v>36000</v>
      </c>
      <c r="N319" s="7">
        <f t="shared" si="13"/>
        <v>12000</v>
      </c>
      <c r="O319" s="7">
        <f t="shared" si="12"/>
        <v>32000</v>
      </c>
      <c r="P319" s="8">
        <f>IFERROR(__xludf.DUMMYFUNCTION("IF(I319&lt;&gt;""ninguno"", COUNTA(SPLIT(I319,"",""))*10000, 0)
"),0.0)</f>
        <v>0</v>
      </c>
    </row>
    <row r="320" ht="15.75" customHeight="1">
      <c r="A320" s="1">
        <v>320.0</v>
      </c>
      <c r="B320" s="4" t="str">
        <f>IFERROR(__xludf.DUMMYFUNCTION("GOOGLETRANSLATE(H320,""es"",""en"")"),"Black")</f>
        <v>Black</v>
      </c>
      <c r="C320" s="4" t="str">
        <f>IFERROR(__xludf.DUMMYFUNCTION("GOOGLETRANSLATE(F320,""es"",""en"")"),"Wooden clock")</f>
        <v>Wooden clock</v>
      </c>
      <c r="D320" s="1" t="str">
        <f>IFERROR(__xludf.DUMMYFUNCTION("GOOGLETRANSLATE(G320,""es"",""en"")"),"Melamine")</f>
        <v>Melamine</v>
      </c>
      <c r="E320" s="1" t="str">
        <f>IFERROR(__xludf.DUMMYFUNCTION("GOOGLETRANSLATE(I320,""es"",""en"")"),"Photographic tree with 8 photos, with message ")</f>
        <v>Photographic tree with 8 photos, with message </v>
      </c>
      <c r="F320" s="1" t="s">
        <v>39</v>
      </c>
      <c r="G320" s="1" t="s">
        <v>83</v>
      </c>
      <c r="H320" s="1" t="s">
        <v>24</v>
      </c>
      <c r="I320" s="1" t="s">
        <v>132</v>
      </c>
      <c r="J320" s="1" t="s">
        <v>49</v>
      </c>
      <c r="K320" s="1">
        <v>1.0</v>
      </c>
      <c r="L320" s="2">
        <v>50000.0</v>
      </c>
      <c r="M320" s="6">
        <f t="shared" si="1"/>
        <v>22500</v>
      </c>
      <c r="N320" s="7">
        <f t="shared" si="13"/>
        <v>7500</v>
      </c>
      <c r="O320" s="7">
        <f t="shared" si="12"/>
        <v>20000</v>
      </c>
      <c r="P320" s="8">
        <f>IFERROR(__xludf.DUMMYFUNCTION("IF(I320&lt;&gt;""ninguno"", COUNTA(SPLIT(I320,"",""))*10000, 0)
"),20000.0)</f>
        <v>20000</v>
      </c>
    </row>
    <row r="321" ht="15.75" customHeight="1">
      <c r="A321" s="1">
        <v>321.0</v>
      </c>
      <c r="B321" s="4" t="str">
        <f>IFERROR(__xludf.DUMMYFUNCTION("GOOGLETRANSLATE(H321,""es"",""en"")"),"Walnut")</f>
        <v>Walnut</v>
      </c>
      <c r="C321" s="4" t="str">
        <f>IFERROR(__xludf.DUMMYFUNCTION("GOOGLETRANSLATE(F321,""es"",""en"")"),"wooden notice ")</f>
        <v>wooden notice </v>
      </c>
      <c r="D321" s="1" t="str">
        <f>IFERROR(__xludf.DUMMYFUNCTION("GOOGLETRANSLATE(G321,""es"",""en"")"),"Melamine")</f>
        <v>Melamine</v>
      </c>
      <c r="E321" s="1" t="str">
        <f>IFERROR(__xludf.DUMMYFUNCTION("GOOGLETRANSLATE(I321,""es"",""en"")"),"Ivory Letter")</f>
        <v>Ivory Letter</v>
      </c>
      <c r="F321" s="1" t="s">
        <v>14</v>
      </c>
      <c r="G321" s="1" t="s">
        <v>83</v>
      </c>
      <c r="H321" s="1" t="s">
        <v>133</v>
      </c>
      <c r="I321" s="1" t="s">
        <v>134</v>
      </c>
      <c r="J321" s="1" t="s">
        <v>35</v>
      </c>
      <c r="K321" s="1">
        <v>1.0</v>
      </c>
      <c r="L321" s="2">
        <v>100000.0</v>
      </c>
      <c r="M321" s="6">
        <f t="shared" si="1"/>
        <v>45000</v>
      </c>
      <c r="N321" s="7">
        <f t="shared" si="13"/>
        <v>15000</v>
      </c>
      <c r="O321" s="7">
        <f t="shared" si="12"/>
        <v>40000</v>
      </c>
      <c r="P321" s="8">
        <f>IFERROR(__xludf.DUMMYFUNCTION("IF(I321&lt;&gt;""ninguno"", COUNTA(SPLIT(I321,"",""))*10000, 0)
"),10000.0)</f>
        <v>10000</v>
      </c>
    </row>
    <row r="322" ht="15.75" customHeight="1">
      <c r="A322" s="1">
        <v>322.0</v>
      </c>
      <c r="B322" s="4" t="str">
        <f>IFERROR(__xludf.DUMMYFUNCTION("GOOGLETRANSLATE(H322,""es"",""en"")"),"White")</f>
        <v>White</v>
      </c>
      <c r="C322" s="4" t="str">
        <f>IFERROR(__xludf.DUMMYFUNCTION("GOOGLETRANSLATE(F322,""es"",""en"")"),"Wooden shelf")</f>
        <v>Wooden shelf</v>
      </c>
      <c r="D322" s="1" t="str">
        <f>IFERROR(__xludf.DUMMYFUNCTION("GOOGLETRANSLATE(G322,""es"",""en"")"),"Pine tree")</f>
        <v>Pine tree</v>
      </c>
      <c r="E322" s="1" t="str">
        <f>IFERROR(__xludf.DUMMYFUNCTION("GOOGLETRANSLATE(I322,""es"",""en"")"),"None")</f>
        <v>None</v>
      </c>
      <c r="F322" s="1" t="s">
        <v>36</v>
      </c>
      <c r="G322" s="1" t="s">
        <v>40</v>
      </c>
      <c r="H322" s="1" t="s">
        <v>31</v>
      </c>
      <c r="I322" s="1" t="s">
        <v>21</v>
      </c>
      <c r="J322" s="1" t="s">
        <v>135</v>
      </c>
      <c r="K322" s="1">
        <v>1.0</v>
      </c>
      <c r="L322" s="2">
        <v>70000.0</v>
      </c>
      <c r="M322" s="6">
        <f t="shared" si="1"/>
        <v>31500</v>
      </c>
      <c r="N322" s="7">
        <f t="shared" si="13"/>
        <v>10500</v>
      </c>
      <c r="O322" s="7">
        <f t="shared" si="12"/>
        <v>28000</v>
      </c>
      <c r="P322" s="8">
        <f>IFERROR(__xludf.DUMMYFUNCTION("IF(I322&lt;&gt;""ninguno"", COUNTA(SPLIT(I322,"",""))*10000, 0)
"),0.0)</f>
        <v>0</v>
      </c>
    </row>
    <row r="323" ht="15.75" customHeight="1">
      <c r="A323" s="1">
        <v>323.0</v>
      </c>
      <c r="B323" s="4" t="str">
        <f>IFERROR(__xludf.DUMMYFUNCTION("GOOGLETRANSLATE(H323,""es"",""en"")"),"Wood")</f>
        <v>Wood</v>
      </c>
      <c r="C323" s="4" t="str">
        <f>IFERROR(__xludf.DUMMYFUNCTION("GOOGLETRANSLATE(F323,""es"",""en"")"),"Portrait door")</f>
        <v>Portrait door</v>
      </c>
      <c r="D323" s="1" t="str">
        <f>IFERROR(__xludf.DUMMYFUNCTION("GOOGLETRANSLATE(G323,""es"",""en"")"),"MDF")</f>
        <v>MDF</v>
      </c>
      <c r="E323" s="1" t="str">
        <f>IFERROR(__xludf.DUMMYFUNCTION("GOOGLETRANSLATE(I323,""es"",""en"")"),"None")</f>
        <v>None</v>
      </c>
      <c r="F323" s="1" t="s">
        <v>23</v>
      </c>
      <c r="G323" s="1" t="s">
        <v>15</v>
      </c>
      <c r="H323" s="1" t="s">
        <v>20</v>
      </c>
      <c r="I323" s="1" t="s">
        <v>21</v>
      </c>
      <c r="J323" s="1" t="s">
        <v>95</v>
      </c>
      <c r="K323" s="1">
        <v>1.0</v>
      </c>
      <c r="L323" s="2">
        <v>50000.0</v>
      </c>
      <c r="M323" s="6">
        <f t="shared" si="1"/>
        <v>22500</v>
      </c>
      <c r="N323" s="7">
        <f t="shared" si="13"/>
        <v>7500</v>
      </c>
      <c r="O323" s="7">
        <f t="shared" si="12"/>
        <v>20000</v>
      </c>
      <c r="P323" s="8">
        <f>IFERROR(__xludf.DUMMYFUNCTION("IF(I323&lt;&gt;""ninguno"", COUNTA(SPLIT(I323,"",""))*10000, 0)
"),0.0)</f>
        <v>0</v>
      </c>
    </row>
    <row r="324" ht="15.75" customHeight="1">
      <c r="A324" s="1">
        <v>324.0</v>
      </c>
      <c r="B324" s="4" t="str">
        <f>IFERROR(__xludf.DUMMYFUNCTION("GOOGLETRANSLATE(H324,""es"",""en"")"),"light pink")</f>
        <v>light pink</v>
      </c>
      <c r="C324" s="4" t="str">
        <f>IFERROR(__xludf.DUMMYFUNCTION("GOOGLETRANSLATE(F324,""es"",""en"")"),"wooden notice ")</f>
        <v>wooden notice </v>
      </c>
      <c r="D324" s="1" t="str">
        <f>IFERROR(__xludf.DUMMYFUNCTION("GOOGLETRANSLATE(G324,""es"",""en"")"),"Melamine")</f>
        <v>Melamine</v>
      </c>
      <c r="E324" s="1" t="str">
        <f>IFERROR(__xludf.DUMMYFUNCTION("GOOGLETRANSLATE(I324,""es"",""en"")"),"4 exit shelves")</f>
        <v>4 exit shelves</v>
      </c>
      <c r="F324" s="1" t="s">
        <v>14</v>
      </c>
      <c r="G324" s="1" t="s">
        <v>83</v>
      </c>
      <c r="H324" s="1" t="s">
        <v>136</v>
      </c>
      <c r="I324" s="1" t="s">
        <v>137</v>
      </c>
      <c r="J324" s="1" t="s">
        <v>138</v>
      </c>
      <c r="K324" s="1">
        <v>1.0</v>
      </c>
      <c r="L324" s="2">
        <v>180000.0</v>
      </c>
      <c r="M324" s="6">
        <f t="shared" si="1"/>
        <v>81000</v>
      </c>
      <c r="N324" s="7">
        <f t="shared" si="13"/>
        <v>27000</v>
      </c>
      <c r="O324" s="7">
        <f t="shared" si="12"/>
        <v>72000</v>
      </c>
      <c r="P324" s="8">
        <f>IFERROR(__xludf.DUMMYFUNCTION("IF(I324&lt;&gt;""ninguno"", COUNTA(SPLIT(I324,"",""))*10000, 0)
"),10000.0)</f>
        <v>10000</v>
      </c>
    </row>
    <row r="325" ht="15.75" customHeight="1">
      <c r="A325" s="1">
        <v>325.0</v>
      </c>
      <c r="B325" s="4" t="str">
        <f>IFERROR(__xludf.DUMMYFUNCTION("GOOGLETRANSLATE(H325,""es"",""en"")"),"Wood")</f>
        <v>Wood</v>
      </c>
      <c r="C325" s="4" t="str">
        <f>IFERROR(__xludf.DUMMYFUNCTION("GOOGLETRANSLATE(F325,""es"",""en"")"),"wooden box ")</f>
        <v>wooden box </v>
      </c>
      <c r="D325" s="1" t="str">
        <f>IFERROR(__xludf.DUMMYFUNCTION("GOOGLETRANSLATE(G325,""es"",""en"")"),"MDF")</f>
        <v>MDF</v>
      </c>
      <c r="E325" s="1" t="str">
        <f>IFERROR(__xludf.DUMMYFUNCTION("GOOGLETRANSLATE(I325,""es"",""en"")"),"Altarpiece")</f>
        <v>Altarpiece</v>
      </c>
      <c r="F325" s="1" t="s">
        <v>19</v>
      </c>
      <c r="G325" s="1" t="s">
        <v>15</v>
      </c>
      <c r="H325" s="1" t="s">
        <v>20</v>
      </c>
      <c r="I325" s="1" t="s">
        <v>111</v>
      </c>
      <c r="J325" s="1" t="s">
        <v>64</v>
      </c>
      <c r="K325" s="1">
        <v>1.0</v>
      </c>
      <c r="L325" s="2">
        <v>25000.0</v>
      </c>
      <c r="M325" s="6">
        <f t="shared" si="1"/>
        <v>11250</v>
      </c>
      <c r="N325" s="7">
        <f t="shared" si="13"/>
        <v>3750</v>
      </c>
      <c r="O325" s="7">
        <f t="shared" si="12"/>
        <v>10000</v>
      </c>
      <c r="P325" s="8">
        <f>IFERROR(__xludf.DUMMYFUNCTION("IF(I325&lt;&gt;""ninguno"", COUNTA(SPLIT(I325,"",""))*10000, 0)
"),10000.0)</f>
        <v>10000</v>
      </c>
    </row>
    <row r="326" ht="15.75" customHeight="1">
      <c r="A326" s="1">
        <v>326.0</v>
      </c>
      <c r="B326" s="4" t="str">
        <f>IFERROR(__xludf.DUMMYFUNCTION("GOOGLETRANSLATE(H326,""es"",""en"")"),"Black")</f>
        <v>Black</v>
      </c>
      <c r="C326" s="4" t="str">
        <f>IFERROR(__xludf.DUMMYFUNCTION("GOOGLETRANSLATE(F326,""es"",""en"")"),"Wooden clock")</f>
        <v>Wooden clock</v>
      </c>
      <c r="D326" s="1" t="str">
        <f>IFERROR(__xludf.DUMMYFUNCTION("GOOGLETRANSLATE(G326,""es"",""en"")"),"Pine tree")</f>
        <v>Pine tree</v>
      </c>
      <c r="E326" s="1" t="str">
        <f>IFERROR(__xludf.DUMMYFUNCTION("GOOGLETRANSLATE(I326,""es"",""en"")"),"couple message")</f>
        <v>couple message</v>
      </c>
      <c r="F326" s="1" t="s">
        <v>39</v>
      </c>
      <c r="G326" s="1" t="s">
        <v>40</v>
      </c>
      <c r="H326" s="1" t="s">
        <v>24</v>
      </c>
      <c r="I326" s="1" t="s">
        <v>139</v>
      </c>
      <c r="J326" s="1" t="s">
        <v>49</v>
      </c>
      <c r="K326" s="1">
        <v>1.0</v>
      </c>
      <c r="L326" s="2">
        <v>60000.0</v>
      </c>
      <c r="M326" s="6">
        <f t="shared" si="1"/>
        <v>27000</v>
      </c>
      <c r="N326" s="7">
        <f t="shared" si="13"/>
        <v>9000</v>
      </c>
      <c r="O326" s="7">
        <f t="shared" si="12"/>
        <v>24000</v>
      </c>
      <c r="P326" s="8">
        <f>IFERROR(__xludf.DUMMYFUNCTION("IF(I326&lt;&gt;""ninguno"", COUNTA(SPLIT(I326,"",""))*10000, 0)
"),10000.0)</f>
        <v>10000</v>
      </c>
    </row>
    <row r="327" ht="15.75" customHeight="1">
      <c r="A327" s="1">
        <v>327.0</v>
      </c>
      <c r="B327" s="4" t="str">
        <f>IFERROR(__xludf.DUMMYFUNCTION("GOOGLETRANSLATE(H327,""es"",""en"")"),"Coffee with black")</f>
        <v>Coffee with black</v>
      </c>
      <c r="C327" s="4" t="str">
        <f>IFERROR(__xludf.DUMMYFUNCTION("GOOGLETRANSLATE(F327,""es"",""en"")"),"Wooden shelf")</f>
        <v>Wooden shelf</v>
      </c>
      <c r="D327" s="1" t="str">
        <f>IFERROR(__xludf.DUMMYFUNCTION("GOOGLETRANSLATE(G327,""es"",""en"")"),"MDF")</f>
        <v>MDF</v>
      </c>
      <c r="E327" s="1" t="str">
        <f>IFERROR(__xludf.DUMMYFUNCTION("GOOGLETRANSLATE(I327,""es"",""en"")"),"With 3 compartments")</f>
        <v>With 3 compartments</v>
      </c>
      <c r="F327" s="1" t="s">
        <v>36</v>
      </c>
      <c r="G327" s="1" t="s">
        <v>15</v>
      </c>
      <c r="H327" s="1" t="s">
        <v>140</v>
      </c>
      <c r="I327" s="1" t="s">
        <v>141</v>
      </c>
      <c r="J327" s="1" t="s">
        <v>95</v>
      </c>
      <c r="K327" s="1">
        <v>1.0</v>
      </c>
      <c r="L327" s="2">
        <v>70000.0</v>
      </c>
      <c r="M327" s="6">
        <f t="shared" si="1"/>
        <v>31500</v>
      </c>
      <c r="N327" s="7">
        <f t="shared" si="13"/>
        <v>10500</v>
      </c>
      <c r="O327" s="7">
        <f t="shared" si="12"/>
        <v>28000</v>
      </c>
      <c r="P327" s="8">
        <f>IFERROR(__xludf.DUMMYFUNCTION("IF(I327&lt;&gt;""ninguno"", COUNTA(SPLIT(I327,"",""))*10000, 0)
"),10000.0)</f>
        <v>10000</v>
      </c>
    </row>
    <row r="328" ht="15.75" customHeight="1">
      <c r="A328" s="1">
        <v>328.0</v>
      </c>
      <c r="B328" s="4" t="str">
        <f>IFERROR(__xludf.DUMMYFUNCTION("GOOGLETRANSLATE(H328,""es"",""en"")"),"Black")</f>
        <v>Black</v>
      </c>
      <c r="C328" s="4" t="str">
        <f>IFERROR(__xludf.DUMMYFUNCTION("GOOGLETRANSLATE(F328,""es"",""en"")"),"Wooden clock")</f>
        <v>Wooden clock</v>
      </c>
      <c r="D328" s="1" t="str">
        <f>IFERROR(__xludf.DUMMYFUNCTION("GOOGLETRANSLATE(G328,""es"",""en"")"),"Pine tree")</f>
        <v>Pine tree</v>
      </c>
      <c r="E328" s="1" t="str">
        <f>IFERROR(__xludf.DUMMYFUNCTION("GOOGLETRANSLATE(I328,""es"",""en"")"),"Photographic tree with 8 photos")</f>
        <v>Photographic tree with 8 photos</v>
      </c>
      <c r="F328" s="1" t="s">
        <v>39</v>
      </c>
      <c r="G328" s="1" t="s">
        <v>40</v>
      </c>
      <c r="H328" s="1" t="s">
        <v>24</v>
      </c>
      <c r="I328" s="1" t="s">
        <v>102</v>
      </c>
      <c r="J328" s="1" t="s">
        <v>49</v>
      </c>
      <c r="K328" s="1">
        <v>1.0</v>
      </c>
      <c r="L328" s="2">
        <v>60000.0</v>
      </c>
      <c r="M328" s="6">
        <f t="shared" si="1"/>
        <v>27000</v>
      </c>
      <c r="N328" s="7">
        <f t="shared" si="13"/>
        <v>9000</v>
      </c>
      <c r="O328" s="7">
        <f t="shared" si="12"/>
        <v>24000</v>
      </c>
      <c r="P328" s="8">
        <f>IFERROR(__xludf.DUMMYFUNCTION("IF(I328&lt;&gt;""ninguno"", COUNTA(SPLIT(I328,"",""))*10000, 0)
"),10000.0)</f>
        <v>10000</v>
      </c>
    </row>
    <row r="329" ht="15.75" customHeight="1">
      <c r="A329" s="1">
        <v>329.0</v>
      </c>
      <c r="B329" s="4" t="str">
        <f>IFERROR(__xludf.DUMMYFUNCTION("GOOGLETRANSLATE(H329,""es"",""en"")"),"Black")</f>
        <v>Black</v>
      </c>
      <c r="C329" s="4" t="str">
        <f>IFERROR(__xludf.DUMMYFUNCTION("GOOGLETRANSLATE(F329,""es"",""en"")"),"wooden box ")</f>
        <v>wooden box </v>
      </c>
      <c r="D329" s="1" t="str">
        <f>IFERROR(__xludf.DUMMYFUNCTION("GOOGLETRANSLATE(G329,""es"",""en"")"),"Pine tree")</f>
        <v>Pine tree</v>
      </c>
      <c r="E329" s="1" t="str">
        <f>IFERROR(__xludf.DUMMYFUNCTION("GOOGLETRANSLATE(I329,""es"",""en"")"),"None")</f>
        <v>None</v>
      </c>
      <c r="F329" s="1" t="s">
        <v>19</v>
      </c>
      <c r="G329" s="1" t="s">
        <v>40</v>
      </c>
      <c r="H329" s="1" t="s">
        <v>24</v>
      </c>
      <c r="I329" s="1" t="s">
        <v>21</v>
      </c>
      <c r="J329" s="1" t="s">
        <v>64</v>
      </c>
      <c r="K329" s="1">
        <v>1.0</v>
      </c>
      <c r="L329" s="2">
        <v>40000.0</v>
      </c>
      <c r="M329" s="6">
        <f t="shared" si="1"/>
        <v>18000</v>
      </c>
      <c r="N329" s="7">
        <f t="shared" si="13"/>
        <v>6000</v>
      </c>
      <c r="O329" s="7">
        <f t="shared" si="12"/>
        <v>16000</v>
      </c>
      <c r="P329" s="8">
        <f>IFERROR(__xludf.DUMMYFUNCTION("IF(I329&lt;&gt;""ninguno"", COUNTA(SPLIT(I329,"",""))*10000, 0)
"),0.0)</f>
        <v>0</v>
      </c>
    </row>
    <row r="330" ht="15.75" customHeight="1">
      <c r="A330" s="1">
        <v>330.0</v>
      </c>
      <c r="B330" s="4" t="str">
        <f>IFERROR(__xludf.DUMMYFUNCTION("GOOGLETRANSLATE(H330,""es"",""en"")"),"Coffee")</f>
        <v>Coffee</v>
      </c>
      <c r="C330" s="4" t="str">
        <f>IFERROR(__xludf.DUMMYFUNCTION("GOOGLETRANSLATE(F330,""es"",""en"")"),"Wooden clock")</f>
        <v>Wooden clock</v>
      </c>
      <c r="D330" s="1" t="str">
        <f>IFERROR(__xludf.DUMMYFUNCTION("GOOGLETRANSLATE(G330,""es"",""en"")"),"Cedar")</f>
        <v>Cedar</v>
      </c>
      <c r="E330" s="1" t="str">
        <f>IFERROR(__xludf.DUMMYFUNCTION("GOOGLETRANSLATE(I330,""es"",""en"")"),"Photographic tree with 11 photos")</f>
        <v>Photographic tree with 11 photos</v>
      </c>
      <c r="F330" s="1" t="s">
        <v>39</v>
      </c>
      <c r="G330" s="1" t="s">
        <v>55</v>
      </c>
      <c r="H330" s="1" t="s">
        <v>108</v>
      </c>
      <c r="I330" s="1" t="s">
        <v>142</v>
      </c>
      <c r="J330" s="1" t="s">
        <v>98</v>
      </c>
      <c r="K330" s="1">
        <v>1.0</v>
      </c>
      <c r="L330" s="2">
        <v>120000.0</v>
      </c>
      <c r="M330" s="6">
        <f t="shared" si="1"/>
        <v>54000</v>
      </c>
      <c r="N330" s="7">
        <f t="shared" si="13"/>
        <v>18000</v>
      </c>
      <c r="O330" s="7">
        <f t="shared" si="12"/>
        <v>48000</v>
      </c>
      <c r="P330" s="8">
        <f>IFERROR(__xludf.DUMMYFUNCTION("IF(I330&lt;&gt;""ninguno"", COUNTA(SPLIT(I330,"",""))*10000, 0)
"),10000.0)</f>
        <v>10000</v>
      </c>
    </row>
    <row r="331" ht="15.75" customHeight="1">
      <c r="A331" s="1">
        <v>331.0</v>
      </c>
      <c r="B331" s="4" t="str">
        <f>IFERROR(__xludf.DUMMYFUNCTION("GOOGLETRANSLATE(H331,""es"",""en"")"),"Walnut")</f>
        <v>Walnut</v>
      </c>
      <c r="C331" s="4" t="str">
        <f>IFERROR(__xludf.DUMMYFUNCTION("GOOGLETRANSLATE(F331,""es"",""en"")"),"Wooden organizer cabinet")</f>
        <v>Wooden organizer cabinet</v>
      </c>
      <c r="D331" s="1" t="str">
        <f>IFERROR(__xludf.DUMMYFUNCTION("GOOGLETRANSLATE(G331,""es"",""en"")"),"Pine tree")</f>
        <v>Pine tree</v>
      </c>
      <c r="E331" s="1" t="str">
        <f>IFERROR(__xludf.DUMMYFUNCTION("GOOGLETRANSLATE(I331,""es"",""en"")"),"Trunk furniture")</f>
        <v>Trunk furniture</v>
      </c>
      <c r="F331" s="1" t="s">
        <v>52</v>
      </c>
      <c r="G331" s="1" t="s">
        <v>40</v>
      </c>
      <c r="H331" s="1" t="s">
        <v>133</v>
      </c>
      <c r="I331" s="1" t="s">
        <v>143</v>
      </c>
      <c r="J331" s="1" t="s">
        <v>144</v>
      </c>
      <c r="K331" s="1">
        <v>1.0</v>
      </c>
      <c r="L331" s="2">
        <v>70000.0</v>
      </c>
      <c r="M331" s="6">
        <f t="shared" si="1"/>
        <v>31500</v>
      </c>
      <c r="N331" s="7">
        <f t="shared" si="13"/>
        <v>10500</v>
      </c>
      <c r="O331" s="7">
        <f t="shared" si="12"/>
        <v>28000</v>
      </c>
      <c r="P331" s="8">
        <f>IFERROR(__xludf.DUMMYFUNCTION("IF(I331&lt;&gt;""ninguno"", COUNTA(SPLIT(I331,"",""))*10000, 0)
"),10000.0)</f>
        <v>10000</v>
      </c>
    </row>
    <row r="332" ht="15.75" customHeight="1">
      <c r="A332" s="1">
        <v>332.0</v>
      </c>
      <c r="B332" s="4" t="str">
        <f>IFERROR(__xludf.DUMMYFUNCTION("GOOGLETRANSLATE(H332,""es"",""en"")"),"Black")</f>
        <v>Black</v>
      </c>
      <c r="C332" s="4" t="str">
        <f>IFERROR(__xludf.DUMMYFUNCTION("GOOGLETRANSLATE(F332,""es"",""en"")"),"Wooden clock")</f>
        <v>Wooden clock</v>
      </c>
      <c r="D332" s="1" t="str">
        <f>IFERROR(__xludf.DUMMYFUNCTION("GOOGLETRANSLATE(G332,""es"",""en"")"),"MDF")</f>
        <v>MDF</v>
      </c>
      <c r="E332" s="1" t="str">
        <f>IFERROR(__xludf.DUMMYFUNCTION("GOOGLETRANSLATE(I332,""es"",""en"")"),"Photographic tree with 8 photos")</f>
        <v>Photographic tree with 8 photos</v>
      </c>
      <c r="F332" s="1" t="s">
        <v>39</v>
      </c>
      <c r="G332" s="1" t="s">
        <v>15</v>
      </c>
      <c r="H332" s="1" t="s">
        <v>24</v>
      </c>
      <c r="I332" s="1" t="s">
        <v>102</v>
      </c>
      <c r="J332" s="1" t="s">
        <v>49</v>
      </c>
      <c r="K332" s="1">
        <v>1.0</v>
      </c>
      <c r="L332" s="2">
        <v>60000.0</v>
      </c>
      <c r="M332" s="6">
        <f t="shared" si="1"/>
        <v>27000</v>
      </c>
      <c r="N332" s="7">
        <f t="shared" si="13"/>
        <v>9000</v>
      </c>
      <c r="O332" s="7">
        <f t="shared" si="12"/>
        <v>24000</v>
      </c>
      <c r="P332" s="8">
        <f>IFERROR(__xludf.DUMMYFUNCTION("IF(I332&lt;&gt;""ninguno"", COUNTA(SPLIT(I332,"",""))*10000, 0)
"),10000.0)</f>
        <v>10000</v>
      </c>
    </row>
    <row r="333" ht="15.75" customHeight="1">
      <c r="A333" s="1">
        <v>333.0</v>
      </c>
      <c r="B333" s="4" t="str">
        <f>IFERROR(__xludf.DUMMYFUNCTION("GOOGLETRANSLATE(H333,""es"",""en"")"),"Black")</f>
        <v>Black</v>
      </c>
      <c r="C333" s="4" t="str">
        <f>IFERROR(__xludf.DUMMYFUNCTION("GOOGLETRANSLATE(F333,""es"",""en"")"),"Wooden clock")</f>
        <v>Wooden clock</v>
      </c>
      <c r="D333" s="1" t="str">
        <f>IFERROR(__xludf.DUMMYFUNCTION("GOOGLETRANSLATE(G333,""es"",""en"")"),"Cedar")</f>
        <v>Cedar</v>
      </c>
      <c r="E333" s="1" t="str">
        <f>IFERROR(__xludf.DUMMYFUNCTION("GOOGLETRANSLATE(I333,""es"",""en"")"),"Photo tree with 12 photos")</f>
        <v>Photo tree with 12 photos</v>
      </c>
      <c r="F333" s="1" t="s">
        <v>39</v>
      </c>
      <c r="G333" s="1" t="s">
        <v>55</v>
      </c>
      <c r="H333" s="1" t="s">
        <v>24</v>
      </c>
      <c r="I333" s="1" t="s">
        <v>51</v>
      </c>
      <c r="J333" s="1" t="s">
        <v>145</v>
      </c>
      <c r="K333" s="1">
        <v>1.0</v>
      </c>
      <c r="L333" s="2">
        <v>90000.0</v>
      </c>
      <c r="M333" s="6">
        <f t="shared" si="1"/>
        <v>40500</v>
      </c>
      <c r="N333" s="7">
        <f t="shared" si="13"/>
        <v>13500</v>
      </c>
      <c r="O333" s="7">
        <f t="shared" si="12"/>
        <v>36000</v>
      </c>
      <c r="P333" s="8">
        <f>IFERROR(__xludf.DUMMYFUNCTION("IF(I333&lt;&gt;""ninguno"", COUNTA(SPLIT(I333,"",""))*10000, 0)
"),10000.0)</f>
        <v>10000</v>
      </c>
    </row>
    <row r="334" ht="15.75" customHeight="1">
      <c r="A334" s="1">
        <v>334.0</v>
      </c>
      <c r="B334" s="1" t="s">
        <v>148</v>
      </c>
      <c r="C334" s="1" t="s">
        <v>149</v>
      </c>
      <c r="D334" s="1" t="s">
        <v>15</v>
      </c>
      <c r="E334" s="1" t="s">
        <v>150</v>
      </c>
      <c r="F334" s="1" t="s">
        <v>52</v>
      </c>
      <c r="G334" s="1" t="s">
        <v>40</v>
      </c>
      <c r="H334" s="1" t="s">
        <v>20</v>
      </c>
      <c r="I334" s="1" t="s">
        <v>143</v>
      </c>
      <c r="J334" s="1" t="s">
        <v>151</v>
      </c>
      <c r="K334" s="1">
        <v>3.0</v>
      </c>
      <c r="L334" s="2">
        <v>495000.0</v>
      </c>
      <c r="M334" s="6">
        <f t="shared" si="1"/>
        <v>222750</v>
      </c>
      <c r="N334" s="7">
        <f t="shared" si="13"/>
        <v>74250</v>
      </c>
      <c r="O334" s="7">
        <f t="shared" si="12"/>
        <v>198000</v>
      </c>
      <c r="P334" s="8">
        <f>IFERROR(__xludf.DUMMYFUNCTION("IF(I334&lt;&gt;""ninguno"", COUNTA(SPLIT(I334,"",""))*10000, 0)
"),10000.0)</f>
        <v>10000</v>
      </c>
    </row>
    <row r="335" ht="15.75" customHeight="1">
      <c r="A335" s="1">
        <v>335.0</v>
      </c>
      <c r="B335" s="1" t="s">
        <v>152</v>
      </c>
      <c r="C335" s="4" t="str">
        <f>IFERROR(__xludf.DUMMYFUNCTION("GOOGLETRANSLATE(F335,""es"",""en"")"),"Wooden frame")</f>
        <v>Wooden frame</v>
      </c>
      <c r="D335" s="1" t="str">
        <f>IFERROR(__xludf.DUMMYFUNCTION("GOOGLETRANSLATE(G335,""es"",""en"")"),"Melamine")</f>
        <v>Melamine</v>
      </c>
      <c r="E335" s="1" t="str">
        <f>IFERROR(__xludf.DUMMYFUNCTION("GOOGLETRANSLATE(I335,""es"",""en"")"),"With support")</f>
        <v>With support</v>
      </c>
      <c r="F335" s="1" t="s">
        <v>99</v>
      </c>
      <c r="G335" s="1" t="s">
        <v>83</v>
      </c>
      <c r="H335" s="1" t="s">
        <v>20</v>
      </c>
      <c r="I335" s="1" t="s">
        <v>123</v>
      </c>
      <c r="J335" s="1" t="s">
        <v>97</v>
      </c>
      <c r="K335" s="1">
        <v>1.0</v>
      </c>
      <c r="L335" s="2">
        <v>50000.0</v>
      </c>
      <c r="M335" s="6">
        <f t="shared" si="1"/>
        <v>22500</v>
      </c>
      <c r="N335" s="7">
        <f t="shared" si="13"/>
        <v>7500</v>
      </c>
      <c r="O335" s="7">
        <f t="shared" si="12"/>
        <v>20000</v>
      </c>
      <c r="P335" s="8">
        <f>IFERROR(__xludf.DUMMYFUNCTION("IF(I335&lt;&gt;""ninguno"", COUNTA(SPLIT(I335,"",""))*10000, 0)
"),10000.0)</f>
        <v>10000</v>
      </c>
    </row>
    <row r="336" ht="15.75" customHeight="1">
      <c r="A336" s="1">
        <v>336.0</v>
      </c>
      <c r="B336" s="1" t="s">
        <v>152</v>
      </c>
      <c r="C336" s="1" t="s">
        <v>153</v>
      </c>
      <c r="D336" s="1" t="s">
        <v>154</v>
      </c>
      <c r="E336" s="1" t="s">
        <v>155</v>
      </c>
      <c r="F336" s="1" t="s">
        <v>99</v>
      </c>
      <c r="G336" s="1" t="s">
        <v>83</v>
      </c>
      <c r="H336" s="1" t="s">
        <v>20</v>
      </c>
      <c r="I336" s="1" t="s">
        <v>156</v>
      </c>
      <c r="J336" s="1" t="s">
        <v>95</v>
      </c>
      <c r="K336" s="1">
        <v>1.0</v>
      </c>
      <c r="L336" s="2">
        <v>40000.0</v>
      </c>
      <c r="M336" s="6">
        <f t="shared" si="1"/>
        <v>18000</v>
      </c>
      <c r="N336" s="7">
        <f t="shared" si="13"/>
        <v>6000</v>
      </c>
      <c r="O336" s="7">
        <f t="shared" si="12"/>
        <v>16000</v>
      </c>
      <c r="P336" s="8">
        <f>IFERROR(__xludf.DUMMYFUNCTION("IF(I336&lt;&gt;""ninguno"", COUNTA(SPLIT(I336,"",""))*10000, 0)
"),10000.0)</f>
        <v>10000</v>
      </c>
    </row>
    <row r="337" ht="15.75" customHeight="1">
      <c r="A337" s="1">
        <v>337.0</v>
      </c>
      <c r="B337" s="1" t="s">
        <v>148</v>
      </c>
      <c r="C337" s="1" t="s">
        <v>153</v>
      </c>
      <c r="D337" s="1" t="s">
        <v>154</v>
      </c>
      <c r="E337" s="1" t="s">
        <v>155</v>
      </c>
      <c r="F337" s="1" t="s">
        <v>99</v>
      </c>
      <c r="G337" s="1" t="s">
        <v>83</v>
      </c>
      <c r="H337" s="1" t="s">
        <v>20</v>
      </c>
      <c r="I337" s="1" t="s">
        <v>156</v>
      </c>
      <c r="J337" s="1" t="s">
        <v>157</v>
      </c>
      <c r="K337" s="1">
        <v>1.0</v>
      </c>
      <c r="L337" s="2">
        <v>40000.0</v>
      </c>
      <c r="M337" s="6">
        <f t="shared" si="1"/>
        <v>18000</v>
      </c>
      <c r="N337" s="7">
        <f t="shared" si="13"/>
        <v>6000</v>
      </c>
      <c r="O337" s="7">
        <f t="shared" si="12"/>
        <v>16000</v>
      </c>
      <c r="P337" s="8">
        <f>IFERROR(__xludf.DUMMYFUNCTION("IF(I337&lt;&gt;""ninguno"", COUNTA(SPLIT(I337,"",""))*10000, 0)
"),10000.0)</f>
        <v>10000</v>
      </c>
    </row>
    <row r="338" ht="15.75" customHeight="1">
      <c r="A338" s="1">
        <v>338.0</v>
      </c>
      <c r="B338" s="1" t="s">
        <v>158</v>
      </c>
      <c r="C338" s="1" t="s">
        <v>153</v>
      </c>
      <c r="D338" s="1" t="s">
        <v>159</v>
      </c>
      <c r="E338" s="1" t="s">
        <v>155</v>
      </c>
      <c r="F338" s="1" t="s">
        <v>99</v>
      </c>
      <c r="G338" s="1" t="s">
        <v>40</v>
      </c>
      <c r="H338" s="1" t="s">
        <v>31</v>
      </c>
      <c r="I338" s="1" t="s">
        <v>156</v>
      </c>
      <c r="J338" s="1" t="s">
        <v>138</v>
      </c>
      <c r="K338" s="1">
        <v>1.0</v>
      </c>
      <c r="L338" s="2">
        <v>70000.0</v>
      </c>
      <c r="M338" s="6">
        <f t="shared" si="1"/>
        <v>31500</v>
      </c>
      <c r="N338" s="7">
        <f t="shared" si="13"/>
        <v>10500</v>
      </c>
      <c r="O338" s="7">
        <f t="shared" si="12"/>
        <v>28000</v>
      </c>
      <c r="P338" s="8">
        <f>IFERROR(__xludf.DUMMYFUNCTION("IF(I338&lt;&gt;""ninguno"", COUNTA(SPLIT(I338,"",""))*10000, 0)
"),10000.0)</f>
        <v>10000</v>
      </c>
    </row>
    <row r="339" ht="15.75" customHeight="1">
      <c r="A339" s="1">
        <v>339.0</v>
      </c>
      <c r="B339" s="1" t="s">
        <v>160</v>
      </c>
      <c r="C339" s="1" t="s">
        <v>161</v>
      </c>
      <c r="D339" s="1" t="s">
        <v>159</v>
      </c>
      <c r="E339" s="1" t="s">
        <v>162</v>
      </c>
      <c r="F339" s="1" t="s">
        <v>163</v>
      </c>
      <c r="G339" s="1" t="s">
        <v>40</v>
      </c>
      <c r="H339" s="1" t="s">
        <v>108</v>
      </c>
      <c r="I339" s="1" t="s">
        <v>51</v>
      </c>
      <c r="J339" s="1" t="s">
        <v>49</v>
      </c>
      <c r="K339" s="1">
        <v>1.0</v>
      </c>
      <c r="L339" s="2">
        <v>140000.0</v>
      </c>
      <c r="M339" s="6">
        <f t="shared" si="1"/>
        <v>63000</v>
      </c>
      <c r="N339" s="7">
        <f t="shared" si="13"/>
        <v>21000</v>
      </c>
      <c r="O339" s="7">
        <f t="shared" si="12"/>
        <v>56000</v>
      </c>
      <c r="P339" s="8">
        <f>IFERROR(__xludf.DUMMYFUNCTION("IF(I339&lt;&gt;""ninguno"", COUNTA(SPLIT(I339,"",""))*10000, 0)
"),10000.0)</f>
        <v>10000</v>
      </c>
    </row>
    <row r="340" ht="15.75" customHeight="1">
      <c r="A340" s="1">
        <v>340.0</v>
      </c>
      <c r="B340" s="1" t="s">
        <v>164</v>
      </c>
      <c r="C340" s="1" t="s">
        <v>165</v>
      </c>
      <c r="D340" s="1" t="s">
        <v>154</v>
      </c>
      <c r="E340" s="1" t="s">
        <v>166</v>
      </c>
      <c r="F340" s="1" t="s">
        <v>14</v>
      </c>
      <c r="G340" s="1" t="s">
        <v>83</v>
      </c>
      <c r="H340" s="1" t="s">
        <v>27</v>
      </c>
      <c r="I340" s="1" t="s">
        <v>137</v>
      </c>
      <c r="J340" s="1" t="s">
        <v>138</v>
      </c>
      <c r="K340" s="1">
        <v>1.0</v>
      </c>
      <c r="L340" s="2">
        <v>450000.0</v>
      </c>
      <c r="M340" s="6">
        <f t="shared" si="1"/>
        <v>202500</v>
      </c>
      <c r="N340" s="7">
        <f t="shared" si="13"/>
        <v>67500</v>
      </c>
      <c r="O340" s="7">
        <f t="shared" si="12"/>
        <v>180000</v>
      </c>
      <c r="P340" s="8">
        <f>IFERROR(__xludf.DUMMYFUNCTION("IF(I340&lt;&gt;""ninguno"", COUNTA(SPLIT(I340,"",""))*10000, 0)
"),10000.0)</f>
        <v>10000</v>
      </c>
    </row>
    <row r="341" ht="15.75" customHeight="1">
      <c r="A341" s="1">
        <v>341.0</v>
      </c>
      <c r="B341" s="1" t="s">
        <v>152</v>
      </c>
      <c r="C341" s="1" t="s">
        <v>167</v>
      </c>
      <c r="D341" s="1" t="s">
        <v>154</v>
      </c>
      <c r="E341" s="1" t="s">
        <v>168</v>
      </c>
      <c r="F341" s="1" t="s">
        <v>19</v>
      </c>
      <c r="G341" s="1" t="s">
        <v>83</v>
      </c>
      <c r="H341" s="1" t="s">
        <v>20</v>
      </c>
      <c r="I341" s="1" t="s">
        <v>169</v>
      </c>
      <c r="J341" s="1" t="s">
        <v>64</v>
      </c>
      <c r="K341" s="1">
        <v>1.0</v>
      </c>
      <c r="L341" s="2">
        <v>50000.0</v>
      </c>
      <c r="M341" s="6">
        <f t="shared" si="1"/>
        <v>22500</v>
      </c>
      <c r="N341" s="7">
        <f t="shared" si="13"/>
        <v>7500</v>
      </c>
      <c r="O341" s="7">
        <f t="shared" si="12"/>
        <v>20000</v>
      </c>
      <c r="P341" s="8">
        <f>IFERROR(__xludf.DUMMYFUNCTION("IF(I341&lt;&gt;""ninguno"", COUNTA(SPLIT(I341,"",""))*10000, 0)
"),10000.0)</f>
        <v>10000</v>
      </c>
    </row>
    <row r="342" ht="15.75" customHeight="1">
      <c r="A342" s="1">
        <v>342.0</v>
      </c>
      <c r="B342" s="1" t="s">
        <v>152</v>
      </c>
      <c r="C342" s="1" t="s">
        <v>170</v>
      </c>
      <c r="D342" s="1" t="s">
        <v>159</v>
      </c>
      <c r="E342" s="1" t="s">
        <v>168</v>
      </c>
      <c r="F342" s="1" t="s">
        <v>14</v>
      </c>
      <c r="G342" s="1" t="s">
        <v>40</v>
      </c>
      <c r="H342" s="1" t="s">
        <v>20</v>
      </c>
      <c r="I342" s="1" t="s">
        <v>169</v>
      </c>
      <c r="J342" s="1" t="s">
        <v>171</v>
      </c>
      <c r="K342" s="1">
        <v>1.0</v>
      </c>
      <c r="L342" s="2">
        <v>400000.0</v>
      </c>
      <c r="M342" s="6">
        <f t="shared" si="1"/>
        <v>180000</v>
      </c>
      <c r="N342" s="7">
        <f t="shared" si="13"/>
        <v>60000</v>
      </c>
      <c r="O342" s="7">
        <f t="shared" si="12"/>
        <v>160000</v>
      </c>
      <c r="P342" s="8">
        <f>IFERROR(__xludf.DUMMYFUNCTION("IF(I342&lt;&gt;""ninguno"", COUNTA(SPLIT(I342,"",""))*10000, 0)
"),10000.0)</f>
        <v>10000</v>
      </c>
    </row>
    <row r="343" ht="15.75" customHeight="1">
      <c r="A343" s="1">
        <v>343.0</v>
      </c>
      <c r="B343" s="1" t="s">
        <v>172</v>
      </c>
      <c r="C343" s="1" t="s">
        <v>173</v>
      </c>
      <c r="D343" s="1" t="s">
        <v>159</v>
      </c>
      <c r="E343" s="1" t="s">
        <v>174</v>
      </c>
      <c r="F343" s="1" t="s">
        <v>19</v>
      </c>
      <c r="G343" s="1" t="s">
        <v>40</v>
      </c>
      <c r="H343" s="1" t="s">
        <v>175</v>
      </c>
      <c r="I343" s="1" t="s">
        <v>176</v>
      </c>
      <c r="J343" s="1" t="s">
        <v>35</v>
      </c>
      <c r="K343" s="1">
        <v>2.0</v>
      </c>
      <c r="L343" s="2">
        <v>130000.0</v>
      </c>
      <c r="M343" s="6">
        <f t="shared" si="1"/>
        <v>58500</v>
      </c>
      <c r="N343" s="7">
        <f t="shared" si="13"/>
        <v>19500</v>
      </c>
      <c r="O343" s="7">
        <f t="shared" si="12"/>
        <v>52000</v>
      </c>
      <c r="P343" s="8">
        <f>IFERROR(__xludf.DUMMYFUNCTION("IF(I343&lt;&gt;""ninguno"", COUNTA(SPLIT(I343,"",""))*10000, 0)
"),10000.0)</f>
        <v>10000</v>
      </c>
    </row>
    <row r="344" ht="15.75" customHeight="1">
      <c r="A344" s="1">
        <v>344.0</v>
      </c>
      <c r="B344" s="1" t="s">
        <v>177</v>
      </c>
      <c r="C344" s="4" t="str">
        <f>IFERROR(__xludf.DUMMYFUNCTION("GOOGLETRANSLATE(F344,""es"",""en"")"),"Wooden clock")</f>
        <v>Wooden clock</v>
      </c>
      <c r="D344" s="1" t="str">
        <f>IFERROR(__xludf.DUMMYFUNCTION("GOOGLETRANSLATE(G344,""es"",""en"")"),"Cedar")</f>
        <v>Cedar</v>
      </c>
      <c r="E344" s="1" t="str">
        <f>IFERROR(__xludf.DUMMYFUNCTION("GOOGLETRANSLATE(I344,""es"",""en"")"),"Photographic tree with 11 photos")</f>
        <v>Photographic tree with 11 photos</v>
      </c>
      <c r="F344" s="1" t="s">
        <v>39</v>
      </c>
      <c r="G344" s="1" t="s">
        <v>55</v>
      </c>
      <c r="H344" s="1" t="s">
        <v>108</v>
      </c>
      <c r="I344" s="1" t="s">
        <v>142</v>
      </c>
      <c r="J344" s="1" t="s">
        <v>98</v>
      </c>
      <c r="K344" s="1">
        <v>1.0</v>
      </c>
      <c r="L344" s="2">
        <v>140000.0</v>
      </c>
      <c r="M344" s="6">
        <f t="shared" si="1"/>
        <v>63000</v>
      </c>
      <c r="N344" s="7">
        <f t="shared" si="13"/>
        <v>21000</v>
      </c>
      <c r="O344" s="7">
        <f t="shared" si="12"/>
        <v>56000</v>
      </c>
      <c r="P344" s="8">
        <f>IFERROR(__xludf.DUMMYFUNCTION("IF(I344&lt;&gt;""ninguno"", COUNTA(SPLIT(I344,"",""))*10000, 0)
"),10000.0)</f>
        <v>10000</v>
      </c>
      <c r="Q344" s="6"/>
    </row>
    <row r="345" ht="15.75" customHeight="1">
      <c r="A345" s="1">
        <v>345.0</v>
      </c>
      <c r="B345" s="1" t="s">
        <v>148</v>
      </c>
      <c r="C345" s="1" t="s">
        <v>178</v>
      </c>
      <c r="D345" s="1" t="s">
        <v>159</v>
      </c>
      <c r="E345" s="1" t="s">
        <v>179</v>
      </c>
      <c r="F345" s="1" t="s">
        <v>163</v>
      </c>
      <c r="G345" s="1" t="s">
        <v>40</v>
      </c>
      <c r="H345" s="1" t="s">
        <v>24</v>
      </c>
      <c r="I345" s="1" t="s">
        <v>180</v>
      </c>
      <c r="J345" s="1" t="s">
        <v>181</v>
      </c>
      <c r="K345" s="1">
        <v>1.0</v>
      </c>
      <c r="L345" s="2">
        <v>400000.0</v>
      </c>
      <c r="M345" s="6">
        <f t="shared" si="1"/>
        <v>180000</v>
      </c>
      <c r="N345" s="7">
        <f t="shared" si="13"/>
        <v>60000</v>
      </c>
      <c r="O345" s="7">
        <f t="shared" si="12"/>
        <v>160000</v>
      </c>
      <c r="P345" s="8">
        <f>IFERROR(__xludf.DUMMYFUNCTION("IF(I345&lt;&gt;""ninguno"", COUNTA(SPLIT(I345,"",""))*10000, 0)
"),10000.0)</f>
        <v>10000</v>
      </c>
      <c r="Q345" s="6"/>
    </row>
    <row r="346" ht="15.75" customHeight="1">
      <c r="A346" s="1">
        <v>346.0</v>
      </c>
      <c r="B346" s="1" t="s">
        <v>182</v>
      </c>
      <c r="C346" s="1" t="s">
        <v>183</v>
      </c>
      <c r="D346" s="1" t="s">
        <v>15</v>
      </c>
      <c r="E346" s="1" t="s">
        <v>184</v>
      </c>
      <c r="F346" s="1" t="s">
        <v>39</v>
      </c>
      <c r="G346" s="1" t="s">
        <v>15</v>
      </c>
      <c r="H346" s="1" t="s">
        <v>185</v>
      </c>
      <c r="I346" s="1" t="s">
        <v>169</v>
      </c>
      <c r="J346" s="1" t="s">
        <v>186</v>
      </c>
      <c r="K346" s="11">
        <v>1.0</v>
      </c>
      <c r="L346" s="2">
        <v>80000.0</v>
      </c>
      <c r="M346" s="6">
        <f t="shared" si="1"/>
        <v>36000</v>
      </c>
      <c r="N346" s="7">
        <f t="shared" si="13"/>
        <v>12000</v>
      </c>
      <c r="O346" s="7">
        <f t="shared" si="12"/>
        <v>32000</v>
      </c>
      <c r="P346" s="8">
        <f>IFERROR(__xludf.DUMMYFUNCTION("IF(I346&lt;&gt;""ninguno"", COUNTA(SPLIT(I346,"",""))*10000, 0)
"),10000.0)</f>
        <v>10000</v>
      </c>
      <c r="Q346" s="6"/>
    </row>
    <row r="347" ht="15.75" customHeight="1">
      <c r="A347" s="1">
        <v>347.0</v>
      </c>
      <c r="B347" s="1" t="s">
        <v>152</v>
      </c>
      <c r="C347" s="1" t="s">
        <v>187</v>
      </c>
      <c r="D347" s="1" t="s">
        <v>15</v>
      </c>
      <c r="E347" s="1" t="s">
        <v>168</v>
      </c>
      <c r="F347" s="1" t="s">
        <v>23</v>
      </c>
      <c r="G347" s="1" t="s">
        <v>15</v>
      </c>
      <c r="H347" s="1" t="s">
        <v>20</v>
      </c>
      <c r="I347" s="1" t="s">
        <v>169</v>
      </c>
      <c r="J347" s="1" t="s">
        <v>188</v>
      </c>
      <c r="K347" s="1">
        <v>1.0</v>
      </c>
      <c r="L347" s="2">
        <v>20000.0</v>
      </c>
      <c r="M347" s="6">
        <f t="shared" si="1"/>
        <v>9000</v>
      </c>
      <c r="N347" s="7">
        <f t="shared" si="13"/>
        <v>3000</v>
      </c>
      <c r="O347" s="7">
        <f t="shared" si="12"/>
        <v>8000</v>
      </c>
      <c r="P347" s="8">
        <f>IFERROR(__xludf.DUMMYFUNCTION("IF(I347&lt;&gt;""ninguno"", COUNTA(SPLIT(I347,"",""))*10000, 0)
"),10000.0)</f>
        <v>10000</v>
      </c>
      <c r="Q347" s="6"/>
    </row>
    <row r="348" ht="15.75" customHeight="1">
      <c r="A348" s="1">
        <v>348.0</v>
      </c>
      <c r="B348" s="1" t="s">
        <v>152</v>
      </c>
      <c r="C348" s="1" t="s">
        <v>189</v>
      </c>
      <c r="D348" s="1" t="s">
        <v>159</v>
      </c>
      <c r="E348" s="1" t="s">
        <v>190</v>
      </c>
      <c r="F348" s="1" t="s">
        <v>19</v>
      </c>
      <c r="G348" s="1" t="s">
        <v>40</v>
      </c>
      <c r="H348" s="1" t="s">
        <v>20</v>
      </c>
      <c r="I348" s="1" t="s">
        <v>190</v>
      </c>
      <c r="J348" s="1" t="s">
        <v>191</v>
      </c>
      <c r="K348" s="1">
        <v>1.0</v>
      </c>
      <c r="L348" s="2">
        <v>130000.0</v>
      </c>
      <c r="M348" s="6">
        <f t="shared" si="1"/>
        <v>58500</v>
      </c>
      <c r="N348" s="7">
        <f t="shared" si="13"/>
        <v>19500</v>
      </c>
      <c r="O348" s="7">
        <f t="shared" si="12"/>
        <v>52000</v>
      </c>
      <c r="P348" s="8">
        <f>IFERROR(__xludf.DUMMYFUNCTION("IF(I348&lt;&gt;""ninguno"", COUNTA(SPLIT(I348,"",""))*10000, 0)
"),10000.0)</f>
        <v>10000</v>
      </c>
      <c r="Q348" s="6"/>
    </row>
    <row r="349" ht="15.75" customHeight="1">
      <c r="A349" s="1">
        <v>349.0</v>
      </c>
      <c r="B349" s="4" t="str">
        <f>IFERROR(__xludf.DUMMYFUNCTION("GOOGLETRANSLATE(H349,""es"",""en"")"),"Pink white")</f>
        <v>Pink white</v>
      </c>
      <c r="C349" s="4" t="str">
        <f>IFERROR(__xludf.DUMMYFUNCTION("GOOGLETRANSLATE(F349,""es"",""en"")"),"Wooden organizer cabinet")</f>
        <v>Wooden organizer cabinet</v>
      </c>
      <c r="D349" s="1" t="str">
        <f>IFERROR(__xludf.DUMMYFUNCTION("GOOGLETRANSLATE(G349,""es"",""en"")"),"Cedar")</f>
        <v>Cedar</v>
      </c>
      <c r="E349" s="1" t="str">
        <f>IFERROR(__xludf.DUMMYFUNCTION("GOOGLETRANSLATE(I349,""es"",""en"")"),"Macarena")</f>
        <v>Macarena</v>
      </c>
      <c r="F349" s="1" t="s">
        <v>52</v>
      </c>
      <c r="G349" s="1" t="s">
        <v>55</v>
      </c>
      <c r="H349" s="1" t="s">
        <v>71</v>
      </c>
      <c r="I349" s="1" t="s">
        <v>72</v>
      </c>
      <c r="J349" s="1" t="s">
        <v>73</v>
      </c>
      <c r="K349" s="1">
        <v>1.0</v>
      </c>
      <c r="L349" s="2">
        <v>60000.0</v>
      </c>
      <c r="M349" s="6">
        <f t="shared" si="1"/>
        <v>27000</v>
      </c>
      <c r="N349" s="7">
        <f t="shared" si="13"/>
        <v>9000</v>
      </c>
      <c r="O349" s="7">
        <f t="shared" si="12"/>
        <v>24000</v>
      </c>
      <c r="P349" s="8">
        <f>IFERROR(__xludf.DUMMYFUNCTION("IF(I349&lt;&gt;""ninguno"", COUNTA(SPLIT(I349,"",""))*10000, 0)
"),10000.0)</f>
        <v>10000</v>
      </c>
      <c r="Q349" s="6"/>
    </row>
    <row r="350" ht="15.75" customHeight="1">
      <c r="A350" s="1">
        <v>350.0</v>
      </c>
      <c r="B350" s="4" t="str">
        <f>IFERROR(__xludf.DUMMYFUNCTION("GOOGLETRANSLATE(H350,""es"",""en"")"),"Wood")</f>
        <v>Wood</v>
      </c>
      <c r="C350" s="4" t="str">
        <f>IFERROR(__xludf.DUMMYFUNCTION("GOOGLETRANSLATE(F350,""es"",""en"")"),"Portrait door")</f>
        <v>Portrait door</v>
      </c>
      <c r="D350" s="1" t="str">
        <f>IFERROR(__xludf.DUMMYFUNCTION("GOOGLETRANSLATE(G350,""es"",""en"")"),"MDF")</f>
        <v>MDF</v>
      </c>
      <c r="E350" s="1" t="str">
        <f>IFERROR(__xludf.DUMMYFUNCTION("GOOGLETRANSLATE(I350,""es"",""en"")"),"With flowers")</f>
        <v>With flowers</v>
      </c>
      <c r="F350" s="1" t="s">
        <v>23</v>
      </c>
      <c r="G350" s="1" t="s">
        <v>15</v>
      </c>
      <c r="H350" s="1" t="s">
        <v>20</v>
      </c>
      <c r="I350" s="1" t="s">
        <v>74</v>
      </c>
      <c r="J350" s="1" t="s">
        <v>64</v>
      </c>
      <c r="K350" s="1">
        <v>1.0</v>
      </c>
      <c r="L350" s="2">
        <v>60000.0</v>
      </c>
      <c r="M350" s="6">
        <f t="shared" si="1"/>
        <v>27000</v>
      </c>
      <c r="N350" s="7">
        <f t="shared" si="13"/>
        <v>9000</v>
      </c>
      <c r="O350" s="7">
        <f t="shared" si="12"/>
        <v>24000</v>
      </c>
      <c r="P350" s="8">
        <f>IFERROR(__xludf.DUMMYFUNCTION("IF(I350&lt;&gt;""ninguno"", COUNTA(SPLIT(I350,"",""))*10000, 0)
"),10000.0)</f>
        <v>10000</v>
      </c>
      <c r="Q350" s="6"/>
    </row>
    <row r="351" ht="15.75" customHeight="1">
      <c r="A351" s="1">
        <v>351.0</v>
      </c>
      <c r="B351" s="4" t="str">
        <f>IFERROR(__xludf.DUMMYFUNCTION("GOOGLETRANSLATE(H351,""es"",""en"")"),"Wood")</f>
        <v>Wood</v>
      </c>
      <c r="C351" s="4" t="str">
        <f>IFERROR(__xludf.DUMMYFUNCTION("GOOGLETRANSLATE(F351,""es"",""en"")"),"Wooden organizer cabinet")</f>
        <v>Wooden organizer cabinet</v>
      </c>
      <c r="D351" s="1" t="str">
        <f>IFERROR(__xludf.DUMMYFUNCTION("GOOGLETRANSLATE(G351,""es"",""en"")"),"MDF")</f>
        <v>MDF</v>
      </c>
      <c r="E351" s="1" t="str">
        <f>IFERROR(__xludf.DUMMYFUNCTION("GOOGLETRANSLATE(I351,""es"",""en"")"),"Earring Organizer")</f>
        <v>Earring Organizer</v>
      </c>
      <c r="F351" s="1" t="s">
        <v>52</v>
      </c>
      <c r="G351" s="1" t="s">
        <v>15</v>
      </c>
      <c r="H351" s="1" t="s">
        <v>20</v>
      </c>
      <c r="I351" s="1" t="s">
        <v>75</v>
      </c>
      <c r="J351" s="1" t="s">
        <v>35</v>
      </c>
      <c r="K351" s="1">
        <v>1.0</v>
      </c>
      <c r="L351" s="2">
        <v>60000.0</v>
      </c>
      <c r="M351" s="6">
        <f t="shared" si="1"/>
        <v>27000</v>
      </c>
      <c r="N351" s="7">
        <f t="shared" si="13"/>
        <v>9000</v>
      </c>
      <c r="O351" s="7">
        <f t="shared" si="12"/>
        <v>24000</v>
      </c>
      <c r="P351" s="8">
        <f>IFERROR(__xludf.DUMMYFUNCTION("IF(I351&lt;&gt;""ninguno"", COUNTA(SPLIT(I351,"",""))*10000, 0)
"),10000.0)</f>
        <v>10000</v>
      </c>
      <c r="Q351" s="6"/>
    </row>
    <row r="352" ht="15.75" customHeight="1">
      <c r="A352" s="1">
        <v>352.0</v>
      </c>
      <c r="B352" s="4" t="str">
        <f>IFERROR(__xludf.DUMMYFUNCTION("GOOGLETRANSLATE(H352,""es"",""en"")"),"Betiated Caramel")</f>
        <v>Betiated Caramel</v>
      </c>
      <c r="C352" s="4" t="str">
        <f>IFERROR(__xludf.DUMMYFUNCTION("GOOGLETRANSLATE(F352,""es"",""en"")"),"Wooden shelf")</f>
        <v>Wooden shelf</v>
      </c>
      <c r="D352" s="1" t="str">
        <f>IFERROR(__xludf.DUMMYFUNCTION("GOOGLETRANSLATE(G352,""es"",""en"")"),"MDF")</f>
        <v>MDF</v>
      </c>
      <c r="E352" s="1" t="str">
        <f>IFERROR(__xludf.DUMMYFUNCTION("GOOGLETRANSLATE(I352,""es"",""en"")"),"Compartments")</f>
        <v>Compartments</v>
      </c>
      <c r="F352" s="1" t="s">
        <v>36</v>
      </c>
      <c r="G352" s="1" t="s">
        <v>15</v>
      </c>
      <c r="H352" s="1" t="s">
        <v>65</v>
      </c>
      <c r="I352" s="1" t="s">
        <v>66</v>
      </c>
      <c r="J352" s="1" t="s">
        <v>67</v>
      </c>
      <c r="K352" s="1">
        <v>1.0</v>
      </c>
      <c r="L352" s="2">
        <v>260000.0</v>
      </c>
      <c r="M352" s="6">
        <f t="shared" si="1"/>
        <v>117000</v>
      </c>
      <c r="N352" s="7">
        <f t="shared" si="13"/>
        <v>39000</v>
      </c>
      <c r="O352" s="7">
        <f t="shared" si="12"/>
        <v>104000</v>
      </c>
      <c r="P352" s="8">
        <f>IFERROR(__xludf.DUMMYFUNCTION("IF(I352&lt;&gt;""ninguno"", COUNTA(SPLIT(I352,"",""))*10000, 0)
"),10000.0)</f>
        <v>10000</v>
      </c>
      <c r="Q352" s="6"/>
    </row>
    <row r="353" ht="15.75" customHeight="1">
      <c r="A353" s="1">
        <v>353.0</v>
      </c>
      <c r="B353" s="4" t="str">
        <f>IFERROR(__xludf.DUMMYFUNCTION("GOOGLETRANSLATE(H353,""es"",""en"")"),"Betiated Caramel")</f>
        <v>Betiated Caramel</v>
      </c>
      <c r="C353" s="4" t="str">
        <f>IFERROR(__xludf.DUMMYFUNCTION("GOOGLETRANSLATE(F353,""es"",""en"")"),"Wooden shelf")</f>
        <v>Wooden shelf</v>
      </c>
      <c r="D353" s="1" t="str">
        <f>IFERROR(__xludf.DUMMYFUNCTION("GOOGLETRANSLATE(G353,""es"",""en"")"),"MDF")</f>
        <v>MDF</v>
      </c>
      <c r="E353" s="1" t="str">
        <f>IFERROR(__xludf.DUMMYFUNCTION("GOOGLETRANSLATE(I353,""es"",""en"")"),"None")</f>
        <v>None</v>
      </c>
      <c r="F353" s="1" t="s">
        <v>36</v>
      </c>
      <c r="G353" s="1" t="s">
        <v>15</v>
      </c>
      <c r="H353" s="1" t="s">
        <v>65</v>
      </c>
      <c r="I353" s="1" t="s">
        <v>21</v>
      </c>
      <c r="J353" s="1" t="s">
        <v>68</v>
      </c>
      <c r="K353" s="1">
        <v>3.0</v>
      </c>
      <c r="L353" s="2">
        <v>550000.0</v>
      </c>
      <c r="M353" s="6">
        <f t="shared" si="1"/>
        <v>247500</v>
      </c>
      <c r="N353" s="7">
        <f t="shared" si="13"/>
        <v>82500</v>
      </c>
      <c r="O353" s="7">
        <f t="shared" si="12"/>
        <v>220000</v>
      </c>
      <c r="P353" s="8">
        <f>IFERROR(__xludf.DUMMYFUNCTION("IF(I353&lt;&gt;""ninguno"", COUNTA(SPLIT(I353,"",""))*10000, 0)
"),0.0)</f>
        <v>0</v>
      </c>
      <c r="Q353" s="6"/>
    </row>
    <row r="354" ht="15.75" customHeight="1">
      <c r="A354" s="1">
        <v>354.0</v>
      </c>
      <c r="B354" s="4" t="str">
        <f>IFERROR(__xludf.DUMMYFUNCTION("GOOGLETRANSLATE(H354,""es"",""en"")"),"Black")</f>
        <v>Black</v>
      </c>
      <c r="C354" s="4" t="str">
        <f>IFERROR(__xludf.DUMMYFUNCTION("GOOGLETRANSLATE(F354,""es"",""en"")"),"Wooden organizer cabinet")</f>
        <v>Wooden organizer cabinet</v>
      </c>
      <c r="D354" s="1" t="str">
        <f>IFERROR(__xludf.DUMMYFUNCTION("GOOGLETRANSLATE(G354,""es"",""en"")"),"MDF")</f>
        <v>MDF</v>
      </c>
      <c r="E354" s="1" t="str">
        <f>IFERROR(__xludf.DUMMYFUNCTION("GOOGLETRANSLATE(I354,""es"",""en"")"),"Shoemaker")</f>
        <v>Shoemaker</v>
      </c>
      <c r="F354" s="1" t="s">
        <v>52</v>
      </c>
      <c r="G354" s="1" t="s">
        <v>15</v>
      </c>
      <c r="H354" s="1" t="s">
        <v>24</v>
      </c>
      <c r="I354" s="1" t="s">
        <v>69</v>
      </c>
      <c r="J354" s="1" t="s">
        <v>121</v>
      </c>
      <c r="K354" s="1">
        <v>1.0</v>
      </c>
      <c r="L354" s="2">
        <v>60000.0</v>
      </c>
      <c r="M354" s="6">
        <f t="shared" si="1"/>
        <v>27000</v>
      </c>
      <c r="N354" s="7">
        <f t="shared" si="13"/>
        <v>9000</v>
      </c>
      <c r="O354" s="7">
        <f t="shared" si="12"/>
        <v>24000</v>
      </c>
      <c r="P354" s="8">
        <f>IFERROR(__xludf.DUMMYFUNCTION("IF(I354&lt;&gt;""ninguno"", COUNTA(SPLIT(I354,"",""))*10000, 0)
"),10000.0)</f>
        <v>10000</v>
      </c>
      <c r="Q354" s="6"/>
    </row>
    <row r="355" ht="15.75" customHeight="1">
      <c r="A355" s="1">
        <v>355.0</v>
      </c>
      <c r="B355" s="4" t="str">
        <f>IFERROR(__xludf.DUMMYFUNCTION("GOOGLETRANSLATE(H355,""es"",""en"")"),"Pink white")</f>
        <v>Pink white</v>
      </c>
      <c r="C355" s="4" t="str">
        <f>IFERROR(__xludf.DUMMYFUNCTION("GOOGLETRANSLATE(F355,""es"",""en"")"),"Wooden organizer cabinet")</f>
        <v>Wooden organizer cabinet</v>
      </c>
      <c r="D355" s="1" t="str">
        <f>IFERROR(__xludf.DUMMYFUNCTION("GOOGLETRANSLATE(G355,""es"",""en"")"),"Cedar")</f>
        <v>Cedar</v>
      </c>
      <c r="E355" s="1" t="str">
        <f>IFERROR(__xludf.DUMMYFUNCTION("GOOGLETRANSLATE(I355,""es"",""en"")"),"Macarena")</f>
        <v>Macarena</v>
      </c>
      <c r="F355" s="1" t="s">
        <v>52</v>
      </c>
      <c r="G355" s="1" t="s">
        <v>55</v>
      </c>
      <c r="H355" s="1" t="s">
        <v>71</v>
      </c>
      <c r="I355" s="1" t="s">
        <v>72</v>
      </c>
      <c r="J355" s="1" t="s">
        <v>73</v>
      </c>
      <c r="K355" s="1">
        <v>1.0</v>
      </c>
      <c r="L355" s="2">
        <v>60000.0</v>
      </c>
      <c r="M355" s="6">
        <f t="shared" si="1"/>
        <v>27000</v>
      </c>
      <c r="N355" s="7">
        <f t="shared" si="13"/>
        <v>9000</v>
      </c>
      <c r="O355" s="7">
        <f t="shared" si="12"/>
        <v>24000</v>
      </c>
      <c r="P355" s="8">
        <f>IFERROR(__xludf.DUMMYFUNCTION("IF(I355&lt;&gt;""ninguno"", COUNTA(SPLIT(I355,"",""))*10000, 0)
"),10000.0)</f>
        <v>10000</v>
      </c>
      <c r="Q355" s="6"/>
    </row>
    <row r="356" ht="15.75" customHeight="1">
      <c r="A356" s="1">
        <v>356.0</v>
      </c>
      <c r="B356" s="4" t="str">
        <f>IFERROR(__xludf.DUMMYFUNCTION("GOOGLETRANSLATE(H356,""es"",""en"")"),"Wood")</f>
        <v>Wood</v>
      </c>
      <c r="C356" s="4" t="str">
        <f>IFERROR(__xludf.DUMMYFUNCTION("GOOGLETRANSLATE(F356,""es"",""en"")"),"Portrait door")</f>
        <v>Portrait door</v>
      </c>
      <c r="D356" s="1" t="str">
        <f>IFERROR(__xludf.DUMMYFUNCTION("GOOGLETRANSLATE(G356,""es"",""en"")"),"MDF")</f>
        <v>MDF</v>
      </c>
      <c r="E356" s="1" t="str">
        <f>IFERROR(__xludf.DUMMYFUNCTION("GOOGLETRANSLATE(I356,""es"",""en"")"),"With flowers")</f>
        <v>With flowers</v>
      </c>
      <c r="F356" s="1" t="s">
        <v>23</v>
      </c>
      <c r="G356" s="1" t="s">
        <v>15</v>
      </c>
      <c r="H356" s="1" t="s">
        <v>20</v>
      </c>
      <c r="I356" s="1" t="s">
        <v>74</v>
      </c>
      <c r="J356" s="1" t="s">
        <v>64</v>
      </c>
      <c r="K356" s="1">
        <v>1.0</v>
      </c>
      <c r="L356" s="2">
        <v>60000.0</v>
      </c>
      <c r="M356" s="6">
        <f t="shared" si="1"/>
        <v>27000</v>
      </c>
      <c r="N356" s="7">
        <f t="shared" si="13"/>
        <v>9000</v>
      </c>
      <c r="O356" s="7">
        <f t="shared" si="12"/>
        <v>24000</v>
      </c>
      <c r="P356" s="8">
        <f>IFERROR(__xludf.DUMMYFUNCTION("IF(I356&lt;&gt;""ninguno"", COUNTA(SPLIT(I356,"",""))*10000, 0)
"),10000.0)</f>
        <v>10000</v>
      </c>
      <c r="Q356" s="6"/>
    </row>
    <row r="357" ht="15.75" customHeight="1">
      <c r="A357" s="1">
        <v>357.0</v>
      </c>
      <c r="B357" s="4" t="str">
        <f>IFERROR(__xludf.DUMMYFUNCTION("GOOGLETRANSLATE(H357,""es"",""en"")"),"Wood")</f>
        <v>Wood</v>
      </c>
      <c r="C357" s="4" t="str">
        <f>IFERROR(__xludf.DUMMYFUNCTION("GOOGLETRANSLATE(F357,""es"",""en"")"),"Wooden organizer cabinet")</f>
        <v>Wooden organizer cabinet</v>
      </c>
      <c r="D357" s="1" t="str">
        <f>IFERROR(__xludf.DUMMYFUNCTION("GOOGLETRANSLATE(G357,""es"",""en"")"),"MDF")</f>
        <v>MDF</v>
      </c>
      <c r="E357" s="1" t="str">
        <f>IFERROR(__xludf.DUMMYFUNCTION("GOOGLETRANSLATE(I357,""es"",""en"")"),"Earring Organizer")</f>
        <v>Earring Organizer</v>
      </c>
      <c r="F357" s="1" t="s">
        <v>52</v>
      </c>
      <c r="G357" s="1" t="s">
        <v>15</v>
      </c>
      <c r="H357" s="1" t="s">
        <v>20</v>
      </c>
      <c r="I357" s="1" t="s">
        <v>75</v>
      </c>
      <c r="J357" s="1" t="s">
        <v>35</v>
      </c>
      <c r="K357" s="1">
        <v>1.0</v>
      </c>
      <c r="L357" s="2">
        <v>50000.0</v>
      </c>
      <c r="M357" s="6">
        <f t="shared" si="1"/>
        <v>22500</v>
      </c>
      <c r="N357" s="7">
        <f t="shared" si="13"/>
        <v>7500</v>
      </c>
      <c r="O357" s="7">
        <f t="shared" si="12"/>
        <v>20000</v>
      </c>
      <c r="P357" s="8">
        <f>IFERROR(__xludf.DUMMYFUNCTION("IF(I357&lt;&gt;""ninguno"", COUNTA(SPLIT(I357,"",""))*10000, 0)
"),10000.0)</f>
        <v>10000</v>
      </c>
      <c r="Q357" s="6"/>
    </row>
    <row r="358" ht="15.75" customHeight="1">
      <c r="A358" s="1">
        <v>358.0</v>
      </c>
      <c r="B358" s="4" t="str">
        <f>IFERROR(__xludf.DUMMYFUNCTION("GOOGLETRANSLATE(H358,""es"",""en"")"),"Wood")</f>
        <v>Wood</v>
      </c>
      <c r="C358" s="4" t="str">
        <f>IFERROR(__xludf.DUMMYFUNCTION("GOOGLETRANSLATE(F358,""es"",""en"")"),"Wooden organizer cabinet")</f>
        <v>Wooden organizer cabinet</v>
      </c>
      <c r="D358" s="1" t="str">
        <f>IFERROR(__xludf.DUMMYFUNCTION("GOOGLETRANSLATE(G358,""es"",""en"")"),"MDF")</f>
        <v>MDF</v>
      </c>
      <c r="E358" s="1" t="str">
        <f>IFERROR(__xludf.DUMMYFUNCTION("GOOGLETRANSLATE(I358,""es"",""en"")"),"piggy bank with phrase")</f>
        <v>piggy bank with phrase</v>
      </c>
      <c r="F358" s="1" t="s">
        <v>52</v>
      </c>
      <c r="G358" s="1" t="s">
        <v>15</v>
      </c>
      <c r="H358" s="1" t="s">
        <v>20</v>
      </c>
      <c r="I358" s="1" t="s">
        <v>76</v>
      </c>
      <c r="J358" s="1" t="s">
        <v>77</v>
      </c>
      <c r="K358" s="1">
        <v>1.0</v>
      </c>
      <c r="L358" s="2">
        <v>60000.0</v>
      </c>
      <c r="M358" s="6">
        <f t="shared" si="1"/>
        <v>27000</v>
      </c>
      <c r="N358" s="7">
        <f t="shared" si="13"/>
        <v>9000</v>
      </c>
      <c r="O358" s="7">
        <f t="shared" si="12"/>
        <v>24000</v>
      </c>
      <c r="P358" s="8">
        <f>IFERROR(__xludf.DUMMYFUNCTION("IF(I358&lt;&gt;""ninguno"", COUNTA(SPLIT(I358,"",""))*10000, 0)
"),10000.0)</f>
        <v>10000</v>
      </c>
      <c r="Q358" s="6"/>
    </row>
    <row r="359" ht="15.75" customHeight="1">
      <c r="A359" s="1">
        <v>359.0</v>
      </c>
      <c r="B359" s="4" t="str">
        <f>IFERROR(__xludf.DUMMYFUNCTION("GOOGLETRANSLATE(H359,""es"",""en"")"),"Black")</f>
        <v>Black</v>
      </c>
      <c r="C359" s="4" t="str">
        <f>IFERROR(__xludf.DUMMYFUNCTION("GOOGLETRANSLATE(F359,""es"",""en"")"),"Wooden clock")</f>
        <v>Wooden clock</v>
      </c>
      <c r="D359" s="1" t="str">
        <f>IFERROR(__xludf.DUMMYFUNCTION("GOOGLETRANSLATE(G359,""es"",""en"")"),"MDF")</f>
        <v>MDF</v>
      </c>
      <c r="E359" s="1" t="str">
        <f>IFERROR(__xludf.DUMMYFUNCTION("GOOGLETRANSLATE(I359,""es"",""en"")"),"Photo Tree with 6 photos")</f>
        <v>Photo Tree with 6 photos</v>
      </c>
      <c r="F359" s="1" t="s">
        <v>39</v>
      </c>
      <c r="G359" s="1" t="s">
        <v>15</v>
      </c>
      <c r="H359" s="1" t="s">
        <v>24</v>
      </c>
      <c r="I359" s="1" t="s">
        <v>78</v>
      </c>
      <c r="J359" s="1" t="s">
        <v>18</v>
      </c>
      <c r="K359" s="1">
        <v>1.0</v>
      </c>
      <c r="L359" s="7"/>
      <c r="M359" s="6">
        <f t="shared" si="1"/>
        <v>0</v>
      </c>
      <c r="N359" s="7">
        <f t="shared" si="13"/>
        <v>0</v>
      </c>
      <c r="O359" s="7">
        <f t="shared" si="12"/>
        <v>0</v>
      </c>
      <c r="P359" s="8">
        <f>IFERROR(__xludf.DUMMYFUNCTION("IF(I359&lt;&gt;""ninguno"", COUNTA(SPLIT(I359,"",""))*10000, 0)
"),10000.0)</f>
        <v>10000</v>
      </c>
      <c r="Q359" s="6"/>
    </row>
    <row r="360" ht="15.75" customHeight="1">
      <c r="A360" s="1">
        <v>360.0</v>
      </c>
      <c r="B360" s="4" t="str">
        <f>IFERROR(__xludf.DUMMYFUNCTION("GOOGLETRANSLATE(H360,""es"",""en"")"),"Coffee")</f>
        <v>Coffee</v>
      </c>
      <c r="C360" s="4" t="str">
        <f>IFERROR(__xludf.DUMMYFUNCTION("GOOGLETRANSLATE(F360,""es"",""en"")"),"wooden box ")</f>
        <v>wooden box </v>
      </c>
      <c r="D360" s="1" t="str">
        <f>IFERROR(__xludf.DUMMYFUNCTION("GOOGLETRANSLATE(G360,""es"",""en"")"),"Cedar")</f>
        <v>Cedar</v>
      </c>
      <c r="E360" s="1" t="str">
        <f>IFERROR(__xludf.DUMMYFUNCTION("GOOGLETRANSLATE(I360,""es"",""en"")"),"None")</f>
        <v>None</v>
      </c>
      <c r="F360" s="1" t="s">
        <v>19</v>
      </c>
      <c r="G360" s="1" t="s">
        <v>55</v>
      </c>
      <c r="H360" s="1" t="s">
        <v>108</v>
      </c>
      <c r="I360" s="1" t="s">
        <v>21</v>
      </c>
      <c r="J360" s="1" t="s">
        <v>97</v>
      </c>
      <c r="K360" s="1">
        <v>1.0</v>
      </c>
      <c r="L360" s="2">
        <v>50000.0</v>
      </c>
      <c r="M360" s="6">
        <f t="shared" si="1"/>
        <v>22500</v>
      </c>
      <c r="N360" s="7">
        <f t="shared" si="13"/>
        <v>7500</v>
      </c>
      <c r="O360" s="7">
        <f t="shared" si="12"/>
        <v>20000</v>
      </c>
      <c r="P360" s="8">
        <f>IFERROR(__xludf.DUMMYFUNCTION("IF(I360&lt;&gt;""ninguno"", COUNTA(SPLIT(I360,"",""))*10000, 0)
"),0.0)</f>
        <v>0</v>
      </c>
      <c r="Q360" s="6"/>
    </row>
    <row r="361" ht="15.75" customHeight="1">
      <c r="A361" s="1">
        <v>361.0</v>
      </c>
      <c r="B361" s="4" t="str">
        <f>IFERROR(__xludf.DUMMYFUNCTION("GOOGLETRANSLATE(H361,""es"",""en"")"),"Wood")</f>
        <v>Wood</v>
      </c>
      <c r="C361" s="4" t="str">
        <f>IFERROR(__xludf.DUMMYFUNCTION("GOOGLETRANSLATE(F361,""es"",""en"")"),"Portrait door")</f>
        <v>Portrait door</v>
      </c>
      <c r="D361" s="1" t="str">
        <f>IFERROR(__xludf.DUMMYFUNCTION("GOOGLETRANSLATE(G361,""es"",""en"")"),"MDF")</f>
        <v>MDF</v>
      </c>
      <c r="E361" s="1" t="str">
        <f>IFERROR(__xludf.DUMMYFUNCTION("GOOGLETRANSLATE(I361,""es"",""en"")"),"eiffel tower design ")</f>
        <v>eiffel tower design </v>
      </c>
      <c r="F361" s="1" t="s">
        <v>23</v>
      </c>
      <c r="G361" s="1" t="s">
        <v>15</v>
      </c>
      <c r="H361" s="1" t="s">
        <v>20</v>
      </c>
      <c r="I361" s="1" t="s">
        <v>124</v>
      </c>
      <c r="J361" s="1" t="s">
        <v>49</v>
      </c>
      <c r="K361" s="1">
        <v>1.0</v>
      </c>
      <c r="L361" s="2">
        <v>60000.0</v>
      </c>
      <c r="M361" s="6">
        <f t="shared" si="1"/>
        <v>27000</v>
      </c>
      <c r="N361" s="7">
        <f t="shared" si="13"/>
        <v>9000</v>
      </c>
      <c r="O361" s="7">
        <f t="shared" si="12"/>
        <v>24000</v>
      </c>
      <c r="P361" s="8">
        <f>IFERROR(__xludf.DUMMYFUNCTION("IF(I361&lt;&gt;""ninguno"", COUNTA(SPLIT(I361,"",""))*10000, 0)
"),10000.0)</f>
        <v>10000</v>
      </c>
      <c r="Q361" s="6"/>
    </row>
    <row r="362" ht="15.75" customHeight="1">
      <c r="A362" s="1">
        <v>362.0</v>
      </c>
      <c r="B362" s="4" t="str">
        <f>IFERROR(__xludf.DUMMYFUNCTION("GOOGLETRANSLATE(H362,""es"",""en"")"),"dark coffee")</f>
        <v>dark coffee</v>
      </c>
      <c r="C362" s="4" t="str">
        <f>IFERROR(__xludf.DUMMYFUNCTION("GOOGLETRANSLATE(F362,""es"",""en"")"),"wooden box ")</f>
        <v>wooden box </v>
      </c>
      <c r="D362" s="1" t="str">
        <f>IFERROR(__xludf.DUMMYFUNCTION("GOOGLETRANSLATE(G362,""es"",""en"")"),"MDF")</f>
        <v>MDF</v>
      </c>
      <c r="E362" s="1" t="str">
        <f>IFERROR(__xludf.DUMMYFUNCTION("GOOGLETRANSLATE(I362,""es"",""en"")"),"3 Diplomas")</f>
        <v>3 Diplomas</v>
      </c>
      <c r="F362" s="1" t="s">
        <v>19</v>
      </c>
      <c r="G362" s="1" t="s">
        <v>15</v>
      </c>
      <c r="H362" s="1" t="s">
        <v>125</v>
      </c>
      <c r="I362" s="1" t="s">
        <v>126</v>
      </c>
      <c r="J362" s="1" t="s">
        <v>97</v>
      </c>
      <c r="K362" s="1">
        <v>3.0</v>
      </c>
      <c r="L362" s="2">
        <v>190000.0</v>
      </c>
      <c r="M362" s="6">
        <f t="shared" si="1"/>
        <v>85500</v>
      </c>
      <c r="N362" s="7">
        <f t="shared" si="13"/>
        <v>28500</v>
      </c>
      <c r="O362" s="7">
        <f t="shared" si="12"/>
        <v>76000</v>
      </c>
      <c r="P362" s="8">
        <f>IFERROR(__xludf.DUMMYFUNCTION("IF(I362&lt;&gt;""ninguno"", COUNTA(SPLIT(I362,"",""))*10000, 0)
"),10000.0)</f>
        <v>10000</v>
      </c>
      <c r="Q362" s="6"/>
    </row>
    <row r="363" ht="15.75" customHeight="1">
      <c r="A363" s="1">
        <v>363.0</v>
      </c>
      <c r="B363" s="4" t="str">
        <f>IFERROR(__xludf.DUMMYFUNCTION("GOOGLETRANSLATE(H363,""es"",""en"")"),"White")</f>
        <v>White</v>
      </c>
      <c r="C363" s="4" t="str">
        <f>IFERROR(__xludf.DUMMYFUNCTION("GOOGLETRANSLATE(F363,""es"",""en"")"),"wooden notice ")</f>
        <v>wooden notice </v>
      </c>
      <c r="D363" s="1" t="str">
        <f>IFERROR(__xludf.DUMMYFUNCTION("GOOGLETRANSLATE(G363,""es"",""en"")"),"Melamine")</f>
        <v>Melamine</v>
      </c>
      <c r="E363" s="1" t="str">
        <f>IFERROR(__xludf.DUMMYFUNCTION("GOOGLETRANSLATE(I363,""es"",""en"")"),"None")</f>
        <v>None</v>
      </c>
      <c r="F363" s="1" t="s">
        <v>14</v>
      </c>
      <c r="G363" s="1" t="s">
        <v>83</v>
      </c>
      <c r="H363" s="1" t="s">
        <v>31</v>
      </c>
      <c r="I363" s="1" t="s">
        <v>21</v>
      </c>
      <c r="J363" s="1" t="s">
        <v>127</v>
      </c>
      <c r="K363" s="1">
        <v>1.0</v>
      </c>
      <c r="L363" s="2">
        <v>370000.0</v>
      </c>
      <c r="M363" s="6">
        <f t="shared" si="1"/>
        <v>166500</v>
      </c>
      <c r="N363" s="7">
        <f t="shared" si="13"/>
        <v>55500</v>
      </c>
      <c r="O363" s="7">
        <f t="shared" si="12"/>
        <v>148000</v>
      </c>
      <c r="P363" s="8">
        <f>IFERROR(__xludf.DUMMYFUNCTION("IF(I363&lt;&gt;""ninguno"", COUNTA(SPLIT(I363,"",""))*10000, 0)
"),0.0)</f>
        <v>0</v>
      </c>
      <c r="Q363" s="6"/>
    </row>
    <row r="364" ht="15.75" customHeight="1">
      <c r="A364" s="1">
        <v>364.0</v>
      </c>
      <c r="B364" s="4" t="str">
        <f>IFERROR(__xludf.DUMMYFUNCTION("GOOGLETRANSLATE(H364,""es"",""en"")"),"Black")</f>
        <v>Black</v>
      </c>
      <c r="C364" s="4" t="str">
        <f>IFERROR(__xludf.DUMMYFUNCTION("GOOGLETRANSLATE(F364,""es"",""en"")"),"wooden box ")</f>
        <v>wooden box </v>
      </c>
      <c r="D364" s="1" t="str">
        <f>IFERROR(__xludf.DUMMYFUNCTION("GOOGLETRANSLATE(G364,""es"",""en"")"),"MDF")</f>
        <v>MDF</v>
      </c>
      <c r="E364" s="1" t="str">
        <f>IFERROR(__xludf.DUMMYFUNCTION("GOOGLETRANSLATE(I364,""es"",""en"")"),"With 8 photos")</f>
        <v>With 8 photos</v>
      </c>
      <c r="F364" s="1" t="s">
        <v>19</v>
      </c>
      <c r="G364" s="1" t="s">
        <v>15</v>
      </c>
      <c r="H364" s="1" t="s">
        <v>24</v>
      </c>
      <c r="I364" s="1" t="s">
        <v>128</v>
      </c>
      <c r="J364" s="1" t="s">
        <v>129</v>
      </c>
      <c r="K364" s="1">
        <v>1.0</v>
      </c>
      <c r="L364" s="2">
        <v>75000.0</v>
      </c>
      <c r="M364" s="6">
        <f t="shared" si="1"/>
        <v>33750</v>
      </c>
      <c r="N364" s="7">
        <f t="shared" si="13"/>
        <v>11250</v>
      </c>
      <c r="O364" s="7">
        <f t="shared" si="12"/>
        <v>30000</v>
      </c>
      <c r="P364" s="8">
        <f>IFERROR(__xludf.DUMMYFUNCTION("IF(I364&lt;&gt;""ninguno"", COUNTA(SPLIT(I364,"",""))*10000, 0)
"),10000.0)</f>
        <v>10000</v>
      </c>
      <c r="Q364" s="6"/>
    </row>
    <row r="365" ht="15.75" customHeight="1">
      <c r="A365" s="1">
        <v>365.0</v>
      </c>
      <c r="B365" s="4" t="str">
        <f>IFERROR(__xludf.DUMMYFUNCTION("GOOGLETRANSLATE(H365,""es"",""en"")"),"Black")</f>
        <v>Black</v>
      </c>
      <c r="C365" s="4" t="str">
        <f>IFERROR(__xludf.DUMMYFUNCTION("GOOGLETRANSLATE(F365,""es"",""en"")"),"Wooden clock")</f>
        <v>Wooden clock</v>
      </c>
      <c r="D365" s="1" t="str">
        <f>IFERROR(__xludf.DUMMYFUNCTION("GOOGLETRANSLATE(G365,""es"",""en"")"),"Cedar")</f>
        <v>Cedar</v>
      </c>
      <c r="E365" s="1" t="str">
        <f>IFERROR(__xludf.DUMMYFUNCTION("GOOGLETRANSLATE(I365,""es"",""en"")"),"Photographic tree with 8 photos")</f>
        <v>Photographic tree with 8 photos</v>
      </c>
      <c r="F365" s="1" t="s">
        <v>39</v>
      </c>
      <c r="G365" s="1" t="s">
        <v>55</v>
      </c>
      <c r="H365" s="1" t="s">
        <v>24</v>
      </c>
      <c r="I365" s="1" t="s">
        <v>102</v>
      </c>
      <c r="J365" s="1" t="s">
        <v>49</v>
      </c>
      <c r="K365" s="1">
        <v>1.0</v>
      </c>
      <c r="L365" s="2">
        <v>50000.0</v>
      </c>
      <c r="M365" s="6">
        <f t="shared" si="1"/>
        <v>22500</v>
      </c>
      <c r="N365" s="7">
        <f t="shared" si="13"/>
        <v>7500</v>
      </c>
      <c r="O365" s="7">
        <f t="shared" si="12"/>
        <v>20000</v>
      </c>
      <c r="P365" s="8">
        <f>IFERROR(__xludf.DUMMYFUNCTION("IF(I365&lt;&gt;""ninguno"", COUNTA(SPLIT(I365,"",""))*10000, 0)
"),10000.0)</f>
        <v>10000</v>
      </c>
      <c r="Q365" s="6"/>
    </row>
    <row r="366" ht="15.75" customHeight="1">
      <c r="A366" s="1">
        <v>366.0</v>
      </c>
      <c r="B366" s="4" t="str">
        <f>IFERROR(__xludf.DUMMYFUNCTION("GOOGLETRANSLATE(H366,""es"",""en"")"),"Coffee")</f>
        <v>Coffee</v>
      </c>
      <c r="C366" s="4" t="str">
        <f>IFERROR(__xludf.DUMMYFUNCTION("GOOGLETRANSLATE(F366,""es"",""en"")"),"Wooden frame")</f>
        <v>Wooden frame</v>
      </c>
      <c r="D366" s="1" t="str">
        <f>IFERROR(__xludf.DUMMYFUNCTION("GOOGLETRANSLATE(G366,""es"",""en"")"),"Cedar")</f>
        <v>Cedar</v>
      </c>
      <c r="E366" s="1" t="str">
        <f>IFERROR(__xludf.DUMMYFUNCTION("GOOGLETRANSLATE(I366,""es"",""en"")"),"with glass")</f>
        <v>with glass</v>
      </c>
      <c r="F366" s="1" t="s">
        <v>99</v>
      </c>
      <c r="G366" s="1" t="s">
        <v>55</v>
      </c>
      <c r="H366" s="1" t="s">
        <v>108</v>
      </c>
      <c r="I366" s="1" t="s">
        <v>109</v>
      </c>
      <c r="J366" s="1" t="s">
        <v>95</v>
      </c>
      <c r="K366" s="1">
        <v>1.0</v>
      </c>
      <c r="L366" s="2">
        <v>70000.0</v>
      </c>
      <c r="M366" s="6">
        <f t="shared" si="1"/>
        <v>31500</v>
      </c>
      <c r="N366" s="7">
        <f t="shared" si="13"/>
        <v>10500</v>
      </c>
      <c r="O366" s="7">
        <f t="shared" si="12"/>
        <v>28000</v>
      </c>
      <c r="P366" s="8">
        <f>IFERROR(__xludf.DUMMYFUNCTION("IF(I366&lt;&gt;""ninguno"", COUNTA(SPLIT(I366,"",""))*10000, 0)
"),10000.0)</f>
        <v>10000</v>
      </c>
      <c r="Q366" s="6"/>
    </row>
    <row r="367" ht="15.75" customHeight="1">
      <c r="A367" s="1">
        <v>367.0</v>
      </c>
      <c r="B367" s="4" t="str">
        <f>IFERROR(__xludf.DUMMYFUNCTION("GOOGLETRANSLATE(H367,""es"",""en"")"),"Coffee")</f>
        <v>Coffee</v>
      </c>
      <c r="C367" s="4" t="str">
        <f>IFERROR(__xludf.DUMMYFUNCTION("GOOGLETRANSLATE(F367,""es"",""en"")"),"Wooden organizer cabinet")</f>
        <v>Wooden organizer cabinet</v>
      </c>
      <c r="D367" s="1" t="str">
        <f>IFERROR(__xludf.DUMMYFUNCTION("GOOGLETRANSLATE(G367,""es"",""en"")"),"MDF")</f>
        <v>MDF</v>
      </c>
      <c r="E367" s="1" t="str">
        <f>IFERROR(__xludf.DUMMYFUNCTION("GOOGLETRANSLATE(I367,""es"",""en"")"),"Necklace Organizer with photos")</f>
        <v>Necklace Organizer with photos</v>
      </c>
      <c r="F367" s="1" t="s">
        <v>52</v>
      </c>
      <c r="G367" s="1" t="s">
        <v>15</v>
      </c>
      <c r="H367" s="1" t="s">
        <v>108</v>
      </c>
      <c r="I367" s="1" t="s">
        <v>110</v>
      </c>
      <c r="J367" s="1" t="s">
        <v>45</v>
      </c>
      <c r="K367" s="1">
        <v>1.0</v>
      </c>
      <c r="L367" s="2">
        <v>130000.0</v>
      </c>
      <c r="M367" s="6">
        <f t="shared" si="1"/>
        <v>58500</v>
      </c>
      <c r="N367" s="7">
        <f t="shared" si="13"/>
        <v>19500</v>
      </c>
      <c r="O367" s="7">
        <f t="shared" si="12"/>
        <v>52000</v>
      </c>
      <c r="P367" s="8">
        <f>IFERROR(__xludf.DUMMYFUNCTION("IF(I367&lt;&gt;""ninguno"", COUNTA(SPLIT(I367,"",""))*10000, 0)
"),10000.0)</f>
        <v>10000</v>
      </c>
      <c r="Q367" s="6"/>
    </row>
    <row r="368" ht="15.75" customHeight="1">
      <c r="A368" s="1">
        <v>368.0</v>
      </c>
      <c r="B368" s="4" t="str">
        <f>IFERROR(__xludf.DUMMYFUNCTION("GOOGLETRANSLATE(H368,""es"",""en"")"),"Wood")</f>
        <v>Wood</v>
      </c>
      <c r="C368" s="4" t="str">
        <f>IFERROR(__xludf.DUMMYFUNCTION("GOOGLETRANSLATE(F368,""es"",""en"")"),"wooden box ")</f>
        <v>wooden box </v>
      </c>
      <c r="D368" s="1" t="str">
        <f>IFERROR(__xludf.DUMMYFUNCTION("GOOGLETRANSLATE(G368,""es"",""en"")"),"MDF")</f>
        <v>MDF</v>
      </c>
      <c r="E368" s="1" t="str">
        <f>IFERROR(__xludf.DUMMYFUNCTION("GOOGLETRANSLATE(I368,""es"",""en"")"),"Altarpiece")</f>
        <v>Altarpiece</v>
      </c>
      <c r="F368" s="1" t="s">
        <v>19</v>
      </c>
      <c r="G368" s="1" t="s">
        <v>15</v>
      </c>
      <c r="H368" s="1" t="s">
        <v>20</v>
      </c>
      <c r="I368" s="1" t="s">
        <v>111</v>
      </c>
      <c r="J368" s="1" t="s">
        <v>64</v>
      </c>
      <c r="K368" s="1">
        <v>1.0</v>
      </c>
      <c r="L368" s="2">
        <v>25000.0</v>
      </c>
      <c r="M368" s="6">
        <f t="shared" si="1"/>
        <v>11250</v>
      </c>
      <c r="N368" s="7">
        <f t="shared" si="13"/>
        <v>3750</v>
      </c>
      <c r="O368" s="7">
        <f t="shared" si="12"/>
        <v>10000</v>
      </c>
      <c r="P368" s="8">
        <f>IFERROR(__xludf.DUMMYFUNCTION("IF(I368&lt;&gt;""ninguno"", COUNTA(SPLIT(I368,"",""))*10000, 0)
"),10000.0)</f>
        <v>10000</v>
      </c>
      <c r="Q368" s="6"/>
    </row>
    <row r="369" ht="15.75" customHeight="1">
      <c r="A369" s="1">
        <v>369.0</v>
      </c>
      <c r="B369" s="4" t="str">
        <f>IFERROR(__xludf.DUMMYFUNCTION("GOOGLETRANSLATE(H369,""es"",""en"")"),"Black with coffee")</f>
        <v>Black with coffee</v>
      </c>
      <c r="C369" s="4" t="str">
        <f>IFERROR(__xludf.DUMMYFUNCTION("GOOGLETRANSLATE(F369,""es"",""en"")"),"wooden box ")</f>
        <v>wooden box </v>
      </c>
      <c r="D369" s="1" t="str">
        <f>IFERROR(__xludf.DUMMYFUNCTION("GOOGLETRANSLATE(G369,""es"",""en"")"),"MDF")</f>
        <v>MDF</v>
      </c>
      <c r="E369" s="1" t="str">
        <f>IFERROR(__xludf.DUMMYFUNCTION("GOOGLETRANSLATE(I369,""es"",""en"")"),"Altarpiece")</f>
        <v>Altarpiece</v>
      </c>
      <c r="F369" s="1" t="s">
        <v>19</v>
      </c>
      <c r="G369" s="1" t="s">
        <v>15</v>
      </c>
      <c r="H369" s="1" t="s">
        <v>112</v>
      </c>
      <c r="I369" s="1" t="s">
        <v>111</v>
      </c>
      <c r="J369" s="1" t="s">
        <v>95</v>
      </c>
      <c r="K369" s="1">
        <v>1.0</v>
      </c>
      <c r="L369" s="2">
        <v>60000.0</v>
      </c>
      <c r="M369" s="6">
        <f t="shared" si="1"/>
        <v>27000</v>
      </c>
      <c r="N369" s="7">
        <f t="shared" si="13"/>
        <v>9000</v>
      </c>
      <c r="O369" s="7">
        <f t="shared" si="12"/>
        <v>24000</v>
      </c>
      <c r="P369" s="8">
        <f>IFERROR(__xludf.DUMMYFUNCTION("IF(I369&lt;&gt;""ninguno"", COUNTA(SPLIT(I369,"",""))*10000, 0)
"),10000.0)</f>
        <v>10000</v>
      </c>
      <c r="Q369" s="6"/>
    </row>
    <row r="370" ht="15.75" customHeight="1">
      <c r="A370" s="1">
        <v>370.0</v>
      </c>
      <c r="B370" s="4" t="str">
        <f>IFERROR(__xludf.DUMMYFUNCTION("GOOGLETRANSLATE(H370,""es"",""en"")"),"Wood")</f>
        <v>Wood</v>
      </c>
      <c r="C370" s="4" t="str">
        <f>IFERROR(__xludf.DUMMYFUNCTION("GOOGLETRANSLATE(F370,""es"",""en"")"),"Wooden frame")</f>
        <v>Wooden frame</v>
      </c>
      <c r="D370" s="1" t="str">
        <f>IFERROR(__xludf.DUMMYFUNCTION("GOOGLETRANSLATE(G370,""es"",""en"")"),"Pine tree")</f>
        <v>Pine tree</v>
      </c>
      <c r="E370" s="1" t="str">
        <f>IFERROR(__xludf.DUMMYFUNCTION("GOOGLETRANSLATE(I370,""es"",""en"")"),"None")</f>
        <v>None</v>
      </c>
      <c r="F370" s="1" t="s">
        <v>99</v>
      </c>
      <c r="G370" s="1" t="s">
        <v>40</v>
      </c>
      <c r="H370" s="1" t="s">
        <v>20</v>
      </c>
      <c r="I370" s="1" t="s">
        <v>21</v>
      </c>
      <c r="J370" s="1" t="s">
        <v>113</v>
      </c>
      <c r="K370" s="1">
        <v>1.0</v>
      </c>
      <c r="L370" s="2">
        <v>50000.0</v>
      </c>
      <c r="M370" s="6">
        <f t="shared" si="1"/>
        <v>22500</v>
      </c>
      <c r="N370" s="7">
        <f t="shared" si="13"/>
        <v>7500</v>
      </c>
      <c r="O370" s="7">
        <f t="shared" si="12"/>
        <v>20000</v>
      </c>
      <c r="P370" s="8">
        <f>IFERROR(__xludf.DUMMYFUNCTION("IF(I370&lt;&gt;""ninguno"", COUNTA(SPLIT(I370,"",""))*10000, 0)
"),0.0)</f>
        <v>0</v>
      </c>
      <c r="Q370" s="6"/>
    </row>
    <row r="371" ht="15.75" customHeight="1">
      <c r="A371" s="1">
        <v>371.0</v>
      </c>
      <c r="B371" s="4" t="str">
        <f>IFERROR(__xludf.DUMMYFUNCTION("GOOGLETRANSLATE(H371,""es"",""en"")"),"Golden")</f>
        <v>Golden</v>
      </c>
      <c r="C371" s="4" t="str">
        <f>IFERROR(__xludf.DUMMYFUNCTION("GOOGLETRANSLATE(F371,""es"",""en"")"),"wooden notice ")</f>
        <v>wooden notice </v>
      </c>
      <c r="D371" s="1" t="str">
        <f>IFERROR(__xludf.DUMMYFUNCTION("GOOGLETRANSLATE(G371,""es"",""en"")"),"MDF")</f>
        <v>MDF</v>
      </c>
      <c r="E371" s="1" t="str">
        <f>IFERROR(__xludf.DUMMYFUNCTION("GOOGLETRANSLATE(I371,""es"",""en"")"),"With light")</f>
        <v>With light</v>
      </c>
      <c r="F371" s="1" t="s">
        <v>14</v>
      </c>
      <c r="G371" s="1" t="s">
        <v>15</v>
      </c>
      <c r="H371" s="1" t="s">
        <v>100</v>
      </c>
      <c r="I371" s="1" t="s">
        <v>92</v>
      </c>
      <c r="J371" s="1" t="s">
        <v>114</v>
      </c>
      <c r="K371" s="1">
        <v>1.0</v>
      </c>
      <c r="L371" s="2">
        <v>650000.0</v>
      </c>
      <c r="M371" s="6">
        <f t="shared" si="1"/>
        <v>292500</v>
      </c>
      <c r="N371" s="7">
        <f t="shared" si="13"/>
        <v>97500</v>
      </c>
      <c r="O371" s="7">
        <f t="shared" si="12"/>
        <v>260000</v>
      </c>
      <c r="P371" s="8">
        <f>IFERROR(__xludf.DUMMYFUNCTION("IF(I371&lt;&gt;""ninguno"", COUNTA(SPLIT(I371,"",""))*10000, 0)
"),10000.0)</f>
        <v>10000</v>
      </c>
      <c r="Q371" s="6"/>
    </row>
    <row r="372" ht="15.75" customHeight="1">
      <c r="A372" s="1">
        <v>372.0</v>
      </c>
      <c r="B372" s="4" t="str">
        <f>IFERROR(__xludf.DUMMYFUNCTION("GOOGLETRANSLATE(H372,""es"",""en"")"),"Wood")</f>
        <v>Wood</v>
      </c>
      <c r="C372" s="4" t="str">
        <f>IFERROR(__xludf.DUMMYFUNCTION("GOOGLETRANSLATE(F372,""es"",""en"")"),"wooden notice ")</f>
        <v>wooden notice </v>
      </c>
      <c r="D372" s="1" t="str">
        <f>IFERROR(__xludf.DUMMYFUNCTION("GOOGLETRANSLATE(G372,""es"",""en"")"),"Cedar")</f>
        <v>Cedar</v>
      </c>
      <c r="E372" s="1" t="str">
        <f>IFERROR(__xludf.DUMMYFUNCTION("GOOGLETRANSLATE(I372,""es"",""en"")"),"with light")</f>
        <v>with light</v>
      </c>
      <c r="F372" s="1" t="s">
        <v>14</v>
      </c>
      <c r="G372" s="1" t="s">
        <v>55</v>
      </c>
      <c r="H372" s="1" t="s">
        <v>20</v>
      </c>
      <c r="I372" s="1" t="s">
        <v>115</v>
      </c>
      <c r="J372" s="1" t="s">
        <v>116</v>
      </c>
      <c r="K372" s="1">
        <v>1.0</v>
      </c>
      <c r="L372" s="2">
        <v>350000.0</v>
      </c>
      <c r="M372" s="6">
        <f t="shared" si="1"/>
        <v>157500</v>
      </c>
      <c r="N372" s="7">
        <f t="shared" si="13"/>
        <v>52500</v>
      </c>
      <c r="O372" s="7">
        <f t="shared" si="12"/>
        <v>140000</v>
      </c>
      <c r="P372" s="8">
        <f>IFERROR(__xludf.DUMMYFUNCTION("IF(I372&lt;&gt;""ninguno"", COUNTA(SPLIT(I372,"",""))*10000, 0)
"),10000.0)</f>
        <v>10000</v>
      </c>
      <c r="Q372" s="6"/>
    </row>
    <row r="373" ht="15.75" customHeight="1">
      <c r="A373" s="1">
        <v>373.0</v>
      </c>
      <c r="B373" s="4" t="str">
        <f>IFERROR(__xludf.DUMMYFUNCTION("GOOGLETRANSLATE(H373,""es"",""en"")"),"Golden")</f>
        <v>Golden</v>
      </c>
      <c r="C373" s="4" t="str">
        <f>IFERROR(__xludf.DUMMYFUNCTION("GOOGLETRANSLATE(F373,""es"",""en"")"),"Wooden frame")</f>
        <v>Wooden frame</v>
      </c>
      <c r="D373" s="1" t="str">
        <f>IFERROR(__xludf.DUMMYFUNCTION("GOOGLETRANSLATE(G373,""es"",""en"")"),"MDF")</f>
        <v>MDF</v>
      </c>
      <c r="E373" s="1" t="str">
        <f>IFERROR(__xludf.DUMMYFUNCTION("GOOGLETRANSLATE(I373,""es"",""en"")"),"Cut for decanter")</f>
        <v>Cut for decanter</v>
      </c>
      <c r="F373" s="1" t="s">
        <v>99</v>
      </c>
      <c r="G373" s="1" t="s">
        <v>15</v>
      </c>
      <c r="H373" s="1" t="s">
        <v>100</v>
      </c>
      <c r="I373" s="1" t="s">
        <v>117</v>
      </c>
      <c r="J373" s="1" t="s">
        <v>118</v>
      </c>
      <c r="K373" s="1">
        <v>1.0</v>
      </c>
      <c r="L373" s="2">
        <v>280000.0</v>
      </c>
      <c r="M373" s="6">
        <f t="shared" si="1"/>
        <v>126000</v>
      </c>
      <c r="N373" s="7">
        <f t="shared" si="13"/>
        <v>42000</v>
      </c>
      <c r="O373" s="7">
        <f t="shared" si="12"/>
        <v>112000</v>
      </c>
      <c r="P373" s="8">
        <f>IFERROR(__xludf.DUMMYFUNCTION("IF(I373&lt;&gt;""ninguno"", COUNTA(SPLIT(I373,"",""))*10000, 0)
"),10000.0)</f>
        <v>10000</v>
      </c>
      <c r="Q373" s="6"/>
    </row>
    <row r="374" ht="15.75" customHeight="1">
      <c r="A374" s="1">
        <v>374.0</v>
      </c>
      <c r="B374" s="4" t="str">
        <f>IFERROR(__xludf.DUMMYFUNCTION("GOOGLETRANSLATE(H374,""es"",""en"")"),"Black")</f>
        <v>Black</v>
      </c>
      <c r="C374" s="4" t="str">
        <f>IFERROR(__xludf.DUMMYFUNCTION("GOOGLETRANSLATE(F374,""es"",""en"")"),"Wooden clock")</f>
        <v>Wooden clock</v>
      </c>
      <c r="D374" s="1" t="str">
        <f>IFERROR(__xludf.DUMMYFUNCTION("GOOGLETRANSLATE(G374,""es"",""en"")"),"MDF")</f>
        <v>MDF</v>
      </c>
      <c r="E374" s="1" t="str">
        <f>IFERROR(__xludf.DUMMYFUNCTION("GOOGLETRANSLATE(I374,""es"",""en"")"),"Photographic tree with 8 photos")</f>
        <v>Photographic tree with 8 photos</v>
      </c>
      <c r="F374" s="1" t="s">
        <v>39</v>
      </c>
      <c r="G374" s="1" t="s">
        <v>15</v>
      </c>
      <c r="H374" s="1" t="s">
        <v>24</v>
      </c>
      <c r="I374" s="1" t="s">
        <v>102</v>
      </c>
      <c r="J374" s="1" t="s">
        <v>18</v>
      </c>
      <c r="K374" s="1">
        <v>1.0</v>
      </c>
      <c r="L374" s="2">
        <v>100000.0</v>
      </c>
      <c r="M374" s="6">
        <f t="shared" si="1"/>
        <v>45000</v>
      </c>
      <c r="N374" s="7">
        <f t="shared" si="13"/>
        <v>15000</v>
      </c>
      <c r="O374" s="7">
        <f t="shared" si="12"/>
        <v>40000</v>
      </c>
      <c r="P374" s="8">
        <f>IFERROR(__xludf.DUMMYFUNCTION("IF(I374&lt;&gt;""ninguno"", COUNTA(SPLIT(I374,"",""))*10000, 0)
"),10000.0)</f>
        <v>10000</v>
      </c>
      <c r="Q374" s="6"/>
    </row>
    <row r="375" ht="15.75" customHeight="1">
      <c r="A375" s="1">
        <v>375.0</v>
      </c>
      <c r="B375" s="4" t="str">
        <f>IFERROR(__xludf.DUMMYFUNCTION("GOOGLETRANSLATE(H375,""es"",""en"")"),"Black")</f>
        <v>Black</v>
      </c>
      <c r="C375" s="4" t="str">
        <f>IFERROR(__xludf.DUMMYFUNCTION("GOOGLETRANSLATE(F375,""es"",""en"")"),"Wooden clock")</f>
        <v>Wooden clock</v>
      </c>
      <c r="D375" s="1" t="str">
        <f>IFERROR(__xludf.DUMMYFUNCTION("GOOGLETRANSLATE(G375,""es"",""en"")"),"MDF")</f>
        <v>MDF</v>
      </c>
      <c r="E375" s="1" t="str">
        <f>IFERROR(__xludf.DUMMYFUNCTION("GOOGLETRANSLATE(I375,""es"",""en"")"),"Photo tree with 12 photos")</f>
        <v>Photo tree with 12 photos</v>
      </c>
      <c r="F375" s="1" t="s">
        <v>39</v>
      </c>
      <c r="G375" s="1" t="s">
        <v>15</v>
      </c>
      <c r="H375" s="1" t="s">
        <v>24</v>
      </c>
      <c r="I375" s="1" t="s">
        <v>119</v>
      </c>
      <c r="J375" s="1" t="s">
        <v>18</v>
      </c>
      <c r="K375" s="1">
        <v>1.0</v>
      </c>
      <c r="L375" s="2">
        <v>80000.0</v>
      </c>
      <c r="M375" s="6">
        <f t="shared" si="1"/>
        <v>36000</v>
      </c>
      <c r="N375" s="7">
        <f t="shared" si="13"/>
        <v>12000</v>
      </c>
      <c r="O375" s="7">
        <f t="shared" si="12"/>
        <v>32000</v>
      </c>
      <c r="P375" s="8">
        <f>IFERROR(__xludf.DUMMYFUNCTION("IF(I375&lt;&gt;""ninguno"", COUNTA(SPLIT(I375,"",""))*10000, 0)
"),10000.0)</f>
        <v>10000</v>
      </c>
      <c r="Q375" s="6"/>
    </row>
    <row r="376" ht="15.75" customHeight="1">
      <c r="A376" s="1">
        <v>376.0</v>
      </c>
      <c r="B376" s="4" t="str">
        <f>IFERROR(__xludf.DUMMYFUNCTION("GOOGLETRANSLATE(H376,""es"",""en"")"),"Pink white")</f>
        <v>Pink white</v>
      </c>
      <c r="C376" s="4" t="str">
        <f>IFERROR(__xludf.DUMMYFUNCTION("GOOGLETRANSLATE(F376,""es"",""en"")"),"manicure table")</f>
        <v>manicure table</v>
      </c>
      <c r="D376" s="1" t="str">
        <f>IFERROR(__xludf.DUMMYFUNCTION("GOOGLETRANSLATE(G376,""es"",""en"")"),"Melamine")</f>
        <v>Melamine</v>
      </c>
      <c r="E376" s="1" t="str">
        <f>IFERROR(__xludf.DUMMYFUNCTION("GOOGLETRANSLATE(I376,""es"",""en"")"),"None")</f>
        <v>None</v>
      </c>
      <c r="F376" s="1" t="s">
        <v>192</v>
      </c>
      <c r="G376" s="1" t="s">
        <v>83</v>
      </c>
      <c r="H376" s="1" t="s">
        <v>193</v>
      </c>
      <c r="I376" s="1" t="s">
        <v>169</v>
      </c>
      <c r="J376" s="1" t="s">
        <v>194</v>
      </c>
      <c r="K376" s="1">
        <v>1.0</v>
      </c>
      <c r="L376" s="2">
        <v>450000.0</v>
      </c>
      <c r="M376" s="6">
        <f t="shared" si="1"/>
        <v>202500</v>
      </c>
      <c r="N376" s="7">
        <f t="shared" si="13"/>
        <v>67500</v>
      </c>
      <c r="O376" s="7">
        <f t="shared" si="12"/>
        <v>180000</v>
      </c>
      <c r="P376" s="8">
        <f>IFERROR(__xludf.DUMMYFUNCTION("IF(I376&lt;&gt;""ninguno"", COUNTA(SPLIT(I376,"",""))*10000, 0)
"),10000.0)</f>
        <v>10000</v>
      </c>
      <c r="Q376" s="6"/>
    </row>
    <row r="377" ht="15.75" customHeight="1">
      <c r="A377" s="1">
        <v>377.0</v>
      </c>
      <c r="B377" s="4" t="str">
        <f>IFERROR(__xludf.DUMMYFUNCTION("GOOGLETRANSLATE(H377,""es"",""en"")"),"Betiated Caramel")</f>
        <v>Betiated Caramel</v>
      </c>
      <c r="C377" s="4" t="str">
        <f>IFERROR(__xludf.DUMMYFUNCTION("GOOGLETRANSLATE(F377,""es"",""en"")"),"Portrait frame with clock")</f>
        <v>Portrait frame with clock</v>
      </c>
      <c r="D377" s="1" t="str">
        <f>IFERROR(__xludf.DUMMYFUNCTION("GOOGLETRANSLATE(G377,""es"",""en"")"),"Cedar")</f>
        <v>Cedar</v>
      </c>
      <c r="E377" s="1" t="str">
        <f>IFERROR(__xludf.DUMMYFUNCTION("GOOGLETRANSLATE(I377,""es"",""en"")"),"with message")</f>
        <v>with message</v>
      </c>
      <c r="F377" s="1" t="s">
        <v>195</v>
      </c>
      <c r="G377" s="1" t="s">
        <v>55</v>
      </c>
      <c r="H377" s="1" t="s">
        <v>65</v>
      </c>
      <c r="I377" s="1" t="s">
        <v>156</v>
      </c>
      <c r="J377" s="1" t="s">
        <v>186</v>
      </c>
      <c r="K377" s="1">
        <v>1.0</v>
      </c>
      <c r="L377" s="2">
        <v>90000.0</v>
      </c>
      <c r="M377" s="6">
        <f t="shared" si="1"/>
        <v>40500</v>
      </c>
      <c r="N377" s="7">
        <f t="shared" si="13"/>
        <v>13500</v>
      </c>
      <c r="O377" s="7">
        <f t="shared" si="12"/>
        <v>36000</v>
      </c>
      <c r="P377" s="8">
        <f>IFERROR(__xludf.DUMMYFUNCTION("IF(I377&lt;&gt;""ninguno"", COUNTA(SPLIT(I377,"",""))*10000, 0)
"),10000.0)</f>
        <v>10000</v>
      </c>
      <c r="Q377" s="6"/>
    </row>
    <row r="378" ht="15.75" customHeight="1">
      <c r="A378" s="1">
        <v>378.0</v>
      </c>
      <c r="B378" s="4" t="str">
        <f>IFERROR(__xludf.DUMMYFUNCTION("GOOGLETRANSLATE(H378,""es"",""en"")"),"Wood")</f>
        <v>Wood</v>
      </c>
      <c r="C378" s="4" t="str">
        <f>IFERROR(__xludf.DUMMYFUNCTION("GOOGLETRANSLATE(F378,""es"",""en"")"),"wooden box ")</f>
        <v>wooden box </v>
      </c>
      <c r="D378" s="1" t="str">
        <f>IFERROR(__xludf.DUMMYFUNCTION("GOOGLETRANSLATE(G378,""es"",""en"")"),"Pine tree")</f>
        <v>Pine tree</v>
      </c>
      <c r="E378" s="1" t="str">
        <f>IFERROR(__xludf.DUMMYFUNCTION("GOOGLETRANSLATE(I378,""es"",""en"")"),"None")</f>
        <v>None</v>
      </c>
      <c r="F378" s="1" t="s">
        <v>19</v>
      </c>
      <c r="G378" s="1" t="s">
        <v>40</v>
      </c>
      <c r="H378" s="1" t="s">
        <v>20</v>
      </c>
      <c r="I378" s="1" t="s">
        <v>169</v>
      </c>
      <c r="J378" s="1" t="s">
        <v>196</v>
      </c>
      <c r="K378" s="1">
        <v>1.0</v>
      </c>
      <c r="L378" s="2">
        <v>90000.0</v>
      </c>
      <c r="M378" s="6">
        <f t="shared" si="1"/>
        <v>40500</v>
      </c>
      <c r="N378" s="7">
        <f t="shared" si="13"/>
        <v>13500</v>
      </c>
      <c r="O378" s="7">
        <f t="shared" si="12"/>
        <v>36000</v>
      </c>
      <c r="P378" s="8">
        <f>IFERROR(__xludf.DUMMYFUNCTION("IF(I378&lt;&gt;""ninguno"", COUNTA(SPLIT(I378,"",""))*10000, 0)
"),10000.0)</f>
        <v>10000</v>
      </c>
      <c r="Q378" s="6"/>
    </row>
    <row r="379" ht="15.75" customHeight="1">
      <c r="A379" s="1">
        <v>379.0</v>
      </c>
      <c r="B379" s="4" t="str">
        <f>IFERROR(__xludf.DUMMYFUNCTION("GOOGLETRANSLATE(H379,""es"",""en"")"),"Pink")</f>
        <v>Pink</v>
      </c>
      <c r="C379" s="4" t="str">
        <f>IFERROR(__xludf.DUMMYFUNCTION("GOOGLETRANSLATE(F379,""es"",""en"")"),"Wooden organizer cabinet")</f>
        <v>Wooden organizer cabinet</v>
      </c>
      <c r="D379" s="1" t="str">
        <f>IFERROR(__xludf.DUMMYFUNCTION("GOOGLETRANSLATE(G379,""es"",""en"")"),"Pine tree")</f>
        <v>Pine tree</v>
      </c>
      <c r="E379" s="1" t="str">
        <f>IFERROR(__xludf.DUMMYFUNCTION("GOOGLETRANSLATE(I379,""es"",""en"")"),"With rainbow adhesive paint")</f>
        <v>With rainbow adhesive paint</v>
      </c>
      <c r="F379" s="1" t="s">
        <v>52</v>
      </c>
      <c r="G379" s="1" t="s">
        <v>40</v>
      </c>
      <c r="H379" s="1" t="s">
        <v>197</v>
      </c>
      <c r="I379" s="1" t="s">
        <v>198</v>
      </c>
      <c r="J379" s="1" t="s">
        <v>199</v>
      </c>
      <c r="K379" s="1">
        <v>1.0</v>
      </c>
      <c r="L379" s="2">
        <v>45000.0</v>
      </c>
      <c r="M379" s="6">
        <f t="shared" si="1"/>
        <v>20250</v>
      </c>
      <c r="N379" s="7">
        <f t="shared" si="13"/>
        <v>6750</v>
      </c>
      <c r="O379" s="7">
        <f t="shared" si="12"/>
        <v>18000</v>
      </c>
      <c r="P379" s="8">
        <f>IFERROR(__xludf.DUMMYFUNCTION("IF(I379&lt;&gt;""ninguno"", COUNTA(SPLIT(I379,"",""))*10000, 0)
"),10000.0)</f>
        <v>10000</v>
      </c>
      <c r="Q379" s="6"/>
    </row>
    <row r="380" ht="15.75" customHeight="1">
      <c r="A380" s="1">
        <v>380.0</v>
      </c>
      <c r="B380" s="4" t="str">
        <f>IFERROR(__xludf.DUMMYFUNCTION("GOOGLETRANSLATE(H380,""es"",""en"")"),"White")</f>
        <v>White</v>
      </c>
      <c r="C380" s="4" t="str">
        <f>IFERROR(__xludf.DUMMYFUNCTION("GOOGLETRANSLATE(F380,""es"",""en"")"),"Wooden clock")</f>
        <v>Wooden clock</v>
      </c>
      <c r="D380" s="1" t="str">
        <f>IFERROR(__xludf.DUMMYFUNCTION("GOOGLETRANSLATE(G380,""es"",""en"")"),"MDF")</f>
        <v>MDF</v>
      </c>
      <c r="E380" s="1" t="str">
        <f>IFERROR(__xludf.DUMMYFUNCTION("GOOGLETRANSLATE(I380,""es"",""en"")"),"big numbers")</f>
        <v>big numbers</v>
      </c>
      <c r="F380" s="1" t="s">
        <v>39</v>
      </c>
      <c r="G380" s="1" t="s">
        <v>15</v>
      </c>
      <c r="H380" s="1" t="s">
        <v>31</v>
      </c>
      <c r="I380" s="1" t="s">
        <v>200</v>
      </c>
      <c r="J380" s="1" t="s">
        <v>191</v>
      </c>
      <c r="K380" s="1">
        <v>1.0</v>
      </c>
      <c r="L380" s="2">
        <v>60000.0</v>
      </c>
      <c r="M380" s="6">
        <f t="shared" si="1"/>
        <v>27000</v>
      </c>
      <c r="N380" s="7">
        <f t="shared" si="13"/>
        <v>9000</v>
      </c>
      <c r="O380" s="7">
        <f t="shared" si="12"/>
        <v>24000</v>
      </c>
      <c r="P380" s="8">
        <f>IFERROR(__xludf.DUMMYFUNCTION("IF(I380&lt;&gt;""ninguno"", COUNTA(SPLIT(I380,"",""))*10000, 0)
"),10000.0)</f>
        <v>10000</v>
      </c>
      <c r="Q380" s="6"/>
    </row>
    <row r="381" ht="15.75" customHeight="1">
      <c r="A381" s="1">
        <v>381.0</v>
      </c>
      <c r="B381" s="4" t="str">
        <f>IFERROR(__xludf.DUMMYFUNCTION("GOOGLETRANSLATE(H381,""es"",""en"")"),"Wood")</f>
        <v>Wood</v>
      </c>
      <c r="C381" s="4" t="str">
        <f>IFERROR(__xludf.DUMMYFUNCTION("GOOGLETRANSLATE(F381,""es"",""en"")"),"wooden notice ")</f>
        <v>wooden notice </v>
      </c>
      <c r="D381" s="1" t="str">
        <f>IFERROR(__xludf.DUMMYFUNCTION("GOOGLETRANSLATE(G381,""es"",""en"")"),"MDF")</f>
        <v>MDF</v>
      </c>
      <c r="E381" s="1" t="str">
        <f>IFERROR(__xludf.DUMMYFUNCTION("GOOGLETRANSLATE(I381,""es"",""en"")"),"With text: QUEBEC")</f>
        <v>With text: QUEBEC</v>
      </c>
      <c r="F381" s="1" t="s">
        <v>14</v>
      </c>
      <c r="G381" s="1" t="s">
        <v>15</v>
      </c>
      <c r="H381" s="1" t="s">
        <v>20</v>
      </c>
      <c r="I381" s="1" t="s">
        <v>201</v>
      </c>
      <c r="J381" s="1" t="s">
        <v>202</v>
      </c>
      <c r="K381" s="1">
        <v>1.0</v>
      </c>
      <c r="L381" s="2">
        <v>80000.0</v>
      </c>
      <c r="M381" s="6">
        <f t="shared" si="1"/>
        <v>36000</v>
      </c>
      <c r="N381" s="7">
        <f t="shared" si="13"/>
        <v>12000</v>
      </c>
      <c r="O381" s="7">
        <f t="shared" si="12"/>
        <v>32000</v>
      </c>
      <c r="P381" s="8">
        <f>IFERROR(__xludf.DUMMYFUNCTION("IF(I381&lt;&gt;""ninguno"", COUNTA(SPLIT(I381,"",""))*10000, 0)
"),10000.0)</f>
        <v>10000</v>
      </c>
      <c r="Q381" s="6"/>
    </row>
    <row r="382" ht="15.75" customHeight="1">
      <c r="A382" s="1">
        <v>382.0</v>
      </c>
      <c r="B382" s="4" t="str">
        <f>IFERROR(__xludf.DUMMYFUNCTION("GOOGLETRANSLATE(H382,""es"",""en"")"),"White")</f>
        <v>White</v>
      </c>
      <c r="C382" s="4" t="str">
        <f>IFERROR(__xludf.DUMMYFUNCTION("GOOGLETRANSLATE(F382,""es"",""en"")"),"wooden mirror")</f>
        <v>wooden mirror</v>
      </c>
      <c r="D382" s="1" t="str">
        <f>IFERROR(__xludf.DUMMYFUNCTION("GOOGLETRANSLATE(G382,""es"",""en"")"),"Cedar")</f>
        <v>Cedar</v>
      </c>
      <c r="E382" s="1" t="str">
        <f>IFERROR(__xludf.DUMMYFUNCTION("GOOGLETRANSLATE(I382,""es"",""en"")"),"2 floating shelves")</f>
        <v>2 floating shelves</v>
      </c>
      <c r="F382" s="1" t="s">
        <v>30</v>
      </c>
      <c r="G382" s="1" t="s">
        <v>55</v>
      </c>
      <c r="H382" s="1" t="s">
        <v>158</v>
      </c>
      <c r="I382" s="1" t="s">
        <v>203</v>
      </c>
      <c r="J382" s="1" t="s">
        <v>204</v>
      </c>
      <c r="K382" s="1">
        <v>1.0</v>
      </c>
      <c r="L382" s="2">
        <v>200000.0</v>
      </c>
      <c r="M382" s="6">
        <f t="shared" si="1"/>
        <v>90000</v>
      </c>
      <c r="N382" s="7">
        <f t="shared" si="13"/>
        <v>30000</v>
      </c>
      <c r="O382" s="7">
        <f t="shared" si="12"/>
        <v>80000</v>
      </c>
      <c r="P382" s="8">
        <f>IFERROR(__xludf.DUMMYFUNCTION("IF(I382&lt;&gt;""ninguno"", COUNTA(SPLIT(I382,"",""))*10000, 0)
"),10000.0)</f>
        <v>10000</v>
      </c>
      <c r="Q382" s="6"/>
    </row>
    <row r="383" ht="15.75" customHeight="1">
      <c r="A383" s="1">
        <v>383.0</v>
      </c>
      <c r="B383" s="4" t="str">
        <f>IFERROR(__xludf.DUMMYFUNCTION("GOOGLETRANSLATE(H383,""es"",""en"")"),"Coffee")</f>
        <v>Coffee</v>
      </c>
      <c r="C383" s="4" t="str">
        <f>IFERROR(__xludf.DUMMYFUNCTION("GOOGLETRANSLATE(F383,""es"",""en"")"),"Portrait door")</f>
        <v>Portrait door</v>
      </c>
      <c r="D383" s="1" t="str">
        <f>IFERROR(__xludf.DUMMYFUNCTION("GOOGLETRANSLATE(G383,""es"",""en"")"),"Pine tree")</f>
        <v>Pine tree</v>
      </c>
      <c r="E383" s="1" t="str">
        <f>IFERROR(__xludf.DUMMYFUNCTION("GOOGLETRANSLATE(I383,""es"",""en"")"),"10 photos")</f>
        <v>10 photos</v>
      </c>
      <c r="F383" s="1" t="s">
        <v>23</v>
      </c>
      <c r="G383" s="1" t="s">
        <v>40</v>
      </c>
      <c r="H383" s="1" t="s">
        <v>108</v>
      </c>
      <c r="I383" s="1" t="s">
        <v>205</v>
      </c>
      <c r="J383" s="1" t="s">
        <v>35</v>
      </c>
      <c r="K383" s="1">
        <v>1.0</v>
      </c>
      <c r="L383" s="2">
        <v>130000.0</v>
      </c>
      <c r="M383" s="6">
        <f t="shared" si="1"/>
        <v>58500</v>
      </c>
      <c r="N383" s="7">
        <f t="shared" si="13"/>
        <v>19500</v>
      </c>
      <c r="O383" s="7">
        <f t="shared" si="12"/>
        <v>52000</v>
      </c>
      <c r="P383" s="8">
        <f>IFERROR(__xludf.DUMMYFUNCTION("IF(I383&lt;&gt;""ninguno"", COUNTA(SPLIT(I383,"",""))*10000, 0)
"),10000.0)</f>
        <v>10000</v>
      </c>
      <c r="Q383" s="6"/>
    </row>
    <row r="384" ht="15.75" customHeight="1">
      <c r="A384" s="1">
        <v>384.0</v>
      </c>
      <c r="B384" s="4" t="str">
        <f>IFERROR(__xludf.DUMMYFUNCTION("GOOGLETRANSLATE(H384,""es"",""en"")"),"Blue yellow")</f>
        <v>Blue yellow</v>
      </c>
      <c r="C384" s="4" t="str">
        <f>IFERROR(__xludf.DUMMYFUNCTION("GOOGLETRANSLATE(F384,""es"",""en"")"),"Wooden shelf")</f>
        <v>Wooden shelf</v>
      </c>
      <c r="D384" s="1" t="str">
        <f>IFERROR(__xludf.DUMMYFUNCTION("GOOGLETRANSLATE(G384,""es"",""en"")"),"Pine tree")</f>
        <v>Pine tree</v>
      </c>
      <c r="E384" s="1" t="str">
        <f>IFERROR(__xludf.DUMMYFUNCTION("GOOGLETRANSLATE(I384,""es"",""en"")"),"Brilliant")</f>
        <v>Brilliant</v>
      </c>
      <c r="F384" s="1" t="s">
        <v>36</v>
      </c>
      <c r="G384" s="1" t="s">
        <v>40</v>
      </c>
      <c r="H384" s="1" t="s">
        <v>206</v>
      </c>
      <c r="I384" s="1" t="s">
        <v>207</v>
      </c>
      <c r="J384" s="1" t="s">
        <v>208</v>
      </c>
      <c r="K384" s="1">
        <v>1.0</v>
      </c>
      <c r="L384" s="2">
        <v>80000.0</v>
      </c>
      <c r="M384" s="6">
        <f t="shared" si="1"/>
        <v>36000</v>
      </c>
      <c r="N384" s="7">
        <f t="shared" si="13"/>
        <v>12000</v>
      </c>
      <c r="O384" s="7">
        <f t="shared" si="12"/>
        <v>32000</v>
      </c>
      <c r="P384" s="8">
        <f>IFERROR(__xludf.DUMMYFUNCTION("IF(I384&lt;&gt;""ninguno"", COUNTA(SPLIT(I384,"",""))*10000, 0)
"),10000.0)</f>
        <v>10000</v>
      </c>
      <c r="Q384" s="6"/>
    </row>
    <row r="385" ht="15.75" customHeight="1">
      <c r="A385" s="1">
        <v>385.0</v>
      </c>
      <c r="B385" s="4" t="str">
        <f>IFERROR(__xludf.DUMMYFUNCTION("GOOGLETRANSLATE(H385,""es"",""en"")"),"Wood")</f>
        <v>Wood</v>
      </c>
      <c r="C385" s="4" t="str">
        <f>IFERROR(__xludf.DUMMYFUNCTION("GOOGLETRANSLATE(F385,""es"",""en"")"),"wooden box ")</f>
        <v>wooden box </v>
      </c>
      <c r="D385" s="1" t="str">
        <f>IFERROR(__xludf.DUMMYFUNCTION("GOOGLETRANSLATE(G385,""es"",""en"")"),"Cedar")</f>
        <v>Cedar</v>
      </c>
      <c r="E385" s="1" t="str">
        <f>IFERROR(__xludf.DUMMYFUNCTION("GOOGLETRANSLATE(I385,""es"",""en"")"),"Altarpiece")</f>
        <v>Altarpiece</v>
      </c>
      <c r="F385" s="1" t="s">
        <v>209</v>
      </c>
      <c r="G385" s="1" t="s">
        <v>55</v>
      </c>
      <c r="H385" s="1" t="s">
        <v>20</v>
      </c>
      <c r="I385" s="1" t="s">
        <v>111</v>
      </c>
      <c r="J385" s="1" t="s">
        <v>64</v>
      </c>
      <c r="K385" s="1">
        <v>1.0</v>
      </c>
      <c r="L385" s="2">
        <v>35000.0</v>
      </c>
      <c r="M385" s="6">
        <f t="shared" si="1"/>
        <v>15750</v>
      </c>
      <c r="N385" s="7">
        <f t="shared" si="13"/>
        <v>5250</v>
      </c>
      <c r="O385" s="7">
        <f t="shared" si="12"/>
        <v>14000</v>
      </c>
      <c r="P385" s="8">
        <f>IFERROR(__xludf.DUMMYFUNCTION("IF(I385&lt;&gt;""ninguno"", COUNTA(SPLIT(I385,"",""))*10000, 0)
"),10000.0)</f>
        <v>10000</v>
      </c>
      <c r="Q385" s="6"/>
    </row>
    <row r="386" ht="15.75" customHeight="1">
      <c r="A386" s="1">
        <v>386.0</v>
      </c>
      <c r="B386" s="4" t="str">
        <f>IFERROR(__xludf.DUMMYFUNCTION("GOOGLETRANSLATE(H386,""es"",""en"")"),"White")</f>
        <v>White</v>
      </c>
      <c r="C386" s="4" t="str">
        <f>IFERROR(__xludf.DUMMYFUNCTION("GOOGLETRANSLATE(F386,""es"",""en"")"),"Wooden organizer cabinet")</f>
        <v>Wooden organizer cabinet</v>
      </c>
      <c r="D386" s="1" t="str">
        <f>IFERROR(__xludf.DUMMYFUNCTION("GOOGLETRANSLATE(G386,""es"",""en"")"),"Pine tree")</f>
        <v>Pine tree</v>
      </c>
      <c r="E386" s="1" t="str">
        <f>IFERROR(__xludf.DUMMYFUNCTION("GOOGLETRANSLATE(I386,""es"",""en"")"),"With mirror")</f>
        <v>With mirror</v>
      </c>
      <c r="F386" s="1" t="s">
        <v>52</v>
      </c>
      <c r="G386" s="1" t="s">
        <v>210</v>
      </c>
      <c r="H386" s="1" t="s">
        <v>31</v>
      </c>
      <c r="I386" s="1" t="s">
        <v>211</v>
      </c>
      <c r="J386" s="1" t="s">
        <v>33</v>
      </c>
      <c r="K386" s="1">
        <v>1.0</v>
      </c>
      <c r="L386" s="2">
        <v>800000.0</v>
      </c>
      <c r="M386" s="6">
        <f t="shared" si="1"/>
        <v>360000</v>
      </c>
      <c r="N386" s="7">
        <f t="shared" si="13"/>
        <v>120000</v>
      </c>
      <c r="O386" s="7">
        <f t="shared" si="12"/>
        <v>320000</v>
      </c>
      <c r="P386" s="8">
        <f>IFERROR(__xludf.DUMMYFUNCTION("IF(I386&lt;&gt;""ninguno"", COUNTA(SPLIT(I386,"",""))*10000, 0)
"),10000.0)</f>
        <v>10000</v>
      </c>
      <c r="Q386" s="6"/>
    </row>
    <row r="387" ht="15.75" customHeight="1">
      <c r="A387" s="1">
        <v>387.0</v>
      </c>
      <c r="B387" s="4" t="str">
        <f>IFERROR(__xludf.DUMMYFUNCTION("GOOGLETRANSLATE(H387,""es"",""en"")"),"Wood")</f>
        <v>Wood</v>
      </c>
      <c r="C387" s="4" t="str">
        <f>IFERROR(__xludf.DUMMYFUNCTION("GOOGLETRANSLATE(F387,""es"",""en"")"),"Portrait door ")</f>
        <v>Portrait door </v>
      </c>
      <c r="D387" s="1" t="str">
        <f>IFERROR(__xludf.DUMMYFUNCTION("GOOGLETRANSLATE(G387,""es"",""en"")"),"Pine tree")</f>
        <v>Pine tree</v>
      </c>
      <c r="E387" s="1" t="str">
        <f>IFERROR(__xludf.DUMMYFUNCTION("GOOGLETRANSLATE(I387,""es"",""en"")"),"with glass")</f>
        <v>with glass</v>
      </c>
      <c r="F387" s="1" t="s">
        <v>212</v>
      </c>
      <c r="G387" s="1" t="s">
        <v>40</v>
      </c>
      <c r="H387" s="1" t="s">
        <v>20</v>
      </c>
      <c r="I387" s="1" t="s">
        <v>109</v>
      </c>
      <c r="J387" s="1" t="s">
        <v>213</v>
      </c>
      <c r="K387" s="1">
        <v>1.0</v>
      </c>
      <c r="L387" s="2">
        <v>32000.0</v>
      </c>
      <c r="M387" s="6">
        <f t="shared" si="1"/>
        <v>14400</v>
      </c>
      <c r="N387" s="7">
        <f t="shared" si="13"/>
        <v>4800</v>
      </c>
      <c r="O387" s="7">
        <f t="shared" si="12"/>
        <v>12800</v>
      </c>
      <c r="P387" s="8">
        <f>IFERROR(__xludf.DUMMYFUNCTION("IF(I387&lt;&gt;""ninguno"", COUNTA(SPLIT(I387,"",""))*10000, 0)
"),10000.0)</f>
        <v>10000</v>
      </c>
      <c r="Q387" s="6"/>
    </row>
    <row r="388" ht="15.75" customHeight="1">
      <c r="A388" s="1">
        <v>388.0</v>
      </c>
      <c r="B388" s="4" t="str">
        <f>IFERROR(__xludf.DUMMYFUNCTION("GOOGLETRANSLATE(H388,""es"",""en"")"),"Coffee")</f>
        <v>Coffee</v>
      </c>
      <c r="C388" s="4" t="str">
        <f>IFERROR(__xludf.DUMMYFUNCTION("GOOGLETRANSLATE(F388,""es"",""en"")"),"Wooden clock")</f>
        <v>Wooden clock</v>
      </c>
      <c r="D388" s="1" t="str">
        <f>IFERROR(__xludf.DUMMYFUNCTION("GOOGLETRANSLATE(G388,""es"",""en"")"),"MDF")</f>
        <v>MDF</v>
      </c>
      <c r="E388" s="1" t="str">
        <f>IFERROR(__xludf.DUMMYFUNCTION("GOOGLETRANSLATE(I388,""es"",""en"")"),"12 photos")</f>
        <v>12 photos</v>
      </c>
      <c r="F388" s="1" t="s">
        <v>39</v>
      </c>
      <c r="G388" s="1" t="s">
        <v>15</v>
      </c>
      <c r="H388" s="1" t="s">
        <v>108</v>
      </c>
      <c r="I388" s="1" t="s">
        <v>214</v>
      </c>
      <c r="J388" s="1" t="s">
        <v>191</v>
      </c>
      <c r="K388" s="1">
        <v>1.0</v>
      </c>
      <c r="L388" s="2">
        <v>95000.0</v>
      </c>
      <c r="M388" s="6">
        <f t="shared" si="1"/>
        <v>42750</v>
      </c>
      <c r="N388" s="7">
        <f t="shared" si="13"/>
        <v>14250</v>
      </c>
      <c r="O388" s="7">
        <f t="shared" si="12"/>
        <v>38000</v>
      </c>
      <c r="P388" s="8">
        <f>IFERROR(__xludf.DUMMYFUNCTION("IF(I388&lt;&gt;""ninguno"", COUNTA(SPLIT(I388,"",""))*10000, 0)
"),10000.0)</f>
        <v>10000</v>
      </c>
      <c r="Q388" s="6"/>
    </row>
    <row r="389" ht="15.75" customHeight="1">
      <c r="A389" s="1">
        <v>389.0</v>
      </c>
      <c r="B389" s="4" t="str">
        <f>IFERROR(__xludf.DUMMYFUNCTION("GOOGLETRANSLATE(H389,""es"",""en"")"),"Lilac purple")</f>
        <v>Lilac purple</v>
      </c>
      <c r="C389" s="4" t="str">
        <f>IFERROR(__xludf.DUMMYFUNCTION("GOOGLETRANSLATE(F389,""es"",""en"")"),"Wooden frame")</f>
        <v>Wooden frame</v>
      </c>
      <c r="D389" s="1" t="str">
        <f>IFERROR(__xludf.DUMMYFUNCTION("GOOGLETRANSLATE(G389,""es"",""en"")"),"Cedar")</f>
        <v>Cedar</v>
      </c>
      <c r="E389" s="1" t="str">
        <f>IFERROR(__xludf.DUMMYFUNCTION("GOOGLETRANSLATE(I389,""es"",""en"")"),"Without glass")</f>
        <v>Without glass</v>
      </c>
      <c r="F389" s="1" t="s">
        <v>99</v>
      </c>
      <c r="G389" s="1" t="s">
        <v>55</v>
      </c>
      <c r="H389" s="1" t="s">
        <v>215</v>
      </c>
      <c r="I389" s="1" t="s">
        <v>216</v>
      </c>
      <c r="J389" s="1" t="s">
        <v>90</v>
      </c>
      <c r="K389" s="1">
        <v>1.0</v>
      </c>
      <c r="L389" s="2">
        <v>75000.0</v>
      </c>
      <c r="M389" s="6">
        <f t="shared" si="1"/>
        <v>33750</v>
      </c>
      <c r="N389" s="7">
        <f t="shared" si="13"/>
        <v>11250</v>
      </c>
      <c r="O389" s="7">
        <f t="shared" si="12"/>
        <v>30000</v>
      </c>
      <c r="P389" s="8">
        <f>IFERROR(__xludf.DUMMYFUNCTION("IF(I389&lt;&gt;""ninguno"", COUNTA(SPLIT(I389,"",""))*10000, 0)
"),10000.0)</f>
        <v>10000</v>
      </c>
      <c r="Q389" s="6"/>
    </row>
    <row r="390" ht="15.75" customHeight="1">
      <c r="A390" s="1">
        <v>390.0</v>
      </c>
      <c r="B390" s="4" t="str">
        <f>IFERROR(__xludf.DUMMYFUNCTION("GOOGLETRANSLATE(H390,""es"",""en"")"),"Wood")</f>
        <v>Wood</v>
      </c>
      <c r="C390" s="4" t="str">
        <f>IFERROR(__xludf.DUMMYFUNCTION("GOOGLETRANSLATE(F390,""es"",""en"")"),"wooden box ")</f>
        <v>wooden box </v>
      </c>
      <c r="D390" s="1" t="str">
        <f>IFERROR(__xludf.DUMMYFUNCTION("GOOGLETRANSLATE(G390,""es"",""en"")"),"Pine tree")</f>
        <v>Pine tree</v>
      </c>
      <c r="E390" s="1" t="str">
        <f>IFERROR(__xludf.DUMMYFUNCTION("GOOGLETRANSLATE(I390,""es"",""en"")"),"None")</f>
        <v>None</v>
      </c>
      <c r="F390" s="1" t="s">
        <v>19</v>
      </c>
      <c r="G390" s="1" t="s">
        <v>40</v>
      </c>
      <c r="H390" s="1" t="s">
        <v>20</v>
      </c>
      <c r="I390" s="1" t="s">
        <v>169</v>
      </c>
      <c r="J390" s="1" t="s">
        <v>64</v>
      </c>
      <c r="K390" s="1">
        <v>1.0</v>
      </c>
      <c r="L390" s="2">
        <v>50000.0</v>
      </c>
      <c r="M390" s="6">
        <f t="shared" si="1"/>
        <v>22500</v>
      </c>
      <c r="N390" s="7">
        <f t="shared" si="13"/>
        <v>7500</v>
      </c>
      <c r="O390" s="7">
        <f t="shared" si="12"/>
        <v>20000</v>
      </c>
      <c r="P390" s="8">
        <f>IFERROR(__xludf.DUMMYFUNCTION("IF(I390&lt;&gt;""ninguno"", COUNTA(SPLIT(I390,"",""))*10000, 0)
"),10000.0)</f>
        <v>10000</v>
      </c>
      <c r="Q390" s="6"/>
    </row>
    <row r="391" ht="15.75" customHeight="1">
      <c r="A391" s="1">
        <v>391.0</v>
      </c>
      <c r="B391" s="4" t="str">
        <f>IFERROR(__xludf.DUMMYFUNCTION("GOOGLETRANSLATE(H391,""es"",""en"")"),"Wood")</f>
        <v>Wood</v>
      </c>
      <c r="C391" s="4" t="str">
        <f>IFERROR(__xludf.DUMMYFUNCTION("GOOGLETRANSLATE(F391,""es"",""en"")"),"wooden box ")</f>
        <v>wooden box </v>
      </c>
      <c r="D391" s="1" t="str">
        <f>IFERROR(__xludf.DUMMYFUNCTION("GOOGLETRANSLATE(G391,""es"",""en"")"),"Pine tree")</f>
        <v>Pine tree</v>
      </c>
      <c r="E391" s="1" t="str">
        <f>IFERROR(__xludf.DUMMYFUNCTION("GOOGLETRANSLATE(I391,""es"",""en"")"),"None")</f>
        <v>None</v>
      </c>
      <c r="F391" s="1" t="s">
        <v>19</v>
      </c>
      <c r="G391" s="1" t="s">
        <v>40</v>
      </c>
      <c r="H391" s="1" t="s">
        <v>20</v>
      </c>
      <c r="I391" s="1" t="s">
        <v>169</v>
      </c>
      <c r="J391" s="1" t="s">
        <v>95</v>
      </c>
      <c r="K391" s="1">
        <v>1.0</v>
      </c>
      <c r="L391" s="2">
        <v>85000.0</v>
      </c>
      <c r="M391" s="6">
        <f t="shared" si="1"/>
        <v>38250</v>
      </c>
      <c r="N391" s="7">
        <f t="shared" si="13"/>
        <v>12750</v>
      </c>
      <c r="O391" s="7">
        <f t="shared" si="12"/>
        <v>34000</v>
      </c>
      <c r="P391" s="8">
        <f>IFERROR(__xludf.DUMMYFUNCTION("IF(I391&lt;&gt;""ninguno"", COUNTA(SPLIT(I391,"",""))*10000, 0)
"),10000.0)</f>
        <v>10000</v>
      </c>
      <c r="Q391" s="6"/>
    </row>
    <row r="392" ht="15.75" customHeight="1">
      <c r="A392" s="1">
        <v>392.0</v>
      </c>
      <c r="B392" s="4" t="str">
        <f>IFERROR(__xludf.DUMMYFUNCTION("GOOGLETRANSLATE(H392,""es"",""en"")"),"Wood")</f>
        <v>Wood</v>
      </c>
      <c r="C392" s="4" t="str">
        <f>IFERROR(__xludf.DUMMYFUNCTION("GOOGLETRANSLATE(F392,""es"",""en"")"),"wooden box ")</f>
        <v>wooden box </v>
      </c>
      <c r="D392" s="1" t="str">
        <f>IFERROR(__xludf.DUMMYFUNCTION("GOOGLETRANSLATE(G392,""es"",""en"")"),"Pine tree")</f>
        <v>Pine tree</v>
      </c>
      <c r="E392" s="1" t="str">
        <f>IFERROR(__xludf.DUMMYFUNCTION("GOOGLETRANSLATE(I392,""es"",""en"")"),"Altarpiece")</f>
        <v>Altarpiece</v>
      </c>
      <c r="F392" s="1" t="s">
        <v>19</v>
      </c>
      <c r="G392" s="1" t="s">
        <v>40</v>
      </c>
      <c r="H392" s="1" t="s">
        <v>20</v>
      </c>
      <c r="I392" s="1" t="s">
        <v>111</v>
      </c>
      <c r="J392" s="1" t="s">
        <v>107</v>
      </c>
      <c r="K392" s="1">
        <v>1.0</v>
      </c>
      <c r="L392" s="2">
        <v>15000.0</v>
      </c>
      <c r="M392" s="6">
        <f t="shared" si="1"/>
        <v>6750</v>
      </c>
      <c r="N392" s="7">
        <f t="shared" si="13"/>
        <v>2250</v>
      </c>
      <c r="O392" s="7">
        <f t="shared" si="12"/>
        <v>6000</v>
      </c>
      <c r="P392" s="8">
        <f>IFERROR(__xludf.DUMMYFUNCTION("IF(I392&lt;&gt;""ninguno"", COUNTA(SPLIT(I392,"",""))*10000, 0)
"),10000.0)</f>
        <v>10000</v>
      </c>
      <c r="Q392" s="6"/>
    </row>
    <row r="393" ht="15.75" customHeight="1">
      <c r="A393" s="1">
        <v>393.0</v>
      </c>
      <c r="B393" s="4" t="str">
        <f>IFERROR(__xludf.DUMMYFUNCTION("GOOGLETRANSLATE(H393,""es"",""en"")"),"White")</f>
        <v>White</v>
      </c>
      <c r="C393" s="4" t="str">
        <f>IFERROR(__xludf.DUMMYFUNCTION("GOOGLETRANSLATE(F393,""es"",""en"")"),"wooden box ")</f>
        <v>wooden box </v>
      </c>
      <c r="D393" s="1" t="str">
        <f>IFERROR(__xludf.DUMMYFUNCTION("GOOGLETRANSLATE(G393,""es"",""en"")"),"Cedar")</f>
        <v>Cedar</v>
      </c>
      <c r="E393" s="1" t="str">
        <f>IFERROR(__xludf.DUMMYFUNCTION("GOOGLETRANSLATE(I393,""es"",""en"")"),"Altarpiece")</f>
        <v>Altarpiece</v>
      </c>
      <c r="F393" s="1" t="s">
        <v>19</v>
      </c>
      <c r="G393" s="1" t="s">
        <v>55</v>
      </c>
      <c r="H393" s="1" t="s">
        <v>31</v>
      </c>
      <c r="I393" s="1" t="s">
        <v>111</v>
      </c>
      <c r="J393" s="1" t="s">
        <v>64</v>
      </c>
      <c r="K393" s="1">
        <v>1.0</v>
      </c>
      <c r="L393" s="2">
        <v>30000.0</v>
      </c>
      <c r="M393" s="6">
        <f t="shared" si="1"/>
        <v>13500</v>
      </c>
      <c r="N393" s="7">
        <f t="shared" si="13"/>
        <v>4500</v>
      </c>
      <c r="O393" s="7">
        <f t="shared" si="12"/>
        <v>12000</v>
      </c>
      <c r="P393" s="8">
        <f>IFERROR(__xludf.DUMMYFUNCTION("IF(I393&lt;&gt;""ninguno"", COUNTA(SPLIT(I393,"",""))*10000, 0)
"),10000.0)</f>
        <v>10000</v>
      </c>
      <c r="Q393" s="6"/>
    </row>
    <row r="394" ht="15.75" customHeight="1">
      <c r="A394" s="1">
        <v>394.0</v>
      </c>
      <c r="B394" s="4" t="str">
        <f>IFERROR(__xludf.DUMMYFUNCTION("GOOGLETRANSLATE(H394,""es"",""en"")"),"Wood")</f>
        <v>Wood</v>
      </c>
      <c r="C394" s="4" t="str">
        <f>IFERROR(__xludf.DUMMYFUNCTION("GOOGLETRANSLATE(F394,""es"",""en"")"),"Portrait door")</f>
        <v>Portrait door</v>
      </c>
      <c r="D394" s="1" t="str">
        <f>IFERROR(__xludf.DUMMYFUNCTION("GOOGLETRANSLATE(G394,""es"",""en"")"),"Pine tree")</f>
        <v>Pine tree</v>
      </c>
      <c r="E394" s="1" t="str">
        <f>IFERROR(__xludf.DUMMYFUNCTION("GOOGLETRANSLATE(I394,""es"",""en"")"),"None")</f>
        <v>None</v>
      </c>
      <c r="F394" s="1" t="s">
        <v>23</v>
      </c>
      <c r="G394" s="1" t="s">
        <v>40</v>
      </c>
      <c r="H394" s="1" t="s">
        <v>20</v>
      </c>
      <c r="I394" s="1" t="s">
        <v>169</v>
      </c>
      <c r="J394" s="1" t="s">
        <v>42</v>
      </c>
      <c r="K394" s="1">
        <v>1.0</v>
      </c>
      <c r="L394" s="2">
        <v>100000.0</v>
      </c>
      <c r="M394" s="6">
        <f t="shared" si="1"/>
        <v>45000</v>
      </c>
      <c r="N394" s="7">
        <f t="shared" si="13"/>
        <v>15000</v>
      </c>
      <c r="O394" s="7">
        <f t="shared" si="12"/>
        <v>40000</v>
      </c>
      <c r="P394" s="8">
        <f>IFERROR(__xludf.DUMMYFUNCTION("IF(I394&lt;&gt;""ninguno"", COUNTA(SPLIT(I394,"",""))*10000, 0)
"),10000.0)</f>
        <v>10000</v>
      </c>
      <c r="Q394" s="6"/>
    </row>
    <row r="395" ht="15.75" customHeight="1">
      <c r="A395" s="1">
        <v>395.0</v>
      </c>
      <c r="B395" s="4" t="str">
        <f>IFERROR(__xludf.DUMMYFUNCTION("GOOGLETRANSLATE(H395,""es"",""en"")"),"Black")</f>
        <v>Black</v>
      </c>
      <c r="C395" s="4" t="str">
        <f>IFERROR(__xludf.DUMMYFUNCTION("GOOGLETRANSLATE(F395,""es"",""en"")"),"Portrait door")</f>
        <v>Portrait door</v>
      </c>
      <c r="D395" s="1" t="str">
        <f>IFERROR(__xludf.DUMMYFUNCTION("GOOGLETRANSLATE(G395,""es"",""en"")"),"Cedar")</f>
        <v>Cedar</v>
      </c>
      <c r="E395" s="1" t="str">
        <f>IFERROR(__xludf.DUMMYFUNCTION("GOOGLETRANSLATE(I395,""es"",""en"")"),"None")</f>
        <v>None</v>
      </c>
      <c r="F395" s="1" t="s">
        <v>23</v>
      </c>
      <c r="G395" s="1" t="s">
        <v>55</v>
      </c>
      <c r="H395" s="1" t="s">
        <v>24</v>
      </c>
      <c r="I395" s="1" t="s">
        <v>169</v>
      </c>
      <c r="J395" s="1" t="s">
        <v>217</v>
      </c>
      <c r="K395" s="1">
        <v>1.0</v>
      </c>
      <c r="L395" s="2">
        <v>80000.0</v>
      </c>
      <c r="M395" s="6">
        <f t="shared" si="1"/>
        <v>36000</v>
      </c>
      <c r="N395" s="7">
        <f t="shared" si="13"/>
        <v>12000</v>
      </c>
      <c r="O395" s="7">
        <f t="shared" si="12"/>
        <v>32000</v>
      </c>
      <c r="P395" s="8">
        <f>IFERROR(__xludf.DUMMYFUNCTION("IF(I395&lt;&gt;""ninguno"", COUNTA(SPLIT(I395,"",""))*10000, 0)
"),10000.0)</f>
        <v>10000</v>
      </c>
      <c r="Q395" s="6"/>
    </row>
    <row r="396" ht="15.75" customHeight="1">
      <c r="A396" s="1">
        <v>396.0</v>
      </c>
      <c r="B396" s="4" t="str">
        <f>IFERROR(__xludf.DUMMYFUNCTION("GOOGLETRANSLATE(H396,""es"",""en"")"),"Wood")</f>
        <v>Wood</v>
      </c>
      <c r="C396" s="4" t="str">
        <f>IFERROR(__xludf.DUMMYFUNCTION("GOOGLETRANSLATE(F396,""es"",""en"")"),"Portrait door")</f>
        <v>Portrait door</v>
      </c>
      <c r="D396" s="1" t="str">
        <f>IFERROR(__xludf.DUMMYFUNCTION("GOOGLETRANSLATE(G396,""es"",""en"")"),"Pine tree")</f>
        <v>Pine tree</v>
      </c>
      <c r="E396" s="1" t="str">
        <f>IFERROR(__xludf.DUMMYFUNCTION("GOOGLETRANSLATE(I396,""es"",""en"")"),"With 10 photos")</f>
        <v>With 10 photos</v>
      </c>
      <c r="F396" s="1" t="s">
        <v>23</v>
      </c>
      <c r="G396" s="1" t="s">
        <v>40</v>
      </c>
      <c r="H396" s="1" t="s">
        <v>20</v>
      </c>
      <c r="I396" s="1" t="s">
        <v>218</v>
      </c>
      <c r="J396" s="1" t="s">
        <v>151</v>
      </c>
      <c r="K396" s="1">
        <v>1.0</v>
      </c>
      <c r="L396" s="2">
        <v>120000.0</v>
      </c>
      <c r="M396" s="6">
        <f t="shared" si="1"/>
        <v>54000</v>
      </c>
      <c r="N396" s="7">
        <f t="shared" si="13"/>
        <v>18000</v>
      </c>
      <c r="O396" s="7">
        <f t="shared" si="12"/>
        <v>48000</v>
      </c>
      <c r="P396" s="8">
        <f>IFERROR(__xludf.DUMMYFUNCTION("IF(I396&lt;&gt;""ninguno"", COUNTA(SPLIT(I396,"",""))*10000, 0)
"),10000.0)</f>
        <v>10000</v>
      </c>
      <c r="Q396" s="6"/>
    </row>
    <row r="397" ht="15.75" customHeight="1">
      <c r="A397" s="1">
        <v>397.0</v>
      </c>
      <c r="B397" s="4" t="str">
        <f>IFERROR(__xludf.DUMMYFUNCTION("GOOGLETRANSLATE(H397,""es"",""en"")"),"White")</f>
        <v>White</v>
      </c>
      <c r="C397" s="4" t="str">
        <f>IFERROR(__xludf.DUMMYFUNCTION("GOOGLETRANSLATE(F397,""es"",""en"")"),"wooden notice ")</f>
        <v>wooden notice </v>
      </c>
      <c r="D397" s="1" t="str">
        <f>IFERROR(__xludf.DUMMYFUNCTION("GOOGLETRANSLATE(G397,""es"",""en"")"),"MDF")</f>
        <v>MDF</v>
      </c>
      <c r="E397" s="1" t="str">
        <f>IFERROR(__xludf.DUMMYFUNCTION("GOOGLETRANSLATE(I397,""es"",""en"")"),"With light and Text: ""Emiliano""")</f>
        <v>With light and Text: "Emiliano"</v>
      </c>
      <c r="F397" s="1" t="s">
        <v>14</v>
      </c>
      <c r="G397" s="1" t="s">
        <v>15</v>
      </c>
      <c r="H397" s="1" t="s">
        <v>31</v>
      </c>
      <c r="I397" s="1" t="s">
        <v>219</v>
      </c>
      <c r="J397" s="1" t="s">
        <v>35</v>
      </c>
      <c r="K397" s="1">
        <v>1.0</v>
      </c>
      <c r="L397" s="2">
        <v>80000.0</v>
      </c>
      <c r="M397" s="6">
        <f t="shared" si="1"/>
        <v>36000</v>
      </c>
      <c r="N397" s="7">
        <f t="shared" si="13"/>
        <v>12000</v>
      </c>
      <c r="O397" s="7">
        <f t="shared" si="12"/>
        <v>32000</v>
      </c>
      <c r="P397" s="8">
        <f>IFERROR(__xludf.DUMMYFUNCTION("IF(I397&lt;&gt;""ninguno"", COUNTA(SPLIT(I397,"",""))*10000, 0)
"),10000.0)</f>
        <v>10000</v>
      </c>
      <c r="Q397" s="6"/>
    </row>
    <row r="398" ht="15.75" customHeight="1">
      <c r="A398" s="1">
        <v>398.0</v>
      </c>
      <c r="B398" s="4" t="str">
        <f>IFERROR(__xludf.DUMMYFUNCTION("GOOGLETRANSLATE(H398,""es"",""en"")"),"Wood")</f>
        <v>Wood</v>
      </c>
      <c r="C398" s="4" t="str">
        <f>IFERROR(__xludf.DUMMYFUNCTION("GOOGLETRANSLATE(F398,""es"",""en"")"),"wooden notice ")</f>
        <v>wooden notice </v>
      </c>
      <c r="D398" s="1" t="str">
        <f>IFERROR(__xludf.DUMMYFUNCTION("GOOGLETRANSLATE(G398,""es"",""en"")"),"Pine tree")</f>
        <v>Pine tree</v>
      </c>
      <c r="E398" s="1" t="str">
        <f>IFERROR(__xludf.DUMMYFUNCTION("GOOGLETRANSLATE(I398,""es"",""en"")"),"None")</f>
        <v>None</v>
      </c>
      <c r="F398" s="1" t="s">
        <v>14</v>
      </c>
      <c r="G398" s="1" t="s">
        <v>40</v>
      </c>
      <c r="H398" s="1" t="s">
        <v>20</v>
      </c>
      <c r="I398" s="1" t="s">
        <v>169</v>
      </c>
      <c r="J398" s="1" t="s">
        <v>171</v>
      </c>
      <c r="K398" s="1">
        <v>1.0</v>
      </c>
      <c r="L398" s="2">
        <v>400000.0</v>
      </c>
      <c r="M398" s="6">
        <f t="shared" si="1"/>
        <v>180000</v>
      </c>
      <c r="N398" s="7">
        <f t="shared" si="13"/>
        <v>60000</v>
      </c>
      <c r="O398" s="7">
        <f t="shared" si="12"/>
        <v>160000</v>
      </c>
      <c r="P398" s="8">
        <f>IFERROR(__xludf.DUMMYFUNCTION("IF(I398&lt;&gt;""ninguno"", COUNTA(SPLIT(I398,"",""))*10000, 0)
"),10000.0)</f>
        <v>10000</v>
      </c>
      <c r="Q398" s="6"/>
    </row>
    <row r="399" ht="15.75" customHeight="1">
      <c r="A399" s="1">
        <v>399.0</v>
      </c>
      <c r="B399" s="4" t="str">
        <f>IFERROR(__xludf.DUMMYFUNCTION("GOOGLETRANSLATE(H399,""es"",""en"")"),"Blue")</f>
        <v>Blue</v>
      </c>
      <c r="C399" s="4" t="str">
        <f>IFERROR(__xludf.DUMMYFUNCTION("GOOGLETRANSLATE(F399,""es"",""en"")"),"wooden box ")</f>
        <v>wooden box </v>
      </c>
      <c r="D399" s="1" t="str">
        <f>IFERROR(__xludf.DUMMYFUNCTION("GOOGLETRANSLATE(G399,""es"",""en"")"),"Pine tree")</f>
        <v>Pine tree</v>
      </c>
      <c r="E399" s="1" t="str">
        <f>IFERROR(__xludf.DUMMYFUNCTION("GOOGLETRANSLATE(I399,""es"",""en"")"),"With two photos")</f>
        <v>With two photos</v>
      </c>
      <c r="F399" s="1" t="s">
        <v>19</v>
      </c>
      <c r="G399" s="1" t="s">
        <v>40</v>
      </c>
      <c r="H399" s="1" t="s">
        <v>175</v>
      </c>
      <c r="I399" s="1" t="s">
        <v>176</v>
      </c>
      <c r="J399" s="1" t="s">
        <v>35</v>
      </c>
      <c r="K399" s="1">
        <v>2.0</v>
      </c>
      <c r="L399" s="2">
        <v>130000.0</v>
      </c>
      <c r="M399" s="6">
        <f t="shared" si="1"/>
        <v>58500</v>
      </c>
      <c r="N399" s="7">
        <f t="shared" si="13"/>
        <v>19500</v>
      </c>
      <c r="O399" s="7">
        <f t="shared" si="12"/>
        <v>52000</v>
      </c>
      <c r="P399" s="8">
        <f>IFERROR(__xludf.DUMMYFUNCTION("IF(I399&lt;&gt;""ninguno"", COUNTA(SPLIT(I399,"",""))*10000, 0)
"),10000.0)</f>
        <v>10000</v>
      </c>
      <c r="Q399" s="6"/>
    </row>
    <row r="400" ht="15.75" customHeight="1">
      <c r="A400" s="1">
        <v>400.0</v>
      </c>
      <c r="B400" s="4" t="str">
        <f>IFERROR(__xludf.DUMMYFUNCTION("GOOGLETRANSLATE(H400,""es"",""en"")"),"Black")</f>
        <v>Black</v>
      </c>
      <c r="C400" s="4" t="str">
        <f>IFERROR(__xludf.DUMMYFUNCTION("GOOGLETRANSLATE(F400,""es"",""en"")"),"Portrait door")</f>
        <v>Portrait door</v>
      </c>
      <c r="D400" s="1" t="str">
        <f>IFERROR(__xludf.DUMMYFUNCTION("GOOGLETRANSLATE(G400,""es"",""en"")"),"MDF")</f>
        <v>MDF</v>
      </c>
      <c r="E400" s="1" t="str">
        <f>IFERROR(__xludf.DUMMYFUNCTION("GOOGLETRANSLATE(I400,""es"",""en"")"),"None")</f>
        <v>None</v>
      </c>
      <c r="F400" s="4" t="s">
        <v>23</v>
      </c>
      <c r="G400" s="4" t="s">
        <v>15</v>
      </c>
      <c r="H400" s="4" t="s">
        <v>24</v>
      </c>
      <c r="I400" s="1" t="s">
        <v>21</v>
      </c>
      <c r="J400" s="1" t="s">
        <v>18</v>
      </c>
      <c r="K400" s="4">
        <v>1.0</v>
      </c>
      <c r="L400" s="7">
        <v>75000.0</v>
      </c>
      <c r="M400" s="6">
        <f t="shared" si="1"/>
        <v>33750</v>
      </c>
      <c r="N400" s="7">
        <f t="shared" si="13"/>
        <v>11250</v>
      </c>
      <c r="O400" s="7">
        <f t="shared" si="12"/>
        <v>30000</v>
      </c>
      <c r="P400" s="8">
        <f>IFERROR(__xludf.DUMMYFUNCTION("IF(I400&lt;&gt;""ninguno"", COUNTA(SPLIT(I400,"",""))*10000, 0)
"),0.0)</f>
        <v>0</v>
      </c>
      <c r="Q400" s="6"/>
    </row>
    <row r="401" ht="15.75" customHeight="1">
      <c r="A401" s="1">
        <v>401.0</v>
      </c>
      <c r="B401" s="4" t="str">
        <f>IFERROR(__xludf.DUMMYFUNCTION("GOOGLETRANSLATE(H401,""es"",""en"")"),"Wood")</f>
        <v>Wood</v>
      </c>
      <c r="C401" s="4" t="str">
        <f>IFERROR(__xludf.DUMMYFUNCTION("GOOGLETRANSLATE(F401,""es"",""en"")"),"Portrait door")</f>
        <v>Portrait door</v>
      </c>
      <c r="D401" s="1" t="str">
        <f>IFERROR(__xludf.DUMMYFUNCTION("GOOGLETRANSLATE(G401,""es"",""en"")"),"MDF")</f>
        <v>MDF</v>
      </c>
      <c r="E401" s="1" t="str">
        <f>IFERROR(__xludf.DUMMYFUNCTION("GOOGLETRANSLATE(I401,""es"",""en"")"),"Photographic tree with 5 photos")</f>
        <v>Photographic tree with 5 photos</v>
      </c>
      <c r="F401" s="1" t="s">
        <v>23</v>
      </c>
      <c r="G401" s="1" t="s">
        <v>15</v>
      </c>
      <c r="H401" s="1" t="s">
        <v>20</v>
      </c>
      <c r="I401" s="1" t="s">
        <v>25</v>
      </c>
      <c r="J401" s="1" t="s">
        <v>26</v>
      </c>
      <c r="K401" s="1">
        <v>1.0</v>
      </c>
      <c r="L401" s="2">
        <v>180000.0</v>
      </c>
      <c r="M401" s="6">
        <f t="shared" si="1"/>
        <v>81000</v>
      </c>
      <c r="N401" s="7">
        <f t="shared" si="13"/>
        <v>27000</v>
      </c>
      <c r="O401" s="7">
        <f t="shared" si="12"/>
        <v>72000</v>
      </c>
      <c r="P401" s="8">
        <f>IFERROR(__xludf.DUMMYFUNCTION("IF(I401&lt;&gt;""ninguno"", COUNTA(SPLIT(I401,"",""))*10000, 0)
"),10000.0)</f>
        <v>10000</v>
      </c>
      <c r="Q401" s="6"/>
    </row>
    <row r="402" ht="15.75" customHeight="1">
      <c r="F402" s="1"/>
      <c r="G402" s="1"/>
      <c r="H402" s="1"/>
      <c r="I402" s="1"/>
      <c r="J402" s="1"/>
      <c r="K402" s="1"/>
      <c r="L402" s="2"/>
      <c r="M402" s="8"/>
      <c r="P402" s="8"/>
    </row>
    <row r="403" ht="15.75" customHeight="1">
      <c r="L403" s="7"/>
      <c r="M403" s="8"/>
      <c r="P403" s="8"/>
    </row>
    <row r="404" ht="15.75" customHeight="1">
      <c r="L404" s="7"/>
      <c r="M404" s="8"/>
      <c r="P404" s="8"/>
    </row>
    <row r="405" ht="15.75" customHeight="1">
      <c r="L405" s="7"/>
      <c r="M405" s="8"/>
      <c r="P405" s="8"/>
    </row>
    <row r="406" ht="15.75" customHeight="1">
      <c r="L406" s="7"/>
      <c r="M406" s="8"/>
      <c r="P406" s="8"/>
    </row>
    <row r="407" ht="15.75" customHeight="1">
      <c r="L407" s="7"/>
      <c r="M407" s="8"/>
      <c r="P407" s="8"/>
    </row>
    <row r="408" ht="15.75" customHeight="1">
      <c r="L408" s="7"/>
      <c r="M408" s="8"/>
      <c r="P408" s="8"/>
    </row>
    <row r="409" ht="15.75" customHeight="1">
      <c r="L409" s="7"/>
      <c r="M409" s="8"/>
      <c r="P409" s="8"/>
    </row>
    <row r="410" ht="15.75" customHeight="1">
      <c r="L410" s="7"/>
      <c r="M410" s="8"/>
      <c r="P410" s="8"/>
    </row>
    <row r="411" ht="15.75" customHeight="1">
      <c r="L411" s="7"/>
      <c r="M411" s="8"/>
      <c r="P411" s="8"/>
    </row>
    <row r="412" ht="15.75" customHeight="1">
      <c r="L412" s="7"/>
      <c r="M412" s="8"/>
      <c r="P412" s="8"/>
    </row>
    <row r="413" ht="15.75" customHeight="1">
      <c r="L413" s="7"/>
      <c r="M413" s="8"/>
      <c r="P413" s="8"/>
    </row>
    <row r="414" ht="15.75" customHeight="1">
      <c r="L414" s="7"/>
      <c r="M414" s="8"/>
      <c r="P414" s="8"/>
    </row>
    <row r="415" ht="15.75" customHeight="1">
      <c r="L415" s="7"/>
      <c r="M415" s="8"/>
      <c r="P415" s="8"/>
    </row>
    <row r="416" ht="15.75" customHeight="1">
      <c r="L416" s="7"/>
      <c r="M416" s="8"/>
      <c r="P416" s="8"/>
    </row>
    <row r="417" ht="15.75" customHeight="1">
      <c r="L417" s="7"/>
      <c r="M417" s="8"/>
      <c r="P417" s="8"/>
    </row>
    <row r="418" ht="15.75" customHeight="1">
      <c r="L418" s="7"/>
      <c r="M418" s="8"/>
      <c r="P418" s="8"/>
    </row>
    <row r="419" ht="15.75" customHeight="1">
      <c r="L419" s="7"/>
      <c r="M419" s="8"/>
      <c r="P419" s="8"/>
    </row>
    <row r="420" ht="15.75" customHeight="1">
      <c r="L420" s="7"/>
      <c r="M420" s="8"/>
      <c r="P420" s="8"/>
    </row>
    <row r="421" ht="15.75" customHeight="1">
      <c r="L421" s="7"/>
      <c r="M421" s="8"/>
      <c r="P421" s="8"/>
    </row>
    <row r="422" ht="15.75" customHeight="1">
      <c r="L422" s="7"/>
      <c r="M422" s="8"/>
      <c r="P422" s="8"/>
    </row>
    <row r="423" ht="15.75" customHeight="1">
      <c r="L423" s="7"/>
      <c r="M423" s="8"/>
      <c r="P423" s="8"/>
    </row>
    <row r="424" ht="15.75" customHeight="1">
      <c r="L424" s="7"/>
      <c r="M424" s="8"/>
      <c r="P424" s="8"/>
    </row>
    <row r="425" ht="15.75" customHeight="1">
      <c r="L425" s="7"/>
      <c r="M425" s="8"/>
      <c r="P425" s="8"/>
    </row>
    <row r="426" ht="15.75" customHeight="1">
      <c r="L426" s="7"/>
      <c r="M426" s="8"/>
      <c r="P426" s="8"/>
    </row>
    <row r="427" ht="15.75" customHeight="1">
      <c r="L427" s="7"/>
      <c r="M427" s="8"/>
      <c r="P427" s="8"/>
    </row>
    <row r="428" ht="15.75" customHeight="1">
      <c r="L428" s="7"/>
      <c r="M428" s="8"/>
      <c r="P428" s="8"/>
    </row>
    <row r="429" ht="15.75" customHeight="1">
      <c r="L429" s="7"/>
      <c r="M429" s="8"/>
      <c r="P429" s="8"/>
    </row>
    <row r="430" ht="15.75" customHeight="1">
      <c r="L430" s="7"/>
      <c r="M430" s="8"/>
      <c r="P430" s="8"/>
    </row>
    <row r="431" ht="15.75" customHeight="1">
      <c r="L431" s="7"/>
      <c r="M431" s="8"/>
      <c r="P431" s="8"/>
    </row>
    <row r="432" ht="15.75" customHeight="1">
      <c r="L432" s="7"/>
      <c r="M432" s="8"/>
      <c r="P432" s="8"/>
    </row>
    <row r="433" ht="15.75" customHeight="1">
      <c r="L433" s="7"/>
      <c r="M433" s="8"/>
      <c r="P433" s="8"/>
    </row>
    <row r="434" ht="15.75" customHeight="1">
      <c r="L434" s="7"/>
      <c r="M434" s="8"/>
      <c r="P434" s="8"/>
    </row>
    <row r="435" ht="15.75" customHeight="1">
      <c r="L435" s="7"/>
      <c r="M435" s="8"/>
      <c r="P435" s="8"/>
    </row>
    <row r="436" ht="15.75" customHeight="1">
      <c r="L436" s="7"/>
      <c r="M436" s="8"/>
      <c r="P436" s="8"/>
    </row>
    <row r="437" ht="15.75" customHeight="1">
      <c r="L437" s="7"/>
      <c r="M437" s="8"/>
      <c r="P437" s="8"/>
    </row>
    <row r="438" ht="15.75" customHeight="1">
      <c r="L438" s="7"/>
      <c r="M438" s="8"/>
      <c r="P438" s="8"/>
    </row>
    <row r="439" ht="15.75" customHeight="1">
      <c r="L439" s="7"/>
      <c r="M439" s="8"/>
      <c r="P439" s="8"/>
    </row>
    <row r="440" ht="15.75" customHeight="1">
      <c r="L440" s="7"/>
      <c r="M440" s="8"/>
      <c r="P440" s="8"/>
    </row>
    <row r="441" ht="15.75" customHeight="1">
      <c r="L441" s="7"/>
      <c r="M441" s="8"/>
      <c r="P441" s="8"/>
    </row>
    <row r="442" ht="15.75" customHeight="1">
      <c r="L442" s="7"/>
      <c r="M442" s="8"/>
      <c r="P442" s="8"/>
    </row>
    <row r="443" ht="15.75" customHeight="1">
      <c r="L443" s="7"/>
      <c r="M443" s="8"/>
      <c r="P443" s="8"/>
    </row>
    <row r="444" ht="15.75" customHeight="1">
      <c r="L444" s="7"/>
      <c r="M444" s="8"/>
      <c r="P444" s="8"/>
    </row>
    <row r="445" ht="15.75" customHeight="1">
      <c r="L445" s="7"/>
      <c r="M445" s="8"/>
      <c r="P445" s="8"/>
    </row>
    <row r="446" ht="15.75" customHeight="1">
      <c r="L446" s="7"/>
      <c r="M446" s="8"/>
      <c r="P446" s="8"/>
    </row>
    <row r="447" ht="15.75" customHeight="1">
      <c r="L447" s="7"/>
      <c r="M447" s="8"/>
      <c r="P447" s="8"/>
    </row>
    <row r="448" ht="15.75" customHeight="1">
      <c r="L448" s="7"/>
      <c r="M448" s="8"/>
      <c r="P448" s="8"/>
    </row>
    <row r="449" ht="15.75" customHeight="1">
      <c r="L449" s="7"/>
      <c r="M449" s="8"/>
      <c r="P449" s="8"/>
    </row>
    <row r="450" ht="15.75" customHeight="1">
      <c r="L450" s="7"/>
      <c r="M450" s="8"/>
      <c r="P450" s="8"/>
    </row>
    <row r="451" ht="15.75" customHeight="1">
      <c r="L451" s="7"/>
      <c r="M451" s="8"/>
      <c r="P451" s="8"/>
    </row>
    <row r="452" ht="15.75" customHeight="1">
      <c r="L452" s="7"/>
      <c r="M452" s="8"/>
      <c r="P452" s="8"/>
    </row>
    <row r="453" ht="15.75" customHeight="1">
      <c r="L453" s="7"/>
      <c r="M453" s="8"/>
      <c r="P453" s="8"/>
    </row>
    <row r="454" ht="15.75" customHeight="1">
      <c r="L454" s="7"/>
      <c r="M454" s="8"/>
      <c r="P454" s="8"/>
    </row>
    <row r="455" ht="15.75" customHeight="1">
      <c r="L455" s="7"/>
      <c r="M455" s="8"/>
      <c r="P455" s="8"/>
    </row>
    <row r="456" ht="15.75" customHeight="1">
      <c r="L456" s="7"/>
      <c r="M456" s="8"/>
      <c r="P456" s="8"/>
    </row>
    <row r="457" ht="15.75" customHeight="1">
      <c r="L457" s="7"/>
      <c r="M457" s="8"/>
      <c r="P457" s="8"/>
    </row>
    <row r="458" ht="15.75" customHeight="1">
      <c r="L458" s="7"/>
      <c r="M458" s="8"/>
      <c r="P458" s="8"/>
    </row>
    <row r="459" ht="15.75" customHeight="1">
      <c r="L459" s="7"/>
      <c r="M459" s="8"/>
      <c r="P459" s="8"/>
    </row>
    <row r="460" ht="15.75" customHeight="1">
      <c r="L460" s="7"/>
      <c r="M460" s="8"/>
      <c r="P460" s="8"/>
    </row>
    <row r="461" ht="15.75" customHeight="1">
      <c r="L461" s="7"/>
      <c r="M461" s="8"/>
      <c r="P461" s="8"/>
    </row>
    <row r="462" ht="15.75" customHeight="1">
      <c r="L462" s="7"/>
      <c r="M462" s="8"/>
      <c r="P462" s="8"/>
    </row>
    <row r="463" ht="15.75" customHeight="1">
      <c r="L463" s="7"/>
      <c r="M463" s="8"/>
      <c r="P463" s="8"/>
    </row>
    <row r="464" ht="15.75" customHeight="1">
      <c r="L464" s="7"/>
      <c r="M464" s="8"/>
      <c r="P464" s="8"/>
    </row>
    <row r="465" ht="15.75" customHeight="1">
      <c r="L465" s="7"/>
      <c r="M465" s="8"/>
      <c r="P465" s="8"/>
    </row>
    <row r="466" ht="15.75" customHeight="1">
      <c r="L466" s="7"/>
      <c r="M466" s="8"/>
      <c r="P466" s="8"/>
    </row>
    <row r="467" ht="15.75" customHeight="1">
      <c r="L467" s="7"/>
      <c r="M467" s="8"/>
      <c r="P467" s="8"/>
    </row>
    <row r="468" ht="15.75" customHeight="1">
      <c r="L468" s="7"/>
      <c r="M468" s="8"/>
      <c r="P468" s="8"/>
    </row>
    <row r="469" ht="15.75" customHeight="1">
      <c r="L469" s="7"/>
      <c r="M469" s="8"/>
      <c r="P469" s="8"/>
    </row>
    <row r="470" ht="15.75" customHeight="1">
      <c r="L470" s="7"/>
      <c r="M470" s="8"/>
      <c r="P470" s="8"/>
    </row>
    <row r="471" ht="15.75" customHeight="1">
      <c r="L471" s="7"/>
      <c r="M471" s="8"/>
      <c r="P471" s="8"/>
    </row>
    <row r="472" ht="15.75" customHeight="1">
      <c r="L472" s="7"/>
      <c r="M472" s="8"/>
      <c r="P472" s="8"/>
    </row>
    <row r="473" ht="15.75" customHeight="1">
      <c r="L473" s="7"/>
      <c r="M473" s="8"/>
      <c r="P473" s="8"/>
    </row>
    <row r="474" ht="15.75" customHeight="1">
      <c r="L474" s="7"/>
      <c r="M474" s="8"/>
      <c r="P474" s="8"/>
    </row>
    <row r="475" ht="15.75" customHeight="1">
      <c r="L475" s="7"/>
      <c r="M475" s="8"/>
      <c r="P475" s="8"/>
    </row>
    <row r="476" ht="15.75" customHeight="1">
      <c r="L476" s="7"/>
      <c r="M476" s="8"/>
      <c r="P476" s="8"/>
    </row>
    <row r="477" ht="15.75" customHeight="1">
      <c r="L477" s="7"/>
      <c r="M477" s="8"/>
      <c r="P477" s="8"/>
    </row>
    <row r="478" ht="15.75" customHeight="1">
      <c r="L478" s="7"/>
      <c r="M478" s="8"/>
      <c r="P478" s="8"/>
    </row>
    <row r="479" ht="15.75" customHeight="1">
      <c r="L479" s="7"/>
      <c r="M479" s="8"/>
      <c r="P479" s="8"/>
    </row>
    <row r="480" ht="15.75" customHeight="1">
      <c r="L480" s="7"/>
      <c r="M480" s="8"/>
      <c r="P480" s="8"/>
    </row>
    <row r="481" ht="15.75" customHeight="1">
      <c r="L481" s="7"/>
      <c r="M481" s="8"/>
      <c r="P481" s="8"/>
    </row>
    <row r="482" ht="15.75" customHeight="1">
      <c r="L482" s="7"/>
      <c r="M482" s="8"/>
      <c r="P482" s="8"/>
    </row>
    <row r="483" ht="15.75" customHeight="1">
      <c r="L483" s="7"/>
      <c r="M483" s="8"/>
      <c r="P483" s="8"/>
    </row>
    <row r="484" ht="15.75" customHeight="1">
      <c r="L484" s="7"/>
      <c r="M484" s="8"/>
      <c r="P484" s="8"/>
    </row>
    <row r="485" ht="15.75" customHeight="1">
      <c r="L485" s="7"/>
      <c r="M485" s="8"/>
      <c r="P485" s="8"/>
    </row>
    <row r="486" ht="15.75" customHeight="1">
      <c r="L486" s="7"/>
      <c r="M486" s="8"/>
      <c r="P486" s="8"/>
    </row>
    <row r="487" ht="15.75" customHeight="1">
      <c r="L487" s="7"/>
      <c r="M487" s="8"/>
      <c r="P487" s="8"/>
    </row>
    <row r="488" ht="15.75" customHeight="1">
      <c r="L488" s="7"/>
      <c r="M488" s="8"/>
      <c r="P488" s="8"/>
    </row>
    <row r="489" ht="15.75" customHeight="1">
      <c r="L489" s="7"/>
      <c r="M489" s="8"/>
      <c r="P489" s="8"/>
    </row>
    <row r="490" ht="15.75" customHeight="1">
      <c r="L490" s="7"/>
      <c r="M490" s="8"/>
      <c r="P490" s="8"/>
    </row>
    <row r="491" ht="15.75" customHeight="1">
      <c r="L491" s="7"/>
      <c r="M491" s="8"/>
      <c r="P491" s="8"/>
    </row>
    <row r="492" ht="15.75" customHeight="1">
      <c r="L492" s="7"/>
      <c r="M492" s="8"/>
      <c r="P492" s="8"/>
    </row>
    <row r="493" ht="15.75" customHeight="1">
      <c r="L493" s="7"/>
      <c r="M493" s="8"/>
      <c r="P493" s="8"/>
    </row>
    <row r="494" ht="15.75" customHeight="1">
      <c r="L494" s="7"/>
      <c r="M494" s="8"/>
      <c r="P494" s="8"/>
    </row>
    <row r="495" ht="15.75" customHeight="1">
      <c r="L495" s="7"/>
      <c r="M495" s="8"/>
      <c r="P495" s="8"/>
    </row>
    <row r="496" ht="15.75" customHeight="1">
      <c r="L496" s="7"/>
      <c r="M496" s="8"/>
      <c r="P496" s="8"/>
    </row>
    <row r="497" ht="15.75" customHeight="1">
      <c r="L497" s="7"/>
      <c r="M497" s="8"/>
      <c r="P497" s="8"/>
    </row>
    <row r="498" ht="15.75" customHeight="1">
      <c r="L498" s="7"/>
      <c r="M498" s="8"/>
      <c r="P498" s="8"/>
    </row>
    <row r="499" ht="15.75" customHeight="1">
      <c r="L499" s="7"/>
      <c r="M499" s="8"/>
      <c r="P499" s="8"/>
    </row>
    <row r="500" ht="15.75" customHeight="1">
      <c r="L500" s="7"/>
      <c r="M500" s="8"/>
      <c r="P500" s="8"/>
    </row>
    <row r="501" ht="15.75" customHeight="1">
      <c r="L501" s="7"/>
      <c r="M501" s="8"/>
      <c r="P501" s="8"/>
    </row>
    <row r="502" ht="15.75" customHeight="1">
      <c r="L502" s="7"/>
      <c r="M502" s="8"/>
      <c r="P502" s="8"/>
    </row>
    <row r="503" ht="15.75" customHeight="1">
      <c r="L503" s="7"/>
      <c r="M503" s="8"/>
      <c r="P503" s="8"/>
    </row>
    <row r="504" ht="15.75" customHeight="1">
      <c r="L504" s="7"/>
      <c r="M504" s="8"/>
      <c r="P504" s="8"/>
    </row>
    <row r="505" ht="15.75" customHeight="1">
      <c r="L505" s="7"/>
      <c r="M505" s="8"/>
      <c r="P505" s="8"/>
    </row>
    <row r="506" ht="15.75" customHeight="1">
      <c r="L506" s="7"/>
      <c r="M506" s="8"/>
      <c r="P506" s="8"/>
    </row>
    <row r="507" ht="15.75" customHeight="1">
      <c r="L507" s="7"/>
      <c r="M507" s="8"/>
      <c r="P507" s="8"/>
    </row>
    <row r="508" ht="15.75" customHeight="1">
      <c r="L508" s="7"/>
      <c r="M508" s="8"/>
      <c r="P508" s="8"/>
    </row>
    <row r="509" ht="15.75" customHeight="1">
      <c r="L509" s="7"/>
      <c r="M509" s="8"/>
      <c r="P509" s="8"/>
    </row>
    <row r="510" ht="15.75" customHeight="1">
      <c r="L510" s="7"/>
      <c r="M510" s="8"/>
      <c r="P510" s="8"/>
    </row>
    <row r="511" ht="15.75" customHeight="1">
      <c r="L511" s="7"/>
      <c r="M511" s="8"/>
      <c r="P511" s="8"/>
    </row>
    <row r="512" ht="15.75" customHeight="1">
      <c r="L512" s="7"/>
      <c r="M512" s="8"/>
      <c r="P512" s="8"/>
    </row>
    <row r="513" ht="15.75" customHeight="1">
      <c r="L513" s="7"/>
      <c r="M513" s="8"/>
      <c r="P513" s="8"/>
    </row>
    <row r="514" ht="15.75" customHeight="1">
      <c r="L514" s="7"/>
      <c r="M514" s="8"/>
      <c r="P514" s="8"/>
    </row>
    <row r="515" ht="15.75" customHeight="1">
      <c r="L515" s="7"/>
      <c r="M515" s="8"/>
      <c r="P515" s="8"/>
    </row>
    <row r="516" ht="15.75" customHeight="1">
      <c r="L516" s="7"/>
      <c r="M516" s="8"/>
      <c r="P516" s="8"/>
    </row>
    <row r="517" ht="15.75" customHeight="1">
      <c r="L517" s="7"/>
      <c r="M517" s="8"/>
      <c r="P517" s="8"/>
    </row>
    <row r="518" ht="15.75" customHeight="1">
      <c r="L518" s="7"/>
      <c r="M518" s="8"/>
      <c r="P518" s="8"/>
    </row>
    <row r="519" ht="15.75" customHeight="1">
      <c r="L519" s="7"/>
      <c r="M519" s="8"/>
      <c r="P519" s="8"/>
    </row>
    <row r="520" ht="15.75" customHeight="1">
      <c r="L520" s="7"/>
      <c r="M520" s="8"/>
      <c r="P520" s="8"/>
    </row>
    <row r="521" ht="15.75" customHeight="1">
      <c r="L521" s="7"/>
      <c r="M521" s="8"/>
      <c r="P521" s="8"/>
    </row>
    <row r="522" ht="15.75" customHeight="1">
      <c r="L522" s="7"/>
      <c r="M522" s="8"/>
      <c r="P522" s="8"/>
    </row>
    <row r="523" ht="15.75" customHeight="1">
      <c r="L523" s="7"/>
      <c r="M523" s="8"/>
      <c r="P523" s="8"/>
    </row>
    <row r="524" ht="15.75" customHeight="1">
      <c r="L524" s="7"/>
      <c r="M524" s="8"/>
      <c r="P524" s="8"/>
    </row>
    <row r="525" ht="15.75" customHeight="1">
      <c r="L525" s="7"/>
      <c r="M525" s="8"/>
      <c r="P525" s="8"/>
    </row>
    <row r="526" ht="15.75" customHeight="1">
      <c r="L526" s="7"/>
      <c r="M526" s="8"/>
      <c r="P526" s="8"/>
    </row>
    <row r="527" ht="15.75" customHeight="1">
      <c r="L527" s="7"/>
      <c r="M527" s="8"/>
      <c r="P527" s="8"/>
    </row>
    <row r="528" ht="15.75" customHeight="1">
      <c r="L528" s="7"/>
      <c r="M528" s="8"/>
      <c r="P528" s="8"/>
    </row>
    <row r="529" ht="15.75" customHeight="1">
      <c r="L529" s="7"/>
      <c r="M529" s="8"/>
      <c r="P529" s="8"/>
    </row>
    <row r="530" ht="15.75" customHeight="1">
      <c r="L530" s="7"/>
      <c r="M530" s="8"/>
      <c r="P530" s="8"/>
    </row>
    <row r="531" ht="15.75" customHeight="1">
      <c r="L531" s="7"/>
      <c r="M531" s="8"/>
      <c r="P531" s="8"/>
    </row>
    <row r="532" ht="15.75" customHeight="1">
      <c r="L532" s="7"/>
      <c r="M532" s="8"/>
      <c r="P532" s="8"/>
    </row>
    <row r="533" ht="15.75" customHeight="1">
      <c r="L533" s="7"/>
      <c r="M533" s="8"/>
      <c r="P533" s="8"/>
    </row>
    <row r="534" ht="15.75" customHeight="1">
      <c r="L534" s="7"/>
      <c r="M534" s="8"/>
      <c r="P534" s="8"/>
    </row>
    <row r="535" ht="15.75" customHeight="1">
      <c r="L535" s="7"/>
      <c r="M535" s="8"/>
      <c r="P535" s="8"/>
    </row>
    <row r="536" ht="15.75" customHeight="1">
      <c r="L536" s="7"/>
      <c r="M536" s="8"/>
      <c r="P536" s="8"/>
    </row>
    <row r="537" ht="15.75" customHeight="1">
      <c r="L537" s="7"/>
      <c r="M537" s="8"/>
      <c r="P537" s="8"/>
    </row>
    <row r="538" ht="15.75" customHeight="1">
      <c r="L538" s="7"/>
      <c r="M538" s="8"/>
      <c r="P538" s="8"/>
    </row>
    <row r="539" ht="15.75" customHeight="1">
      <c r="L539" s="7"/>
      <c r="M539" s="8"/>
      <c r="P539" s="8"/>
    </row>
    <row r="540" ht="15.75" customHeight="1">
      <c r="L540" s="7"/>
      <c r="M540" s="8"/>
      <c r="P540" s="8"/>
    </row>
    <row r="541" ht="15.75" customHeight="1">
      <c r="L541" s="7"/>
      <c r="M541" s="8"/>
      <c r="P541" s="8"/>
    </row>
    <row r="542" ht="15.75" customHeight="1">
      <c r="L542" s="7"/>
      <c r="M542" s="8"/>
      <c r="P542" s="8"/>
    </row>
    <row r="543" ht="15.75" customHeight="1">
      <c r="L543" s="7"/>
      <c r="M543" s="8"/>
      <c r="P543" s="8"/>
    </row>
    <row r="544" ht="15.75" customHeight="1">
      <c r="L544" s="7"/>
      <c r="M544" s="8"/>
      <c r="P544" s="8"/>
    </row>
    <row r="545" ht="15.75" customHeight="1">
      <c r="L545" s="7"/>
      <c r="M545" s="8"/>
      <c r="P545" s="8"/>
    </row>
    <row r="546" ht="15.75" customHeight="1">
      <c r="L546" s="7"/>
      <c r="M546" s="8"/>
      <c r="P546" s="8"/>
    </row>
    <row r="547" ht="15.75" customHeight="1">
      <c r="L547" s="7"/>
      <c r="M547" s="8"/>
      <c r="P547" s="8"/>
    </row>
    <row r="548" ht="15.75" customHeight="1">
      <c r="L548" s="7"/>
      <c r="M548" s="8"/>
      <c r="P548" s="8"/>
    </row>
    <row r="549" ht="15.75" customHeight="1">
      <c r="L549" s="7"/>
      <c r="M549" s="8"/>
      <c r="P549" s="8"/>
    </row>
    <row r="550" ht="15.75" customHeight="1">
      <c r="L550" s="7"/>
      <c r="M550" s="8"/>
      <c r="P550" s="8"/>
    </row>
    <row r="551" ht="15.75" customHeight="1">
      <c r="L551" s="7"/>
      <c r="M551" s="8"/>
      <c r="P551" s="8"/>
    </row>
    <row r="552" ht="15.75" customHeight="1">
      <c r="L552" s="7"/>
      <c r="M552" s="8"/>
      <c r="P552" s="8"/>
    </row>
    <row r="553" ht="15.75" customHeight="1">
      <c r="L553" s="7"/>
      <c r="M553" s="8"/>
      <c r="P553" s="8"/>
    </row>
    <row r="554" ht="15.75" customHeight="1">
      <c r="L554" s="7"/>
      <c r="M554" s="8"/>
      <c r="P554" s="8"/>
    </row>
    <row r="555" ht="15.75" customHeight="1">
      <c r="L555" s="7"/>
      <c r="M555" s="8"/>
      <c r="P555" s="8"/>
    </row>
    <row r="556" ht="15.75" customHeight="1">
      <c r="L556" s="7"/>
      <c r="M556" s="8"/>
      <c r="P556" s="8"/>
    </row>
    <row r="557" ht="15.75" customHeight="1">
      <c r="L557" s="7"/>
      <c r="M557" s="8"/>
      <c r="P557" s="8"/>
    </row>
    <row r="558" ht="15.75" customHeight="1">
      <c r="L558" s="7"/>
      <c r="M558" s="8"/>
      <c r="P558" s="8"/>
    </row>
    <row r="559" ht="15.75" customHeight="1">
      <c r="L559" s="7"/>
      <c r="M559" s="8"/>
      <c r="P559" s="8"/>
    </row>
    <row r="560" ht="15.75" customHeight="1">
      <c r="L560" s="7"/>
      <c r="M560" s="8"/>
      <c r="P560" s="8"/>
    </row>
    <row r="561" ht="15.75" customHeight="1">
      <c r="L561" s="7"/>
      <c r="M561" s="8"/>
      <c r="P561" s="8"/>
    </row>
    <row r="562" ht="15.75" customHeight="1">
      <c r="L562" s="7"/>
      <c r="M562" s="8"/>
      <c r="P562" s="8"/>
    </row>
    <row r="563" ht="15.75" customHeight="1">
      <c r="L563" s="7"/>
      <c r="M563" s="8"/>
      <c r="P563" s="8"/>
    </row>
    <row r="564" ht="15.75" customHeight="1">
      <c r="L564" s="7"/>
      <c r="M564" s="8"/>
      <c r="P564" s="8"/>
    </row>
    <row r="565" ht="15.75" customHeight="1">
      <c r="L565" s="7"/>
      <c r="M565" s="8"/>
      <c r="P565" s="8"/>
    </row>
    <row r="566" ht="15.75" customHeight="1">
      <c r="L566" s="7"/>
      <c r="M566" s="8"/>
      <c r="P566" s="8"/>
    </row>
    <row r="567" ht="15.75" customHeight="1">
      <c r="L567" s="7"/>
      <c r="M567" s="8"/>
      <c r="P567" s="8"/>
    </row>
    <row r="568" ht="15.75" customHeight="1">
      <c r="L568" s="7"/>
      <c r="M568" s="8"/>
      <c r="P568" s="8"/>
    </row>
    <row r="569" ht="15.75" customHeight="1">
      <c r="L569" s="7"/>
      <c r="M569" s="8"/>
      <c r="P569" s="8"/>
    </row>
    <row r="570" ht="15.75" customHeight="1">
      <c r="L570" s="7"/>
      <c r="M570" s="8"/>
      <c r="P570" s="8"/>
    </row>
    <row r="571" ht="15.75" customHeight="1">
      <c r="L571" s="7"/>
      <c r="M571" s="8"/>
      <c r="P571" s="8"/>
    </row>
    <row r="572" ht="15.75" customHeight="1">
      <c r="L572" s="7"/>
      <c r="M572" s="8"/>
      <c r="P572" s="8"/>
    </row>
    <row r="573" ht="15.75" customHeight="1">
      <c r="L573" s="7"/>
      <c r="M573" s="8"/>
      <c r="P573" s="8"/>
    </row>
    <row r="574" ht="15.75" customHeight="1">
      <c r="L574" s="7"/>
      <c r="M574" s="8"/>
      <c r="P574" s="8"/>
    </row>
    <row r="575" ht="15.75" customHeight="1">
      <c r="L575" s="7"/>
      <c r="M575" s="8"/>
      <c r="P575" s="8"/>
    </row>
    <row r="576" ht="15.75" customHeight="1">
      <c r="L576" s="7"/>
      <c r="M576" s="8"/>
      <c r="P576" s="8"/>
    </row>
    <row r="577" ht="15.75" customHeight="1">
      <c r="L577" s="7"/>
      <c r="M577" s="8"/>
      <c r="P577" s="8"/>
    </row>
    <row r="578" ht="15.75" customHeight="1">
      <c r="L578" s="7"/>
      <c r="M578" s="8"/>
      <c r="P578" s="8"/>
    </row>
    <row r="579" ht="15.75" customHeight="1">
      <c r="L579" s="7"/>
      <c r="M579" s="8"/>
      <c r="P579" s="8"/>
    </row>
    <row r="580" ht="15.75" customHeight="1">
      <c r="L580" s="7"/>
      <c r="M580" s="8"/>
      <c r="P580" s="8"/>
    </row>
    <row r="581" ht="15.75" customHeight="1">
      <c r="L581" s="7"/>
      <c r="M581" s="8"/>
      <c r="P581" s="8"/>
    </row>
    <row r="582" ht="15.75" customHeight="1">
      <c r="L582" s="7"/>
      <c r="M582" s="8"/>
      <c r="P582" s="8"/>
    </row>
    <row r="583" ht="15.75" customHeight="1">
      <c r="L583" s="7"/>
      <c r="M583" s="8"/>
      <c r="P583" s="8"/>
    </row>
    <row r="584" ht="15.75" customHeight="1">
      <c r="L584" s="7"/>
      <c r="M584" s="8"/>
      <c r="P584" s="8"/>
    </row>
    <row r="585" ht="15.75" customHeight="1">
      <c r="L585" s="7"/>
      <c r="M585" s="8"/>
      <c r="P585" s="8"/>
    </row>
    <row r="586" ht="15.75" customHeight="1">
      <c r="L586" s="7"/>
      <c r="M586" s="8"/>
      <c r="P586" s="8"/>
    </row>
    <row r="587" ht="15.75" customHeight="1">
      <c r="L587" s="7"/>
      <c r="M587" s="8"/>
      <c r="P587" s="8"/>
    </row>
    <row r="588" ht="15.75" customHeight="1">
      <c r="L588" s="7"/>
      <c r="M588" s="8"/>
      <c r="P588" s="8"/>
    </row>
    <row r="589" ht="15.75" customHeight="1">
      <c r="L589" s="7"/>
      <c r="M589" s="8"/>
      <c r="P589" s="8"/>
    </row>
    <row r="590" ht="15.75" customHeight="1">
      <c r="L590" s="7"/>
      <c r="M590" s="8"/>
      <c r="P590" s="8"/>
    </row>
    <row r="591" ht="15.75" customHeight="1">
      <c r="L591" s="7"/>
      <c r="M591" s="8"/>
      <c r="P591" s="8"/>
    </row>
    <row r="592" ht="15.75" customHeight="1">
      <c r="L592" s="7"/>
      <c r="M592" s="8"/>
      <c r="P592" s="8"/>
    </row>
    <row r="593" ht="15.75" customHeight="1">
      <c r="L593" s="7"/>
      <c r="M593" s="8"/>
      <c r="P593" s="8"/>
    </row>
    <row r="594" ht="15.75" customHeight="1">
      <c r="L594" s="7"/>
      <c r="M594" s="8"/>
      <c r="P594" s="8"/>
    </row>
    <row r="595" ht="15.75" customHeight="1">
      <c r="L595" s="7"/>
      <c r="M595" s="8"/>
      <c r="P595" s="8"/>
    </row>
    <row r="596" ht="15.75" customHeight="1">
      <c r="L596" s="7"/>
      <c r="M596" s="8"/>
      <c r="P596" s="8"/>
    </row>
    <row r="597" ht="15.75" customHeight="1">
      <c r="L597" s="7"/>
      <c r="M597" s="8"/>
      <c r="P597" s="8"/>
    </row>
    <row r="598" ht="15.75" customHeight="1">
      <c r="L598" s="7"/>
      <c r="M598" s="8"/>
      <c r="P598" s="8"/>
    </row>
    <row r="599" ht="15.75" customHeight="1">
      <c r="L599" s="7"/>
      <c r="M599" s="8"/>
      <c r="P599" s="8"/>
    </row>
    <row r="600" ht="15.75" customHeight="1">
      <c r="L600" s="7"/>
      <c r="M600" s="8"/>
      <c r="P600" s="8"/>
    </row>
    <row r="601" ht="15.75" customHeight="1">
      <c r="L601" s="7"/>
      <c r="M601" s="8"/>
      <c r="P601" s="8"/>
    </row>
    <row r="602" ht="15.75" customHeight="1">
      <c r="L602" s="7"/>
      <c r="M602" s="8"/>
      <c r="P602" s="8"/>
    </row>
    <row r="603" ht="15.75" customHeight="1">
      <c r="L603" s="7"/>
      <c r="M603" s="8"/>
      <c r="P603" s="8"/>
    </row>
    <row r="604" ht="15.75" customHeight="1">
      <c r="L604" s="7"/>
      <c r="M604" s="8"/>
      <c r="P604" s="8"/>
    </row>
    <row r="605" ht="15.75" customHeight="1">
      <c r="L605" s="7"/>
      <c r="M605" s="8"/>
      <c r="P605" s="8"/>
    </row>
    <row r="606" ht="15.75" customHeight="1">
      <c r="L606" s="7"/>
      <c r="M606" s="8"/>
      <c r="P606" s="8"/>
    </row>
    <row r="607" ht="15.75" customHeight="1">
      <c r="L607" s="7"/>
      <c r="M607" s="8"/>
      <c r="P607" s="8"/>
    </row>
    <row r="608" ht="15.75" customHeight="1">
      <c r="L608" s="7"/>
      <c r="M608" s="8"/>
      <c r="P608" s="8"/>
    </row>
    <row r="609" ht="15.75" customHeight="1">
      <c r="L609" s="7"/>
      <c r="M609" s="8"/>
      <c r="P609" s="8"/>
    </row>
    <row r="610" ht="15.75" customHeight="1">
      <c r="L610" s="7"/>
      <c r="M610" s="8"/>
      <c r="P610" s="8"/>
    </row>
    <row r="611" ht="15.75" customHeight="1">
      <c r="L611" s="7"/>
      <c r="M611" s="8"/>
      <c r="P611" s="8"/>
    </row>
    <row r="612" ht="15.75" customHeight="1">
      <c r="L612" s="7"/>
      <c r="M612" s="8"/>
      <c r="P612" s="8"/>
    </row>
    <row r="613" ht="15.75" customHeight="1">
      <c r="L613" s="7"/>
      <c r="M613" s="8"/>
      <c r="P613" s="8"/>
    </row>
    <row r="614" ht="15.75" customHeight="1">
      <c r="L614" s="7"/>
      <c r="M614" s="8"/>
      <c r="P614" s="8"/>
    </row>
    <row r="615" ht="15.75" customHeight="1">
      <c r="L615" s="7"/>
      <c r="M615" s="8"/>
      <c r="P615" s="8"/>
    </row>
    <row r="616" ht="15.75" customHeight="1">
      <c r="L616" s="7"/>
      <c r="M616" s="8"/>
      <c r="P616" s="8"/>
    </row>
    <row r="617" ht="15.75" customHeight="1">
      <c r="L617" s="7"/>
      <c r="M617" s="8"/>
      <c r="P617" s="8"/>
    </row>
    <row r="618" ht="15.75" customHeight="1">
      <c r="L618" s="7"/>
      <c r="M618" s="8"/>
      <c r="P618" s="8"/>
    </row>
    <row r="619" ht="15.75" customHeight="1">
      <c r="L619" s="7"/>
      <c r="M619" s="8"/>
      <c r="P619" s="8"/>
    </row>
    <row r="620" ht="15.75" customHeight="1">
      <c r="L620" s="7"/>
      <c r="M620" s="8"/>
      <c r="P620" s="8"/>
    </row>
    <row r="621" ht="15.75" customHeight="1">
      <c r="L621" s="7"/>
      <c r="M621" s="8"/>
      <c r="P621" s="8"/>
    </row>
    <row r="622" ht="15.75" customHeight="1">
      <c r="L622" s="7"/>
      <c r="M622" s="8"/>
      <c r="P622" s="8"/>
    </row>
    <row r="623" ht="15.75" customHeight="1">
      <c r="L623" s="7"/>
      <c r="M623" s="8"/>
      <c r="P623" s="8"/>
    </row>
    <row r="624" ht="15.75" customHeight="1">
      <c r="L624" s="7"/>
      <c r="M624" s="8"/>
      <c r="P624" s="8"/>
    </row>
    <row r="625" ht="15.75" customHeight="1">
      <c r="L625" s="7"/>
      <c r="M625" s="8"/>
      <c r="P625" s="8"/>
    </row>
    <row r="626" ht="15.75" customHeight="1">
      <c r="L626" s="7"/>
      <c r="M626" s="8"/>
      <c r="P626" s="8"/>
    </row>
    <row r="627" ht="15.75" customHeight="1">
      <c r="L627" s="7"/>
      <c r="M627" s="8"/>
      <c r="P627" s="8"/>
    </row>
    <row r="628" ht="15.75" customHeight="1">
      <c r="L628" s="7"/>
      <c r="M628" s="8"/>
      <c r="P628" s="8"/>
    </row>
    <row r="629" ht="15.75" customHeight="1">
      <c r="L629" s="7"/>
      <c r="M629" s="8"/>
      <c r="P629" s="8"/>
    </row>
    <row r="630" ht="15.75" customHeight="1">
      <c r="L630" s="7"/>
      <c r="M630" s="8"/>
      <c r="P630" s="8"/>
    </row>
    <row r="631" ht="15.75" customHeight="1">
      <c r="L631" s="7"/>
      <c r="M631" s="8"/>
      <c r="P631" s="8"/>
    </row>
    <row r="632" ht="15.75" customHeight="1">
      <c r="L632" s="7"/>
      <c r="M632" s="8"/>
      <c r="P632" s="8"/>
    </row>
    <row r="633" ht="15.75" customHeight="1">
      <c r="L633" s="7"/>
      <c r="M633" s="8"/>
      <c r="P633" s="8"/>
    </row>
    <row r="634" ht="15.75" customHeight="1">
      <c r="L634" s="7"/>
      <c r="M634" s="8"/>
      <c r="P634" s="8"/>
    </row>
    <row r="635" ht="15.75" customHeight="1">
      <c r="L635" s="7"/>
      <c r="M635" s="8"/>
      <c r="P635" s="8"/>
    </row>
    <row r="636" ht="15.75" customHeight="1">
      <c r="L636" s="7"/>
      <c r="M636" s="8"/>
      <c r="P636" s="8"/>
    </row>
    <row r="637" ht="15.75" customHeight="1">
      <c r="L637" s="7"/>
      <c r="M637" s="8"/>
      <c r="P637" s="8"/>
    </row>
    <row r="638" ht="15.75" customHeight="1">
      <c r="L638" s="7"/>
      <c r="M638" s="8"/>
      <c r="P638" s="8"/>
    </row>
    <row r="639" ht="15.75" customHeight="1">
      <c r="L639" s="7"/>
      <c r="M639" s="8"/>
      <c r="P639" s="8"/>
    </row>
    <row r="640" ht="15.75" customHeight="1">
      <c r="L640" s="7"/>
      <c r="M640" s="8"/>
      <c r="P640" s="8"/>
    </row>
    <row r="641" ht="15.75" customHeight="1">
      <c r="L641" s="7"/>
      <c r="M641" s="8"/>
      <c r="P641" s="8"/>
    </row>
    <row r="642" ht="15.75" customHeight="1">
      <c r="L642" s="7"/>
      <c r="M642" s="8"/>
      <c r="P642" s="8"/>
    </row>
    <row r="643" ht="15.75" customHeight="1">
      <c r="L643" s="7"/>
      <c r="M643" s="8"/>
      <c r="P643" s="8"/>
    </row>
    <row r="644" ht="15.75" customHeight="1">
      <c r="L644" s="7"/>
      <c r="M644" s="8"/>
      <c r="P644" s="8"/>
    </row>
    <row r="645" ht="15.75" customHeight="1">
      <c r="L645" s="7"/>
      <c r="M645" s="8"/>
      <c r="P645" s="8"/>
    </row>
    <row r="646" ht="15.75" customHeight="1">
      <c r="L646" s="7"/>
      <c r="M646" s="8"/>
      <c r="P646" s="8"/>
    </row>
    <row r="647" ht="15.75" customHeight="1">
      <c r="L647" s="7"/>
      <c r="M647" s="8"/>
      <c r="P647" s="8"/>
    </row>
    <row r="648" ht="15.75" customHeight="1">
      <c r="L648" s="7"/>
      <c r="M648" s="8"/>
      <c r="P648" s="8"/>
    </row>
    <row r="649" ht="15.75" customHeight="1">
      <c r="L649" s="7"/>
      <c r="M649" s="8"/>
      <c r="P649" s="8"/>
    </row>
    <row r="650" ht="15.75" customHeight="1">
      <c r="L650" s="7"/>
      <c r="M650" s="8"/>
      <c r="P650" s="8"/>
    </row>
    <row r="651" ht="15.75" customHeight="1">
      <c r="L651" s="7"/>
      <c r="M651" s="8"/>
      <c r="P651" s="8"/>
    </row>
    <row r="652" ht="15.75" customHeight="1">
      <c r="L652" s="7"/>
      <c r="M652" s="8"/>
      <c r="P652" s="8"/>
    </row>
    <row r="653" ht="15.75" customHeight="1">
      <c r="L653" s="7"/>
      <c r="M653" s="8"/>
      <c r="P653" s="8"/>
    </row>
    <row r="654" ht="15.75" customHeight="1">
      <c r="L654" s="7"/>
      <c r="M654" s="8"/>
      <c r="P654" s="8"/>
    </row>
    <row r="655" ht="15.75" customHeight="1">
      <c r="L655" s="7"/>
      <c r="M655" s="8"/>
      <c r="P655" s="8"/>
    </row>
    <row r="656" ht="15.75" customHeight="1">
      <c r="L656" s="7"/>
      <c r="M656" s="8"/>
      <c r="P656" s="8"/>
    </row>
    <row r="657" ht="15.75" customHeight="1">
      <c r="L657" s="7"/>
      <c r="M657" s="8"/>
      <c r="P657" s="8"/>
    </row>
    <row r="658" ht="15.75" customHeight="1">
      <c r="L658" s="7"/>
      <c r="M658" s="8"/>
      <c r="P658" s="8"/>
    </row>
    <row r="659" ht="15.75" customHeight="1">
      <c r="L659" s="7"/>
      <c r="M659" s="8"/>
      <c r="P659" s="8"/>
    </row>
    <row r="660" ht="15.75" customHeight="1">
      <c r="L660" s="7"/>
      <c r="M660" s="8"/>
      <c r="P660" s="8"/>
    </row>
    <row r="661" ht="15.75" customHeight="1">
      <c r="L661" s="7"/>
      <c r="M661" s="8"/>
      <c r="P661" s="8"/>
    </row>
    <row r="662" ht="15.75" customHeight="1">
      <c r="L662" s="7"/>
      <c r="M662" s="8"/>
      <c r="P662" s="8"/>
    </row>
    <row r="663" ht="15.75" customHeight="1">
      <c r="L663" s="7"/>
      <c r="M663" s="8"/>
      <c r="P663" s="8"/>
    </row>
    <row r="664" ht="15.75" customHeight="1">
      <c r="L664" s="7"/>
      <c r="M664" s="8"/>
      <c r="P664" s="8"/>
    </row>
    <row r="665" ht="15.75" customHeight="1">
      <c r="L665" s="7"/>
      <c r="M665" s="8"/>
      <c r="P665" s="8"/>
    </row>
    <row r="666" ht="15.75" customHeight="1">
      <c r="L666" s="7"/>
      <c r="M666" s="8"/>
      <c r="P666" s="8"/>
    </row>
    <row r="667" ht="15.75" customHeight="1">
      <c r="L667" s="7"/>
      <c r="M667" s="8"/>
      <c r="P667" s="8"/>
    </row>
    <row r="668" ht="15.75" customHeight="1">
      <c r="L668" s="7"/>
      <c r="M668" s="8"/>
      <c r="P668" s="8"/>
    </row>
    <row r="669" ht="15.75" customHeight="1">
      <c r="L669" s="7"/>
      <c r="M669" s="8"/>
      <c r="P669" s="8"/>
    </row>
    <row r="670" ht="15.75" customHeight="1">
      <c r="L670" s="7"/>
      <c r="M670" s="8"/>
      <c r="P670" s="8"/>
    </row>
    <row r="671" ht="15.75" customHeight="1">
      <c r="L671" s="7"/>
      <c r="M671" s="8"/>
      <c r="P671" s="8"/>
    </row>
    <row r="672" ht="15.75" customHeight="1">
      <c r="L672" s="7"/>
      <c r="M672" s="8"/>
      <c r="P672" s="8"/>
    </row>
    <row r="673" ht="15.75" customHeight="1">
      <c r="L673" s="7"/>
      <c r="M673" s="8"/>
      <c r="P673" s="8"/>
    </row>
    <row r="674" ht="15.75" customHeight="1">
      <c r="L674" s="7"/>
      <c r="M674" s="8"/>
      <c r="P674" s="8"/>
    </row>
    <row r="675" ht="15.75" customHeight="1">
      <c r="L675" s="7"/>
      <c r="M675" s="8"/>
      <c r="P675" s="8"/>
    </row>
    <row r="676" ht="15.75" customHeight="1">
      <c r="L676" s="7"/>
      <c r="M676" s="8"/>
      <c r="P676" s="8"/>
    </row>
    <row r="677" ht="15.75" customHeight="1">
      <c r="L677" s="7"/>
      <c r="M677" s="8"/>
      <c r="P677" s="8"/>
    </row>
    <row r="678" ht="15.75" customHeight="1">
      <c r="L678" s="7"/>
      <c r="M678" s="8"/>
      <c r="P678" s="8"/>
    </row>
    <row r="679" ht="15.75" customHeight="1">
      <c r="L679" s="7"/>
      <c r="M679" s="8"/>
      <c r="P679" s="8"/>
    </row>
    <row r="680" ht="15.75" customHeight="1">
      <c r="L680" s="7"/>
      <c r="M680" s="8"/>
      <c r="P680" s="8"/>
    </row>
    <row r="681" ht="15.75" customHeight="1">
      <c r="L681" s="7"/>
      <c r="M681" s="8"/>
      <c r="P681" s="8"/>
    </row>
    <row r="682" ht="15.75" customHeight="1">
      <c r="L682" s="7"/>
      <c r="M682" s="8"/>
      <c r="P682" s="8"/>
    </row>
    <row r="683" ht="15.75" customHeight="1">
      <c r="L683" s="7"/>
      <c r="M683" s="8"/>
      <c r="P683" s="8"/>
    </row>
    <row r="684" ht="15.75" customHeight="1">
      <c r="L684" s="7"/>
      <c r="M684" s="8"/>
      <c r="P684" s="8"/>
    </row>
    <row r="685" ht="15.75" customHeight="1">
      <c r="L685" s="7"/>
      <c r="M685" s="8"/>
      <c r="P685" s="8"/>
    </row>
    <row r="686" ht="15.75" customHeight="1">
      <c r="L686" s="7"/>
      <c r="M686" s="8"/>
      <c r="P686" s="8"/>
    </row>
    <row r="687" ht="15.75" customHeight="1">
      <c r="L687" s="7"/>
      <c r="M687" s="8"/>
      <c r="P687" s="8"/>
    </row>
    <row r="688" ht="15.75" customHeight="1">
      <c r="L688" s="7"/>
      <c r="M688" s="8"/>
      <c r="P688" s="8"/>
    </row>
    <row r="689" ht="15.75" customHeight="1">
      <c r="L689" s="7"/>
      <c r="M689" s="8"/>
      <c r="P689" s="8"/>
    </row>
    <row r="690" ht="15.75" customHeight="1">
      <c r="L690" s="7"/>
      <c r="M690" s="8"/>
      <c r="P690" s="8"/>
    </row>
    <row r="691" ht="15.75" customHeight="1">
      <c r="L691" s="7"/>
      <c r="M691" s="8"/>
      <c r="P691" s="8"/>
    </row>
    <row r="692" ht="15.75" customHeight="1">
      <c r="L692" s="7"/>
      <c r="M692" s="8"/>
      <c r="P692" s="8"/>
    </row>
    <row r="693" ht="15.75" customHeight="1">
      <c r="L693" s="7"/>
      <c r="M693" s="8"/>
      <c r="P693" s="8"/>
    </row>
    <row r="694" ht="15.75" customHeight="1">
      <c r="L694" s="7"/>
      <c r="M694" s="8"/>
      <c r="P694" s="8"/>
    </row>
    <row r="695" ht="15.75" customHeight="1">
      <c r="L695" s="7"/>
      <c r="M695" s="8"/>
      <c r="P695" s="8"/>
    </row>
    <row r="696" ht="15.75" customHeight="1">
      <c r="L696" s="7"/>
      <c r="M696" s="8"/>
      <c r="P696" s="8"/>
    </row>
    <row r="697" ht="15.75" customHeight="1">
      <c r="L697" s="7"/>
      <c r="M697" s="8"/>
      <c r="P697" s="8"/>
    </row>
    <row r="698" ht="15.75" customHeight="1">
      <c r="L698" s="7"/>
      <c r="M698" s="8"/>
      <c r="P698" s="8"/>
    </row>
    <row r="699" ht="15.75" customHeight="1">
      <c r="L699" s="7"/>
      <c r="M699" s="8"/>
      <c r="P699" s="8"/>
    </row>
    <row r="700" ht="15.75" customHeight="1">
      <c r="L700" s="7"/>
      <c r="M700" s="8"/>
      <c r="P700" s="8"/>
    </row>
    <row r="701" ht="15.75" customHeight="1">
      <c r="L701" s="7"/>
      <c r="M701" s="8"/>
      <c r="P701" s="8"/>
    </row>
    <row r="702" ht="15.75" customHeight="1">
      <c r="L702" s="7"/>
      <c r="M702" s="8"/>
      <c r="P702" s="8"/>
    </row>
    <row r="703" ht="15.75" customHeight="1">
      <c r="L703" s="7"/>
      <c r="M703" s="8"/>
      <c r="P703" s="8"/>
    </row>
    <row r="704" ht="15.75" customHeight="1">
      <c r="L704" s="7"/>
      <c r="M704" s="8"/>
      <c r="P704" s="8"/>
    </row>
    <row r="705" ht="15.75" customHeight="1">
      <c r="L705" s="7"/>
      <c r="M705" s="8"/>
      <c r="P705" s="8"/>
    </row>
    <row r="706" ht="15.75" customHeight="1">
      <c r="L706" s="7"/>
      <c r="M706" s="8"/>
      <c r="P706" s="8"/>
    </row>
    <row r="707" ht="15.75" customHeight="1">
      <c r="L707" s="7"/>
      <c r="M707" s="8"/>
      <c r="P707" s="8"/>
    </row>
    <row r="708" ht="15.75" customHeight="1">
      <c r="L708" s="7"/>
      <c r="M708" s="8"/>
      <c r="P708" s="8"/>
    </row>
    <row r="709" ht="15.75" customHeight="1">
      <c r="L709" s="7"/>
      <c r="M709" s="8"/>
      <c r="P709" s="8"/>
    </row>
    <row r="710" ht="15.75" customHeight="1">
      <c r="L710" s="7"/>
      <c r="M710" s="8"/>
      <c r="P710" s="8"/>
    </row>
    <row r="711" ht="15.75" customHeight="1">
      <c r="L711" s="7"/>
      <c r="M711" s="8"/>
      <c r="P711" s="8"/>
    </row>
    <row r="712" ht="15.75" customHeight="1">
      <c r="L712" s="7"/>
      <c r="M712" s="8"/>
      <c r="P712" s="8"/>
    </row>
    <row r="713" ht="15.75" customHeight="1">
      <c r="L713" s="7"/>
      <c r="M713" s="8"/>
      <c r="P713" s="8"/>
    </row>
    <row r="714" ht="15.75" customHeight="1">
      <c r="L714" s="7"/>
      <c r="M714" s="8"/>
      <c r="P714" s="8"/>
    </row>
    <row r="715" ht="15.75" customHeight="1">
      <c r="L715" s="7"/>
      <c r="M715" s="8"/>
      <c r="P715" s="8"/>
    </row>
    <row r="716" ht="15.75" customHeight="1">
      <c r="L716" s="7"/>
      <c r="M716" s="8"/>
      <c r="P716" s="8"/>
    </row>
    <row r="717" ht="15.75" customHeight="1">
      <c r="L717" s="7"/>
      <c r="M717" s="8"/>
      <c r="P717" s="8"/>
    </row>
    <row r="718" ht="15.75" customHeight="1">
      <c r="L718" s="7"/>
      <c r="M718" s="8"/>
      <c r="P718" s="8"/>
    </row>
    <row r="719" ht="15.75" customHeight="1">
      <c r="L719" s="7"/>
      <c r="M719" s="8"/>
      <c r="P719" s="8"/>
    </row>
    <row r="720" ht="15.75" customHeight="1">
      <c r="L720" s="7"/>
      <c r="M720" s="8"/>
      <c r="P720" s="8"/>
    </row>
    <row r="721" ht="15.75" customHeight="1">
      <c r="L721" s="7"/>
      <c r="M721" s="8"/>
      <c r="P721" s="8"/>
    </row>
    <row r="722" ht="15.75" customHeight="1">
      <c r="L722" s="7"/>
      <c r="M722" s="8"/>
      <c r="P722" s="8"/>
    </row>
    <row r="723" ht="15.75" customHeight="1">
      <c r="L723" s="7"/>
      <c r="M723" s="8"/>
      <c r="P723" s="8"/>
    </row>
    <row r="724" ht="15.75" customHeight="1">
      <c r="L724" s="7"/>
      <c r="M724" s="8"/>
      <c r="P724" s="8"/>
    </row>
    <row r="725" ht="15.75" customHeight="1">
      <c r="L725" s="7"/>
      <c r="M725" s="8"/>
      <c r="P725" s="8"/>
    </row>
    <row r="726" ht="15.75" customHeight="1">
      <c r="L726" s="7"/>
      <c r="M726" s="8"/>
      <c r="P726" s="8"/>
    </row>
    <row r="727" ht="15.75" customHeight="1">
      <c r="L727" s="7"/>
      <c r="M727" s="8"/>
      <c r="P727" s="8"/>
    </row>
    <row r="728" ht="15.75" customHeight="1">
      <c r="L728" s="7"/>
      <c r="M728" s="8"/>
      <c r="P728" s="8"/>
    </row>
    <row r="729" ht="15.75" customHeight="1">
      <c r="L729" s="7"/>
      <c r="M729" s="8"/>
      <c r="P729" s="8"/>
    </row>
    <row r="730" ht="15.75" customHeight="1">
      <c r="L730" s="7"/>
      <c r="M730" s="8"/>
      <c r="P730" s="8"/>
    </row>
    <row r="731" ht="15.75" customHeight="1">
      <c r="L731" s="7"/>
      <c r="M731" s="8"/>
      <c r="P731" s="8"/>
    </row>
    <row r="732" ht="15.75" customHeight="1">
      <c r="L732" s="7"/>
      <c r="M732" s="8"/>
      <c r="P732" s="8"/>
    </row>
    <row r="733" ht="15.75" customHeight="1">
      <c r="L733" s="7"/>
      <c r="M733" s="8"/>
      <c r="P733" s="8"/>
    </row>
    <row r="734" ht="15.75" customHeight="1">
      <c r="L734" s="7"/>
      <c r="M734" s="8"/>
      <c r="P734" s="8"/>
    </row>
    <row r="735" ht="15.75" customHeight="1">
      <c r="L735" s="7"/>
      <c r="M735" s="8"/>
      <c r="P735" s="8"/>
    </row>
    <row r="736" ht="15.75" customHeight="1">
      <c r="L736" s="7"/>
      <c r="M736" s="8"/>
      <c r="P736" s="8"/>
    </row>
    <row r="737" ht="15.75" customHeight="1">
      <c r="L737" s="7"/>
      <c r="M737" s="8"/>
      <c r="P737" s="8"/>
    </row>
    <row r="738" ht="15.75" customHeight="1">
      <c r="L738" s="7"/>
      <c r="M738" s="8"/>
      <c r="P738" s="8"/>
    </row>
    <row r="739" ht="15.75" customHeight="1">
      <c r="L739" s="7"/>
      <c r="M739" s="8"/>
      <c r="P739" s="8"/>
    </row>
    <row r="740" ht="15.75" customHeight="1">
      <c r="L740" s="7"/>
      <c r="M740" s="8"/>
      <c r="P740" s="8"/>
    </row>
    <row r="741" ht="15.75" customHeight="1">
      <c r="L741" s="7"/>
      <c r="M741" s="8"/>
      <c r="P741" s="8"/>
    </row>
    <row r="742" ht="15.75" customHeight="1">
      <c r="L742" s="7"/>
      <c r="M742" s="8"/>
      <c r="P742" s="8"/>
    </row>
    <row r="743" ht="15.75" customHeight="1">
      <c r="L743" s="7"/>
      <c r="M743" s="8"/>
      <c r="P743" s="8"/>
    </row>
    <row r="744" ht="15.75" customHeight="1">
      <c r="L744" s="7"/>
      <c r="M744" s="8"/>
      <c r="P744" s="8"/>
    </row>
    <row r="745" ht="15.75" customHeight="1">
      <c r="L745" s="7"/>
      <c r="M745" s="8"/>
      <c r="P745" s="8"/>
    </row>
    <row r="746" ht="15.75" customHeight="1">
      <c r="L746" s="7"/>
      <c r="M746" s="8"/>
      <c r="P746" s="8"/>
    </row>
    <row r="747" ht="15.75" customHeight="1">
      <c r="L747" s="7"/>
      <c r="M747" s="8"/>
      <c r="P747" s="8"/>
    </row>
    <row r="748" ht="15.75" customHeight="1">
      <c r="L748" s="7"/>
      <c r="M748" s="8"/>
      <c r="P748" s="8"/>
    </row>
    <row r="749" ht="15.75" customHeight="1">
      <c r="L749" s="7"/>
      <c r="M749" s="8"/>
      <c r="P749" s="8"/>
    </row>
    <row r="750" ht="15.75" customHeight="1">
      <c r="L750" s="7"/>
      <c r="M750" s="8"/>
      <c r="P750" s="8"/>
    </row>
    <row r="751" ht="15.75" customHeight="1">
      <c r="L751" s="7"/>
      <c r="M751" s="8"/>
      <c r="P751" s="8"/>
    </row>
    <row r="752" ht="15.75" customHeight="1">
      <c r="L752" s="7"/>
      <c r="M752" s="8"/>
      <c r="P752" s="8"/>
    </row>
    <row r="753" ht="15.75" customHeight="1">
      <c r="L753" s="7"/>
      <c r="M753" s="8"/>
      <c r="P753" s="8"/>
    </row>
    <row r="754" ht="15.75" customHeight="1">
      <c r="L754" s="7"/>
      <c r="M754" s="8"/>
      <c r="P754" s="8"/>
    </row>
    <row r="755" ht="15.75" customHeight="1">
      <c r="L755" s="7"/>
      <c r="M755" s="8"/>
      <c r="P755" s="8"/>
    </row>
    <row r="756" ht="15.75" customHeight="1">
      <c r="L756" s="7"/>
      <c r="M756" s="8"/>
      <c r="P756" s="8"/>
    </row>
    <row r="757" ht="15.75" customHeight="1">
      <c r="L757" s="7"/>
      <c r="M757" s="8"/>
      <c r="P757" s="8"/>
    </row>
    <row r="758" ht="15.75" customHeight="1">
      <c r="L758" s="7"/>
      <c r="M758" s="8"/>
      <c r="P758" s="8"/>
    </row>
    <row r="759" ht="15.75" customHeight="1">
      <c r="L759" s="7"/>
      <c r="M759" s="8"/>
      <c r="P759" s="8"/>
    </row>
    <row r="760" ht="15.75" customHeight="1">
      <c r="L760" s="7"/>
      <c r="M760" s="8"/>
      <c r="P760" s="8"/>
    </row>
    <row r="761" ht="15.75" customHeight="1">
      <c r="L761" s="7"/>
      <c r="M761" s="8"/>
      <c r="P761" s="8"/>
    </row>
    <row r="762" ht="15.75" customHeight="1">
      <c r="L762" s="7"/>
      <c r="M762" s="8"/>
      <c r="P762" s="8"/>
    </row>
    <row r="763" ht="15.75" customHeight="1">
      <c r="L763" s="7"/>
      <c r="M763" s="8"/>
      <c r="P763" s="8"/>
    </row>
    <row r="764" ht="15.75" customHeight="1">
      <c r="L764" s="7"/>
      <c r="M764" s="8"/>
      <c r="P764" s="8"/>
    </row>
    <row r="765" ht="15.75" customHeight="1">
      <c r="L765" s="7"/>
      <c r="M765" s="8"/>
      <c r="P765" s="8"/>
    </row>
    <row r="766" ht="15.75" customHeight="1">
      <c r="L766" s="7"/>
      <c r="M766" s="8"/>
      <c r="P766" s="8"/>
    </row>
    <row r="767" ht="15.75" customHeight="1">
      <c r="L767" s="7"/>
      <c r="M767" s="8"/>
      <c r="P767" s="8"/>
    </row>
    <row r="768" ht="15.75" customHeight="1">
      <c r="L768" s="7"/>
      <c r="M768" s="8"/>
      <c r="P768" s="8"/>
    </row>
    <row r="769" ht="15.75" customHeight="1">
      <c r="L769" s="7"/>
      <c r="M769" s="8"/>
      <c r="P769" s="8"/>
    </row>
    <row r="770" ht="15.75" customHeight="1">
      <c r="L770" s="7"/>
      <c r="M770" s="8"/>
      <c r="P770" s="8"/>
    </row>
    <row r="771" ht="15.75" customHeight="1">
      <c r="L771" s="7"/>
      <c r="M771" s="8"/>
      <c r="P771" s="8"/>
    </row>
    <row r="772" ht="15.75" customHeight="1">
      <c r="L772" s="7"/>
      <c r="M772" s="8"/>
      <c r="P772" s="8"/>
    </row>
    <row r="773" ht="15.75" customHeight="1">
      <c r="L773" s="7"/>
      <c r="M773" s="8"/>
      <c r="P773" s="8"/>
    </row>
    <row r="774" ht="15.75" customHeight="1">
      <c r="L774" s="7"/>
      <c r="M774" s="8"/>
      <c r="P774" s="8"/>
    </row>
    <row r="775" ht="15.75" customHeight="1">
      <c r="L775" s="7"/>
      <c r="M775" s="8"/>
      <c r="P775" s="8"/>
    </row>
    <row r="776" ht="15.75" customHeight="1">
      <c r="L776" s="7"/>
      <c r="M776" s="8"/>
      <c r="P776" s="8"/>
    </row>
    <row r="777" ht="15.75" customHeight="1">
      <c r="L777" s="7"/>
      <c r="M777" s="8"/>
      <c r="P777" s="8"/>
    </row>
    <row r="778" ht="15.75" customHeight="1">
      <c r="L778" s="7"/>
      <c r="M778" s="8"/>
      <c r="P778" s="8"/>
    </row>
    <row r="779" ht="15.75" customHeight="1">
      <c r="L779" s="7"/>
      <c r="M779" s="8"/>
      <c r="P779" s="8"/>
    </row>
    <row r="780" ht="15.75" customHeight="1">
      <c r="L780" s="7"/>
      <c r="M780" s="8"/>
      <c r="P780" s="8"/>
    </row>
    <row r="781" ht="15.75" customHeight="1">
      <c r="L781" s="7"/>
      <c r="M781" s="8"/>
      <c r="P781" s="8"/>
    </row>
    <row r="782" ht="15.75" customHeight="1">
      <c r="L782" s="7"/>
      <c r="M782" s="8"/>
      <c r="P782" s="8"/>
    </row>
    <row r="783" ht="15.75" customHeight="1">
      <c r="L783" s="7"/>
      <c r="M783" s="8"/>
      <c r="P783" s="8"/>
    </row>
    <row r="784" ht="15.75" customHeight="1">
      <c r="L784" s="7"/>
      <c r="M784" s="8"/>
      <c r="P784" s="8"/>
    </row>
    <row r="785" ht="15.75" customHeight="1">
      <c r="L785" s="7"/>
      <c r="M785" s="8"/>
      <c r="P785" s="8"/>
    </row>
    <row r="786" ht="15.75" customHeight="1">
      <c r="L786" s="7"/>
      <c r="M786" s="8"/>
      <c r="P786" s="8"/>
    </row>
    <row r="787" ht="15.75" customHeight="1">
      <c r="L787" s="7"/>
      <c r="M787" s="8"/>
      <c r="P787" s="8"/>
    </row>
    <row r="788" ht="15.75" customHeight="1">
      <c r="L788" s="7"/>
      <c r="M788" s="8"/>
      <c r="P788" s="8"/>
    </row>
    <row r="789" ht="15.75" customHeight="1">
      <c r="L789" s="7"/>
      <c r="M789" s="8"/>
      <c r="P789" s="8"/>
    </row>
    <row r="790" ht="15.75" customHeight="1">
      <c r="L790" s="7"/>
      <c r="M790" s="8"/>
      <c r="P790" s="8"/>
    </row>
    <row r="791" ht="15.75" customHeight="1">
      <c r="L791" s="7"/>
      <c r="M791" s="8"/>
      <c r="P791" s="8"/>
    </row>
    <row r="792" ht="15.75" customHeight="1">
      <c r="L792" s="7"/>
      <c r="M792" s="8"/>
      <c r="P792" s="8"/>
    </row>
    <row r="793" ht="15.75" customHeight="1">
      <c r="L793" s="7"/>
      <c r="M793" s="8"/>
      <c r="P793" s="8"/>
    </row>
    <row r="794" ht="15.75" customHeight="1">
      <c r="L794" s="7"/>
      <c r="M794" s="8"/>
      <c r="P794" s="8"/>
    </row>
    <row r="795" ht="15.75" customHeight="1">
      <c r="L795" s="7"/>
      <c r="M795" s="8"/>
      <c r="P795" s="8"/>
    </row>
    <row r="796" ht="15.75" customHeight="1">
      <c r="L796" s="7"/>
      <c r="M796" s="8"/>
      <c r="P796" s="8"/>
    </row>
    <row r="797" ht="15.75" customHeight="1">
      <c r="L797" s="7"/>
      <c r="M797" s="8"/>
      <c r="P797" s="8"/>
    </row>
    <row r="798" ht="15.75" customHeight="1">
      <c r="L798" s="7"/>
      <c r="M798" s="8"/>
      <c r="P798" s="8"/>
    </row>
    <row r="799" ht="15.75" customHeight="1">
      <c r="L799" s="7"/>
      <c r="M799" s="8"/>
      <c r="P799" s="8"/>
    </row>
    <row r="800" ht="15.75" customHeight="1">
      <c r="L800" s="7"/>
      <c r="M800" s="8"/>
      <c r="P800" s="8"/>
    </row>
    <row r="801" ht="15.75" customHeight="1">
      <c r="L801" s="7"/>
      <c r="M801" s="8"/>
      <c r="P801" s="8"/>
    </row>
    <row r="802" ht="15.75" customHeight="1">
      <c r="L802" s="7"/>
      <c r="M802" s="8"/>
      <c r="P802" s="8"/>
    </row>
    <row r="803" ht="15.75" customHeight="1">
      <c r="L803" s="7"/>
      <c r="M803" s="8"/>
      <c r="P803" s="8"/>
    </row>
    <row r="804" ht="15.75" customHeight="1">
      <c r="L804" s="7"/>
      <c r="M804" s="8"/>
      <c r="P804" s="8"/>
    </row>
    <row r="805" ht="15.75" customHeight="1">
      <c r="L805" s="7"/>
      <c r="M805" s="8"/>
      <c r="P805" s="8"/>
    </row>
    <row r="806" ht="15.75" customHeight="1">
      <c r="L806" s="7"/>
      <c r="M806" s="8"/>
      <c r="P806" s="8"/>
    </row>
    <row r="807" ht="15.75" customHeight="1">
      <c r="L807" s="7"/>
      <c r="M807" s="8"/>
      <c r="P807" s="8"/>
    </row>
    <row r="808" ht="15.75" customHeight="1">
      <c r="L808" s="7"/>
      <c r="M808" s="8"/>
      <c r="P808" s="8"/>
    </row>
    <row r="809" ht="15.75" customHeight="1">
      <c r="L809" s="7"/>
      <c r="M809" s="8"/>
      <c r="P809" s="8"/>
    </row>
    <row r="810" ht="15.75" customHeight="1">
      <c r="L810" s="7"/>
      <c r="M810" s="8"/>
      <c r="P810" s="8"/>
    </row>
    <row r="811" ht="15.75" customHeight="1">
      <c r="L811" s="7"/>
      <c r="M811" s="8"/>
      <c r="P811" s="8"/>
    </row>
    <row r="812" ht="15.75" customHeight="1">
      <c r="L812" s="7"/>
      <c r="M812" s="8"/>
      <c r="P812" s="8"/>
    </row>
    <row r="813" ht="15.75" customHeight="1">
      <c r="L813" s="7"/>
      <c r="M813" s="8"/>
      <c r="P813" s="8"/>
    </row>
    <row r="814" ht="15.75" customHeight="1">
      <c r="L814" s="7"/>
      <c r="M814" s="8"/>
      <c r="P814" s="8"/>
    </row>
    <row r="815" ht="15.75" customHeight="1">
      <c r="L815" s="7"/>
      <c r="M815" s="8"/>
      <c r="P815" s="8"/>
    </row>
    <row r="816" ht="15.75" customHeight="1">
      <c r="L816" s="7"/>
      <c r="M816" s="8"/>
      <c r="P816" s="8"/>
    </row>
    <row r="817" ht="15.75" customHeight="1">
      <c r="L817" s="7"/>
      <c r="M817" s="8"/>
      <c r="P817" s="8"/>
    </row>
    <row r="818" ht="15.75" customHeight="1">
      <c r="L818" s="7"/>
      <c r="M818" s="8"/>
      <c r="P818" s="8"/>
    </row>
    <row r="819" ht="15.75" customHeight="1">
      <c r="L819" s="7"/>
      <c r="M819" s="8"/>
      <c r="P819" s="8"/>
    </row>
    <row r="820" ht="15.75" customHeight="1">
      <c r="L820" s="7"/>
      <c r="M820" s="8"/>
      <c r="P820" s="8"/>
    </row>
    <row r="821" ht="15.75" customHeight="1">
      <c r="L821" s="7"/>
      <c r="M821" s="8"/>
      <c r="P821" s="8"/>
    </row>
    <row r="822" ht="15.75" customHeight="1">
      <c r="L822" s="7"/>
      <c r="M822" s="8"/>
      <c r="P822" s="8"/>
    </row>
    <row r="823" ht="15.75" customHeight="1">
      <c r="L823" s="7"/>
      <c r="M823" s="8"/>
      <c r="P823" s="8"/>
    </row>
    <row r="824" ht="15.75" customHeight="1">
      <c r="L824" s="7"/>
      <c r="M824" s="8"/>
      <c r="P824" s="8"/>
    </row>
    <row r="825" ht="15.75" customHeight="1">
      <c r="L825" s="7"/>
      <c r="M825" s="8"/>
      <c r="P825" s="8"/>
    </row>
    <row r="826" ht="15.75" customHeight="1">
      <c r="L826" s="7"/>
      <c r="M826" s="8"/>
      <c r="P826" s="8"/>
    </row>
    <row r="827" ht="15.75" customHeight="1">
      <c r="L827" s="7"/>
      <c r="M827" s="8"/>
      <c r="P827" s="8"/>
    </row>
    <row r="828" ht="15.75" customHeight="1">
      <c r="L828" s="7"/>
      <c r="M828" s="8"/>
      <c r="P828" s="8"/>
    </row>
    <row r="829" ht="15.75" customHeight="1">
      <c r="L829" s="7"/>
      <c r="M829" s="8"/>
      <c r="P829" s="8"/>
    </row>
    <row r="830" ht="15.75" customHeight="1">
      <c r="L830" s="7"/>
      <c r="M830" s="8"/>
      <c r="P830" s="8"/>
    </row>
    <row r="831" ht="15.75" customHeight="1">
      <c r="L831" s="7"/>
      <c r="M831" s="8"/>
      <c r="P831" s="8"/>
    </row>
    <row r="832" ht="15.75" customHeight="1">
      <c r="L832" s="7"/>
      <c r="M832" s="8"/>
      <c r="P832" s="8"/>
    </row>
    <row r="833" ht="15.75" customHeight="1">
      <c r="L833" s="7"/>
      <c r="M833" s="8"/>
      <c r="P833" s="8"/>
    </row>
    <row r="834" ht="15.75" customHeight="1">
      <c r="L834" s="7"/>
      <c r="M834" s="8"/>
      <c r="P834" s="8"/>
    </row>
    <row r="835" ht="15.75" customHeight="1">
      <c r="L835" s="7"/>
      <c r="M835" s="8"/>
      <c r="P835" s="8"/>
    </row>
    <row r="836" ht="15.75" customHeight="1">
      <c r="L836" s="7"/>
      <c r="M836" s="8"/>
      <c r="P836" s="8"/>
    </row>
    <row r="837" ht="15.75" customHeight="1">
      <c r="L837" s="7"/>
      <c r="M837" s="8"/>
      <c r="P837" s="8"/>
    </row>
    <row r="838" ht="15.75" customHeight="1">
      <c r="L838" s="7"/>
      <c r="M838" s="8"/>
      <c r="P838" s="8"/>
    </row>
    <row r="839" ht="15.75" customHeight="1">
      <c r="L839" s="7"/>
      <c r="M839" s="8"/>
      <c r="P839" s="8"/>
    </row>
    <row r="840" ht="15.75" customHeight="1">
      <c r="L840" s="7"/>
      <c r="M840" s="8"/>
      <c r="P840" s="8"/>
    </row>
    <row r="841" ht="15.75" customHeight="1">
      <c r="L841" s="7"/>
      <c r="M841" s="8"/>
      <c r="P841" s="8"/>
    </row>
    <row r="842" ht="15.75" customHeight="1">
      <c r="L842" s="7"/>
      <c r="M842" s="8"/>
      <c r="P842" s="8"/>
    </row>
    <row r="843" ht="15.75" customHeight="1">
      <c r="L843" s="7"/>
      <c r="M843" s="8"/>
      <c r="P843" s="8"/>
    </row>
    <row r="844" ht="15.75" customHeight="1">
      <c r="L844" s="7"/>
      <c r="M844" s="8"/>
      <c r="P844" s="8"/>
    </row>
    <row r="845" ht="15.75" customHeight="1">
      <c r="L845" s="7"/>
      <c r="M845" s="8"/>
      <c r="P845" s="8"/>
    </row>
    <row r="846" ht="15.75" customHeight="1">
      <c r="L846" s="7"/>
      <c r="M846" s="8"/>
      <c r="P846" s="8"/>
    </row>
    <row r="847" ht="15.75" customHeight="1">
      <c r="L847" s="7"/>
      <c r="M847" s="8"/>
      <c r="P847" s="8"/>
    </row>
    <row r="848" ht="15.75" customHeight="1">
      <c r="L848" s="7"/>
      <c r="M848" s="8"/>
      <c r="P848" s="8"/>
    </row>
    <row r="849" ht="15.75" customHeight="1">
      <c r="L849" s="7"/>
      <c r="M849" s="8"/>
      <c r="P849" s="8"/>
    </row>
    <row r="850" ht="15.75" customHeight="1">
      <c r="L850" s="7"/>
      <c r="M850" s="8"/>
      <c r="P850" s="8"/>
    </row>
    <row r="851" ht="15.75" customHeight="1">
      <c r="L851" s="7"/>
      <c r="M851" s="8"/>
      <c r="P851" s="8"/>
    </row>
    <row r="852" ht="15.75" customHeight="1">
      <c r="L852" s="7"/>
      <c r="M852" s="8"/>
      <c r="P852" s="8"/>
    </row>
    <row r="853" ht="15.75" customHeight="1">
      <c r="L853" s="7"/>
      <c r="M853" s="8"/>
      <c r="P853" s="8"/>
    </row>
    <row r="854" ht="15.75" customHeight="1">
      <c r="L854" s="7"/>
      <c r="M854" s="8"/>
      <c r="P854" s="8"/>
    </row>
    <row r="855" ht="15.75" customHeight="1">
      <c r="L855" s="7"/>
      <c r="M855" s="8"/>
      <c r="P855" s="8"/>
    </row>
    <row r="856" ht="15.75" customHeight="1">
      <c r="L856" s="7"/>
      <c r="M856" s="8"/>
      <c r="P856" s="8"/>
    </row>
    <row r="857" ht="15.75" customHeight="1">
      <c r="L857" s="7"/>
      <c r="M857" s="8"/>
      <c r="P857" s="8"/>
    </row>
    <row r="858" ht="15.75" customHeight="1">
      <c r="L858" s="7"/>
      <c r="M858" s="8"/>
      <c r="P858" s="8"/>
    </row>
    <row r="859" ht="15.75" customHeight="1">
      <c r="L859" s="7"/>
      <c r="M859" s="8"/>
      <c r="P859" s="8"/>
    </row>
    <row r="860" ht="15.75" customHeight="1">
      <c r="L860" s="7"/>
      <c r="M860" s="8"/>
      <c r="P860" s="8"/>
    </row>
    <row r="861" ht="15.75" customHeight="1">
      <c r="L861" s="7"/>
      <c r="M861" s="8"/>
      <c r="P861" s="8"/>
    </row>
    <row r="862" ht="15.75" customHeight="1">
      <c r="L862" s="7"/>
      <c r="M862" s="8"/>
      <c r="P862" s="8"/>
    </row>
    <row r="863" ht="15.75" customHeight="1">
      <c r="L863" s="7"/>
      <c r="M863" s="8"/>
      <c r="P863" s="8"/>
    </row>
    <row r="864" ht="15.75" customHeight="1">
      <c r="L864" s="7"/>
      <c r="M864" s="8"/>
      <c r="P864" s="8"/>
    </row>
    <row r="865" ht="15.75" customHeight="1">
      <c r="L865" s="7"/>
      <c r="M865" s="8"/>
      <c r="P865" s="8"/>
    </row>
    <row r="866" ht="15.75" customHeight="1">
      <c r="L866" s="7"/>
      <c r="M866" s="8"/>
      <c r="P866" s="8"/>
    </row>
    <row r="867" ht="15.75" customHeight="1">
      <c r="L867" s="7"/>
      <c r="M867" s="8"/>
      <c r="P867" s="8"/>
    </row>
    <row r="868" ht="15.75" customHeight="1">
      <c r="L868" s="7"/>
      <c r="M868" s="8"/>
      <c r="P868" s="8"/>
    </row>
    <row r="869" ht="15.75" customHeight="1">
      <c r="L869" s="7"/>
      <c r="M869" s="8"/>
      <c r="P869" s="8"/>
    </row>
    <row r="870" ht="15.75" customHeight="1">
      <c r="L870" s="7"/>
      <c r="M870" s="8"/>
      <c r="P870" s="8"/>
    </row>
    <row r="871" ht="15.75" customHeight="1">
      <c r="L871" s="7"/>
      <c r="M871" s="8"/>
      <c r="P871" s="8"/>
    </row>
    <row r="872" ht="15.75" customHeight="1">
      <c r="L872" s="7"/>
      <c r="M872" s="8"/>
      <c r="P872" s="8"/>
    </row>
    <row r="873" ht="15.75" customHeight="1">
      <c r="L873" s="7"/>
      <c r="M873" s="8"/>
      <c r="P873" s="8"/>
    </row>
    <row r="874" ht="15.75" customHeight="1">
      <c r="L874" s="7"/>
      <c r="M874" s="8"/>
      <c r="P874" s="8"/>
    </row>
    <row r="875" ht="15.75" customHeight="1">
      <c r="L875" s="7"/>
      <c r="M875" s="8"/>
      <c r="P875" s="8"/>
    </row>
    <row r="876" ht="15.75" customHeight="1">
      <c r="L876" s="7"/>
      <c r="M876" s="8"/>
      <c r="P876" s="8"/>
    </row>
    <row r="877" ht="15.75" customHeight="1">
      <c r="L877" s="7"/>
      <c r="M877" s="8"/>
      <c r="P877" s="8"/>
    </row>
    <row r="878" ht="15.75" customHeight="1">
      <c r="L878" s="7"/>
      <c r="M878" s="8"/>
      <c r="P878" s="8"/>
    </row>
    <row r="879" ht="15.75" customHeight="1">
      <c r="L879" s="7"/>
      <c r="M879" s="8"/>
      <c r="P879" s="8"/>
    </row>
    <row r="880" ht="15.75" customHeight="1">
      <c r="L880" s="7"/>
      <c r="M880" s="8"/>
      <c r="P880" s="8"/>
    </row>
    <row r="881" ht="15.75" customHeight="1">
      <c r="L881" s="7"/>
      <c r="M881" s="8"/>
      <c r="P881" s="8"/>
    </row>
    <row r="882" ht="15.75" customHeight="1">
      <c r="L882" s="7"/>
      <c r="M882" s="8"/>
      <c r="P882" s="8"/>
    </row>
    <row r="883" ht="15.75" customHeight="1">
      <c r="L883" s="7"/>
      <c r="M883" s="8"/>
      <c r="P883" s="8"/>
    </row>
    <row r="884" ht="15.75" customHeight="1">
      <c r="L884" s="7"/>
      <c r="M884" s="8"/>
      <c r="P884" s="8"/>
    </row>
    <row r="885" ht="15.75" customHeight="1">
      <c r="L885" s="7"/>
      <c r="M885" s="8"/>
      <c r="P885" s="8"/>
    </row>
    <row r="886" ht="15.75" customHeight="1">
      <c r="L886" s="7"/>
      <c r="M886" s="8"/>
      <c r="P886" s="8"/>
    </row>
    <row r="887" ht="15.75" customHeight="1">
      <c r="L887" s="7"/>
      <c r="M887" s="8"/>
      <c r="P887" s="8"/>
    </row>
    <row r="888" ht="15.75" customHeight="1">
      <c r="L888" s="7"/>
      <c r="M888" s="8"/>
      <c r="P888" s="8"/>
    </row>
    <row r="889" ht="15.75" customHeight="1">
      <c r="L889" s="7"/>
      <c r="M889" s="8"/>
      <c r="P889" s="8"/>
    </row>
    <row r="890" ht="15.75" customHeight="1">
      <c r="L890" s="7"/>
      <c r="M890" s="8"/>
      <c r="P890" s="8"/>
    </row>
    <row r="891" ht="15.75" customHeight="1">
      <c r="L891" s="7"/>
      <c r="M891" s="8"/>
      <c r="P891" s="8"/>
    </row>
    <row r="892" ht="15.75" customHeight="1">
      <c r="L892" s="7"/>
      <c r="M892" s="8"/>
      <c r="P892" s="8"/>
    </row>
    <row r="893" ht="15.75" customHeight="1">
      <c r="L893" s="7"/>
      <c r="M893" s="8"/>
      <c r="P893" s="8"/>
    </row>
    <row r="894" ht="15.75" customHeight="1">
      <c r="L894" s="7"/>
      <c r="M894" s="8"/>
      <c r="P894" s="8"/>
    </row>
    <row r="895" ht="15.75" customHeight="1">
      <c r="L895" s="7"/>
      <c r="M895" s="8"/>
      <c r="P895" s="8"/>
    </row>
    <row r="896" ht="15.75" customHeight="1">
      <c r="L896" s="7"/>
      <c r="M896" s="8"/>
      <c r="P896" s="8"/>
    </row>
    <row r="897" ht="15.75" customHeight="1">
      <c r="L897" s="7"/>
      <c r="M897" s="8"/>
      <c r="P897" s="8"/>
    </row>
    <row r="898" ht="15.75" customHeight="1">
      <c r="L898" s="7"/>
      <c r="M898" s="8"/>
      <c r="P898" s="8"/>
    </row>
    <row r="899" ht="15.75" customHeight="1">
      <c r="L899" s="7"/>
      <c r="M899" s="8"/>
      <c r="P899" s="8"/>
    </row>
    <row r="900" ht="15.75" customHeight="1">
      <c r="L900" s="7"/>
      <c r="M900" s="8"/>
      <c r="P900" s="8"/>
    </row>
    <row r="901" ht="15.75" customHeight="1">
      <c r="L901" s="7"/>
      <c r="M901" s="8"/>
      <c r="P901" s="8"/>
    </row>
    <row r="902" ht="15.75" customHeight="1">
      <c r="L902" s="7"/>
      <c r="M902" s="8"/>
      <c r="P902" s="8"/>
    </row>
    <row r="903" ht="15.75" customHeight="1">
      <c r="L903" s="7"/>
      <c r="M903" s="8"/>
      <c r="P903" s="8"/>
    </row>
    <row r="904" ht="15.75" customHeight="1">
      <c r="L904" s="7"/>
      <c r="M904" s="8"/>
      <c r="P904" s="8"/>
    </row>
    <row r="905" ht="15.75" customHeight="1">
      <c r="L905" s="7"/>
      <c r="M905" s="8"/>
      <c r="P905" s="8"/>
    </row>
    <row r="906" ht="15.75" customHeight="1">
      <c r="L906" s="7"/>
      <c r="M906" s="8"/>
      <c r="P906" s="8"/>
    </row>
    <row r="907" ht="15.75" customHeight="1">
      <c r="L907" s="7"/>
      <c r="M907" s="8"/>
      <c r="P907" s="8"/>
    </row>
    <row r="908" ht="15.75" customHeight="1">
      <c r="L908" s="7"/>
      <c r="M908" s="8"/>
      <c r="P908" s="8"/>
    </row>
    <row r="909" ht="15.75" customHeight="1">
      <c r="L909" s="7"/>
      <c r="M909" s="8"/>
      <c r="P909" s="8"/>
    </row>
    <row r="910" ht="15.75" customHeight="1">
      <c r="L910" s="7"/>
      <c r="M910" s="8"/>
      <c r="P910" s="8"/>
    </row>
    <row r="911" ht="15.75" customHeight="1">
      <c r="L911" s="7"/>
      <c r="M911" s="8"/>
      <c r="P911" s="8"/>
    </row>
    <row r="912" ht="15.75" customHeight="1">
      <c r="L912" s="7"/>
      <c r="M912" s="8"/>
      <c r="P912" s="8"/>
    </row>
    <row r="913" ht="15.75" customHeight="1">
      <c r="L913" s="7"/>
      <c r="M913" s="8"/>
      <c r="P913" s="8"/>
    </row>
    <row r="914" ht="15.75" customHeight="1">
      <c r="L914" s="7"/>
      <c r="M914" s="8"/>
      <c r="P914" s="8"/>
    </row>
    <row r="915" ht="15.75" customHeight="1">
      <c r="L915" s="7"/>
      <c r="M915" s="8"/>
      <c r="P915" s="8"/>
    </row>
    <row r="916" ht="15.75" customHeight="1">
      <c r="L916" s="7"/>
      <c r="M916" s="8"/>
      <c r="P916" s="8"/>
    </row>
    <row r="917" ht="15.75" customHeight="1">
      <c r="L917" s="7"/>
      <c r="M917" s="8"/>
      <c r="P917" s="8"/>
    </row>
    <row r="918" ht="15.75" customHeight="1">
      <c r="L918" s="7"/>
      <c r="M918" s="8"/>
      <c r="P918" s="8"/>
    </row>
    <row r="919" ht="15.75" customHeight="1">
      <c r="L919" s="7"/>
      <c r="M919" s="8"/>
      <c r="P919" s="8"/>
    </row>
    <row r="920" ht="15.75" customHeight="1">
      <c r="L920" s="7"/>
      <c r="M920" s="8"/>
      <c r="P920" s="8"/>
    </row>
    <row r="921" ht="15.75" customHeight="1">
      <c r="L921" s="7"/>
      <c r="M921" s="8"/>
      <c r="P921" s="8"/>
    </row>
    <row r="922" ht="15.75" customHeight="1">
      <c r="L922" s="7"/>
      <c r="M922" s="8"/>
      <c r="P922" s="8"/>
    </row>
    <row r="923" ht="15.75" customHeight="1">
      <c r="L923" s="7"/>
      <c r="M923" s="8"/>
      <c r="P923" s="8"/>
    </row>
    <row r="924" ht="15.75" customHeight="1">
      <c r="L924" s="7"/>
      <c r="M924" s="8"/>
      <c r="P924" s="8"/>
    </row>
    <row r="925" ht="15.75" customHeight="1">
      <c r="L925" s="7"/>
      <c r="M925" s="8"/>
      <c r="P925" s="8"/>
    </row>
    <row r="926" ht="15.75" customHeight="1">
      <c r="L926" s="7"/>
      <c r="M926" s="8"/>
      <c r="P926" s="8"/>
    </row>
    <row r="927" ht="15.75" customHeight="1">
      <c r="L927" s="7"/>
      <c r="M927" s="8"/>
      <c r="P927" s="8"/>
    </row>
    <row r="928" ht="15.75" customHeight="1">
      <c r="L928" s="7"/>
      <c r="M928" s="8"/>
      <c r="P928" s="8"/>
    </row>
    <row r="929" ht="15.75" customHeight="1">
      <c r="L929" s="7"/>
      <c r="M929" s="8"/>
      <c r="P929" s="8"/>
    </row>
    <row r="930" ht="15.75" customHeight="1">
      <c r="L930" s="7"/>
      <c r="M930" s="8"/>
      <c r="P930" s="8"/>
    </row>
    <row r="931" ht="15.75" customHeight="1">
      <c r="L931" s="7"/>
      <c r="M931" s="8"/>
      <c r="P931" s="8"/>
    </row>
    <row r="932" ht="15.75" customHeight="1">
      <c r="L932" s="7"/>
      <c r="M932" s="8"/>
      <c r="P932" s="8"/>
    </row>
    <row r="933" ht="15.75" customHeight="1">
      <c r="L933" s="7"/>
      <c r="M933" s="8"/>
      <c r="P933" s="8"/>
    </row>
    <row r="934" ht="15.75" customHeight="1">
      <c r="L934" s="7"/>
      <c r="M934" s="8"/>
      <c r="P934" s="8"/>
    </row>
    <row r="935" ht="15.75" customHeight="1">
      <c r="L935" s="7"/>
      <c r="M935" s="8"/>
      <c r="P935" s="8"/>
    </row>
    <row r="936" ht="15.75" customHeight="1">
      <c r="L936" s="7"/>
      <c r="M936" s="8"/>
      <c r="P936" s="8"/>
    </row>
    <row r="937" ht="15.75" customHeight="1">
      <c r="L937" s="7"/>
      <c r="M937" s="8"/>
      <c r="P937" s="8"/>
    </row>
    <row r="938" ht="15.75" customHeight="1">
      <c r="L938" s="7"/>
      <c r="M938" s="8"/>
      <c r="P938" s="8"/>
    </row>
    <row r="939" ht="15.75" customHeight="1">
      <c r="L939" s="7"/>
      <c r="M939" s="8"/>
      <c r="P939" s="8"/>
    </row>
    <row r="940" ht="15.75" customHeight="1">
      <c r="L940" s="7"/>
      <c r="M940" s="8"/>
      <c r="P940" s="8"/>
    </row>
    <row r="941" ht="15.75" customHeight="1">
      <c r="L941" s="7"/>
      <c r="M941" s="8"/>
      <c r="P941" s="8"/>
    </row>
    <row r="942" ht="15.75" customHeight="1">
      <c r="L942" s="7"/>
      <c r="M942" s="8"/>
      <c r="P942" s="8"/>
    </row>
    <row r="943" ht="15.75" customHeight="1">
      <c r="L943" s="7"/>
      <c r="M943" s="8"/>
      <c r="P943" s="8"/>
    </row>
    <row r="944" ht="15.75" customHeight="1">
      <c r="L944" s="7"/>
      <c r="M944" s="8"/>
      <c r="P944" s="8"/>
    </row>
    <row r="945" ht="15.75" customHeight="1">
      <c r="L945" s="7"/>
      <c r="M945" s="8"/>
      <c r="P945" s="8"/>
    </row>
    <row r="946" ht="15.75" customHeight="1">
      <c r="L946" s="7"/>
      <c r="M946" s="8"/>
      <c r="P946" s="8"/>
    </row>
    <row r="947" ht="15.75" customHeight="1">
      <c r="L947" s="7"/>
      <c r="M947" s="8"/>
      <c r="P947" s="8"/>
    </row>
    <row r="948" ht="15.75" customHeight="1">
      <c r="L948" s="7"/>
      <c r="M948" s="8"/>
      <c r="P948" s="8"/>
    </row>
    <row r="949" ht="15.75" customHeight="1">
      <c r="L949" s="7"/>
      <c r="M949" s="8"/>
      <c r="P949" s="8"/>
    </row>
    <row r="950" ht="15.75" customHeight="1">
      <c r="L950" s="7"/>
      <c r="M950" s="8"/>
      <c r="P950" s="8"/>
    </row>
    <row r="951" ht="15.75" customHeight="1">
      <c r="L951" s="7"/>
      <c r="M951" s="8"/>
      <c r="P951" s="8"/>
    </row>
    <row r="952" ht="15.75" customHeight="1">
      <c r="L952" s="7"/>
      <c r="M952" s="8"/>
      <c r="P952" s="8"/>
    </row>
    <row r="953" ht="15.75" customHeight="1">
      <c r="L953" s="7"/>
      <c r="M953" s="8"/>
      <c r="P953" s="8"/>
    </row>
    <row r="954" ht="15.75" customHeight="1">
      <c r="L954" s="7"/>
      <c r="M954" s="8"/>
      <c r="P954" s="8"/>
    </row>
    <row r="955" ht="15.75" customHeight="1">
      <c r="L955" s="7"/>
      <c r="M955" s="8"/>
      <c r="P955" s="8"/>
    </row>
    <row r="956" ht="15.75" customHeight="1">
      <c r="L956" s="7"/>
      <c r="M956" s="8"/>
      <c r="P956" s="8"/>
    </row>
    <row r="957" ht="15.75" customHeight="1">
      <c r="L957" s="7"/>
      <c r="M957" s="8"/>
      <c r="P957" s="8"/>
    </row>
    <row r="958" ht="15.75" customHeight="1">
      <c r="L958" s="7"/>
      <c r="M958" s="8"/>
      <c r="P958" s="8"/>
    </row>
    <row r="959" ht="15.75" customHeight="1">
      <c r="L959" s="7"/>
      <c r="M959" s="8"/>
      <c r="P959" s="8"/>
    </row>
    <row r="960" ht="15.75" customHeight="1">
      <c r="L960" s="7"/>
      <c r="M960" s="8"/>
      <c r="P960" s="8"/>
    </row>
    <row r="961" ht="15.75" customHeight="1">
      <c r="L961" s="7"/>
      <c r="M961" s="8"/>
      <c r="P961" s="8"/>
    </row>
    <row r="962" ht="15.75" customHeight="1">
      <c r="L962" s="7"/>
      <c r="M962" s="8"/>
      <c r="P962" s="8"/>
    </row>
    <row r="963" ht="15.75" customHeight="1">
      <c r="L963" s="7"/>
      <c r="M963" s="8"/>
      <c r="P963" s="8"/>
    </row>
    <row r="964" ht="15.75" customHeight="1">
      <c r="L964" s="7"/>
      <c r="M964" s="8"/>
      <c r="P964" s="8"/>
    </row>
    <row r="965" ht="15.75" customHeight="1">
      <c r="L965" s="7"/>
      <c r="M965" s="8"/>
      <c r="P965" s="8"/>
    </row>
    <row r="966" ht="15.75" customHeight="1">
      <c r="L966" s="7"/>
      <c r="M966" s="8"/>
      <c r="P966" s="8"/>
    </row>
    <row r="967" ht="15.75" customHeight="1">
      <c r="L967" s="7"/>
      <c r="M967" s="8"/>
      <c r="P967" s="8"/>
    </row>
    <row r="968" ht="15.75" customHeight="1">
      <c r="L968" s="7"/>
      <c r="M968" s="8"/>
      <c r="P968" s="8"/>
    </row>
    <row r="969" ht="15.75" customHeight="1">
      <c r="L969" s="7"/>
      <c r="M969" s="8"/>
      <c r="P969" s="8"/>
    </row>
    <row r="970" ht="15.75" customHeight="1">
      <c r="L970" s="7"/>
      <c r="M970" s="8"/>
      <c r="P970" s="8"/>
    </row>
    <row r="971" ht="15.75" customHeight="1">
      <c r="L971" s="7"/>
      <c r="M971" s="8"/>
      <c r="P971" s="8"/>
    </row>
    <row r="972" ht="15.75" customHeight="1">
      <c r="L972" s="7"/>
      <c r="M972" s="8"/>
      <c r="P972" s="8"/>
    </row>
    <row r="973" ht="15.75" customHeight="1">
      <c r="L973" s="7"/>
      <c r="M973" s="8"/>
      <c r="P973" s="8"/>
    </row>
    <row r="974" ht="15.75" customHeight="1">
      <c r="L974" s="7"/>
      <c r="M974" s="8"/>
      <c r="P974" s="8"/>
    </row>
    <row r="975" ht="15.75" customHeight="1">
      <c r="L975" s="7"/>
      <c r="M975" s="8"/>
      <c r="P975" s="8"/>
    </row>
    <row r="976" ht="15.75" customHeight="1">
      <c r="L976" s="7"/>
      <c r="M976" s="8"/>
      <c r="P976" s="8"/>
    </row>
    <row r="977" ht="15.75" customHeight="1">
      <c r="L977" s="7"/>
      <c r="M977" s="8"/>
      <c r="P977" s="8"/>
    </row>
    <row r="978" ht="15.75" customHeight="1">
      <c r="L978" s="7"/>
      <c r="M978" s="8"/>
      <c r="P978" s="8"/>
    </row>
    <row r="979" ht="15.75" customHeight="1">
      <c r="L979" s="7"/>
      <c r="M979" s="8"/>
      <c r="P979" s="8"/>
    </row>
    <row r="980" ht="15.75" customHeight="1">
      <c r="L980" s="7"/>
      <c r="M980" s="8"/>
      <c r="P980" s="8"/>
    </row>
    <row r="981" ht="15.75" customHeight="1">
      <c r="L981" s="7"/>
      <c r="M981" s="8"/>
      <c r="P981" s="8"/>
    </row>
    <row r="982" ht="15.75" customHeight="1">
      <c r="L982" s="7"/>
      <c r="M982" s="8"/>
      <c r="P982" s="8"/>
    </row>
    <row r="983" ht="15.75" customHeight="1">
      <c r="L983" s="7"/>
      <c r="M983" s="8"/>
      <c r="P983" s="8"/>
    </row>
    <row r="984" ht="15.75" customHeight="1">
      <c r="L984" s="7"/>
      <c r="M984" s="8"/>
      <c r="P984" s="8"/>
    </row>
    <row r="985" ht="15.75" customHeight="1">
      <c r="L985" s="7"/>
      <c r="M985" s="8"/>
      <c r="P985" s="8"/>
    </row>
    <row r="986" ht="15.75" customHeight="1">
      <c r="L986" s="7"/>
      <c r="M986" s="8"/>
      <c r="P986" s="8"/>
    </row>
    <row r="987" ht="15.75" customHeight="1">
      <c r="L987" s="7"/>
      <c r="M987" s="8"/>
      <c r="P987" s="8"/>
    </row>
    <row r="988" ht="15.75" customHeight="1">
      <c r="L988" s="7"/>
      <c r="M988" s="8"/>
      <c r="P988" s="8"/>
    </row>
    <row r="989" ht="15.75" customHeight="1">
      <c r="L989" s="7"/>
      <c r="M989" s="8"/>
      <c r="P989" s="8"/>
    </row>
    <row r="990" ht="15.75" customHeight="1">
      <c r="L990" s="7"/>
      <c r="M990" s="8"/>
      <c r="P990" s="8"/>
    </row>
    <row r="991" ht="15.75" customHeight="1">
      <c r="L991" s="7"/>
      <c r="M991" s="8"/>
      <c r="P991" s="8"/>
    </row>
    <row r="992" ht="15.75" customHeight="1">
      <c r="L992" s="7"/>
      <c r="M992" s="8"/>
      <c r="P992" s="8"/>
    </row>
    <row r="993" ht="15.75" customHeight="1">
      <c r="L993" s="7"/>
      <c r="M993" s="8"/>
      <c r="P993" s="8"/>
    </row>
    <row r="994" ht="15.75" customHeight="1">
      <c r="L994" s="7"/>
      <c r="M994" s="8"/>
      <c r="P994" s="8"/>
    </row>
    <row r="995" ht="15.75" customHeight="1">
      <c r="L995" s="7"/>
      <c r="M995" s="8"/>
      <c r="P995" s="8"/>
    </row>
    <row r="996" ht="15.75" customHeight="1">
      <c r="L996" s="7"/>
      <c r="M996" s="8"/>
      <c r="P996" s="8"/>
    </row>
    <row r="997" ht="15.75" customHeight="1">
      <c r="L997" s="7"/>
      <c r="M997" s="8"/>
      <c r="P997" s="8"/>
    </row>
    <row r="998" ht="15.75" customHeight="1">
      <c r="L998" s="7"/>
      <c r="M998" s="8"/>
      <c r="P998" s="8"/>
    </row>
    <row r="999" ht="15.75" customHeight="1">
      <c r="L999" s="7"/>
      <c r="M999" s="8"/>
      <c r="P999" s="8"/>
    </row>
    <row r="1000" ht="15.75" customHeight="1">
      <c r="L1000" s="7"/>
      <c r="M1000" s="8"/>
      <c r="P1000" s="8"/>
    </row>
  </sheetData>
  <printOptions/>
  <pageMargins bottom="0.75" footer="0.0" header="0.0" left="0.7" right="0.7" top="0.75"/>
  <pageSetup orientation="landscape"/>
  <drawing r:id="rId1"/>
</worksheet>
</file>