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476D01D9-24CC-4AB1-83D2-FA80482A1F42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Hasil Match" sheetId="1" r:id="rId1"/>
    <sheet name="Sheet1" sheetId="11" r:id="rId2"/>
    <sheet name="Per Team" sheetId="2" r:id="rId3"/>
    <sheet name="Elbow Method" sheetId="3" r:id="rId4"/>
    <sheet name="K-Means" sheetId="5" r:id="rId5"/>
    <sheet name="Z Score" sheetId="10" r:id="rId6"/>
    <sheet name="Silhouette" sheetId="9" r:id="rId7"/>
    <sheet name="Contoh Apriori" sheetId="6" r:id="rId8"/>
    <sheet name="Apriori" sheetId="4" r:id="rId9"/>
    <sheet name="Contoh Apriori 2" sheetId="7" r:id="rId10"/>
  </sheets>
  <definedNames>
    <definedName name="_xlnm._FilterDatabase" localSheetId="0" hidden="1">'Hasil Match'!$A$1:$AE$381</definedName>
    <definedName name="_xlnm._FilterDatabase" localSheetId="2" hidden="1">'Per Team'!$A$1:$S$761</definedName>
  </definedName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P27" i="7"/>
  <c r="P26" i="7"/>
  <c r="P17" i="7"/>
  <c r="N17" i="7"/>
  <c r="Q25" i="7"/>
  <c r="Q24" i="7"/>
  <c r="Q23" i="7"/>
  <c r="I25" i="7"/>
  <c r="I24" i="7"/>
  <c r="I23" i="7"/>
  <c r="I17" i="7"/>
  <c r="P24" i="7"/>
  <c r="P25" i="7"/>
  <c r="P23" i="7"/>
  <c r="P21" i="7"/>
  <c r="P22" i="7"/>
  <c r="P20" i="7"/>
  <c r="P18" i="7"/>
  <c r="P19" i="7"/>
  <c r="O23" i="7"/>
  <c r="O20" i="7"/>
  <c r="O17" i="7"/>
  <c r="O26" i="7"/>
  <c r="N28" i="7"/>
  <c r="N27" i="7"/>
  <c r="N26" i="7"/>
  <c r="N25" i="7"/>
  <c r="N24" i="7"/>
  <c r="N23" i="7"/>
  <c r="N22" i="7"/>
  <c r="N21" i="7"/>
  <c r="Q21" i="7" s="1"/>
  <c r="N20" i="7"/>
  <c r="Q20" i="7" s="1"/>
  <c r="N19" i="7"/>
  <c r="Q19" i="7" s="1"/>
  <c r="N18" i="7"/>
  <c r="Q18" i="7" s="1"/>
  <c r="F18" i="7"/>
  <c r="F17" i="7"/>
  <c r="K3" i="7"/>
  <c r="K4" i="7"/>
  <c r="K5" i="7"/>
  <c r="K6" i="7"/>
  <c r="K7" i="7"/>
  <c r="K8" i="7"/>
  <c r="K9" i="7"/>
  <c r="K10" i="7"/>
  <c r="K11" i="7"/>
  <c r="K2" i="7"/>
  <c r="P14" i="7"/>
  <c r="N14" i="7"/>
  <c r="P13" i="7"/>
  <c r="O13" i="7"/>
  <c r="N13" i="7"/>
  <c r="Q22" i="7" l="1"/>
  <c r="Q28" i="7"/>
  <c r="Q17" i="7"/>
  <c r="Q27" i="7"/>
  <c r="Q26" i="7"/>
  <c r="I26" i="7"/>
  <c r="I28" i="7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2" i="2"/>
  <c r="H26" i="7"/>
  <c r="J2" i="7"/>
  <c r="J3" i="7"/>
  <c r="J4" i="7"/>
  <c r="J5" i="7"/>
  <c r="J6" i="7"/>
  <c r="J7" i="7"/>
  <c r="J8" i="7"/>
  <c r="J9" i="7"/>
  <c r="J10" i="7"/>
  <c r="J11" i="7"/>
  <c r="F2" i="7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" i="10"/>
  <c r="N2" i="10"/>
  <c r="P23" i="10" s="1"/>
  <c r="W1" i="9"/>
  <c r="W6" i="9"/>
  <c r="W11" i="9"/>
  <c r="W10" i="9"/>
  <c r="H72" i="9"/>
  <c r="W8" i="9"/>
  <c r="W3" i="9"/>
  <c r="W5" i="9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Q23" i="10"/>
  <c r="O23" i="10"/>
  <c r="Q2" i="5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N42" i="10"/>
  <c r="N39" i="10"/>
  <c r="N40" i="10"/>
  <c r="N41" i="10"/>
  <c r="N33" i="10"/>
  <c r="N34" i="10"/>
  <c r="N35" i="10"/>
  <c r="N36" i="10"/>
  <c r="N37" i="10"/>
  <c r="N38" i="10"/>
  <c r="N25" i="10"/>
  <c r="N26" i="10"/>
  <c r="N27" i="10"/>
  <c r="N28" i="10"/>
  <c r="N29" i="10"/>
  <c r="N30" i="10"/>
  <c r="N31" i="10"/>
  <c r="N32" i="10"/>
  <c r="N24" i="10"/>
  <c r="N23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R90" i="9"/>
  <c r="L19" i="9"/>
  <c r="K60" i="9"/>
  <c r="B84" i="9"/>
  <c r="B83" i="9"/>
  <c r="B82" i="9"/>
  <c r="I78" i="9"/>
  <c r="I79" i="9"/>
  <c r="I77" i="9"/>
  <c r="H79" i="9"/>
  <c r="G79" i="9"/>
  <c r="F79" i="9"/>
  <c r="E79" i="9"/>
  <c r="D79" i="9"/>
  <c r="C79" i="9"/>
  <c r="B79" i="9"/>
  <c r="N94" i="9"/>
  <c r="N95" i="9"/>
  <c r="N96" i="9"/>
  <c r="N97" i="9"/>
  <c r="N98" i="9"/>
  <c r="N99" i="9"/>
  <c r="N100" i="9"/>
  <c r="N101" i="9"/>
  <c r="N102" i="9"/>
  <c r="N93" i="9"/>
  <c r="N82" i="9"/>
  <c r="H78" i="9"/>
  <c r="G78" i="9"/>
  <c r="F78" i="9"/>
  <c r="E78" i="9"/>
  <c r="D78" i="9"/>
  <c r="C78" i="9"/>
  <c r="B78" i="9"/>
  <c r="H77" i="9"/>
  <c r="G77" i="9"/>
  <c r="F77" i="9"/>
  <c r="E77" i="9"/>
  <c r="D77" i="9"/>
  <c r="B77" i="9"/>
  <c r="H74" i="9"/>
  <c r="H73" i="9"/>
  <c r="G73" i="9"/>
  <c r="F74" i="9"/>
  <c r="G72" i="9"/>
  <c r="E74" i="9"/>
  <c r="F72" i="9"/>
  <c r="N83" i="9"/>
  <c r="N84" i="9"/>
  <c r="N85" i="9"/>
  <c r="N86" i="9"/>
  <c r="N87" i="9"/>
  <c r="N88" i="9"/>
  <c r="N89" i="9"/>
  <c r="N90" i="9"/>
  <c r="N91" i="9"/>
  <c r="N72" i="9"/>
  <c r="N73" i="9"/>
  <c r="N74" i="9"/>
  <c r="N75" i="9"/>
  <c r="N76" i="9"/>
  <c r="N77" i="9"/>
  <c r="N78" i="9"/>
  <c r="N79" i="9"/>
  <c r="N80" i="9"/>
  <c r="N71" i="9"/>
  <c r="K84" i="9"/>
  <c r="K81" i="9"/>
  <c r="K73" i="9"/>
  <c r="K74" i="9"/>
  <c r="K75" i="9"/>
  <c r="K76" i="9"/>
  <c r="K77" i="9"/>
  <c r="K72" i="9"/>
  <c r="K68" i="9"/>
  <c r="M64" i="9"/>
  <c r="K64" i="9"/>
  <c r="O49" i="9"/>
  <c r="O39" i="9"/>
  <c r="M60" i="9"/>
  <c r="O32" i="9"/>
  <c r="O25" i="9"/>
  <c r="O16" i="9"/>
  <c r="N49" i="9"/>
  <c r="N50" i="9"/>
  <c r="N51" i="9"/>
  <c r="N52" i="9"/>
  <c r="N53" i="9"/>
  <c r="N54" i="9"/>
  <c r="N55" i="9"/>
  <c r="N56" i="9"/>
  <c r="N48" i="9"/>
  <c r="N15" i="9"/>
  <c r="N44" i="9"/>
  <c r="N45" i="9"/>
  <c r="N46" i="9"/>
  <c r="N39" i="9"/>
  <c r="N40" i="9"/>
  <c r="N41" i="9"/>
  <c r="N42" i="9"/>
  <c r="N43" i="9"/>
  <c r="N38" i="9"/>
  <c r="N31" i="9"/>
  <c r="N36" i="9"/>
  <c r="N32" i="9"/>
  <c r="N33" i="9"/>
  <c r="N34" i="9"/>
  <c r="N35" i="9"/>
  <c r="N24" i="9"/>
  <c r="N25" i="9"/>
  <c r="N26" i="9"/>
  <c r="N27" i="9"/>
  <c r="N28" i="9"/>
  <c r="L47" i="9"/>
  <c r="L41" i="9"/>
  <c r="L35" i="9"/>
  <c r="L28" i="9"/>
  <c r="K35" i="9"/>
  <c r="K27" i="9"/>
  <c r="K33" i="9"/>
  <c r="K32" i="9"/>
  <c r="K31" i="9"/>
  <c r="K29" i="9"/>
  <c r="K25" i="9"/>
  <c r="K26" i="9"/>
  <c r="K28" i="9"/>
  <c r="K24" i="9"/>
  <c r="K17" i="9"/>
  <c r="K21" i="9"/>
  <c r="K22" i="9"/>
  <c r="K20" i="9"/>
  <c r="K18" i="9"/>
  <c r="K19" i="9"/>
  <c r="K16" i="9"/>
  <c r="K3" i="9"/>
  <c r="P12" i="9"/>
  <c r="N12" i="9"/>
  <c r="P6" i="9"/>
  <c r="P5" i="9"/>
  <c r="P3" i="9"/>
  <c r="P9" i="9"/>
  <c r="P7" i="9"/>
  <c r="P8" i="9"/>
  <c r="P4" i="9"/>
  <c r="P2" i="9"/>
  <c r="N2" i="9"/>
  <c r="N9" i="9"/>
  <c r="N7" i="9"/>
  <c r="N8" i="9"/>
  <c r="N6" i="9"/>
  <c r="N4" i="9"/>
  <c r="K4" i="9"/>
  <c r="H27" i="7"/>
  <c r="I27" i="7" s="1"/>
  <c r="G26" i="7"/>
  <c r="F26" i="7"/>
  <c r="H14" i="7"/>
  <c r="H13" i="7"/>
  <c r="G13" i="7"/>
  <c r="H13" i="6"/>
  <c r="G3" i="7"/>
  <c r="G4" i="7"/>
  <c r="F27" i="7" s="1"/>
  <c r="G5" i="7"/>
  <c r="G6" i="7"/>
  <c r="G7" i="7"/>
  <c r="G8" i="7"/>
  <c r="G9" i="7"/>
  <c r="G10" i="7"/>
  <c r="G11" i="7"/>
  <c r="G2" i="7"/>
  <c r="G23" i="7" s="1"/>
  <c r="F3" i="7"/>
  <c r="F4" i="7"/>
  <c r="F5" i="7"/>
  <c r="F14" i="7" s="1"/>
  <c r="F6" i="7"/>
  <c r="F7" i="7"/>
  <c r="F8" i="7"/>
  <c r="F9" i="7"/>
  <c r="F10" i="7"/>
  <c r="F11" i="7"/>
  <c r="H2" i="6"/>
  <c r="M13" i="6"/>
  <c r="L13" i="6"/>
  <c r="K13" i="6"/>
  <c r="J13" i="6"/>
  <c r="I14" i="6"/>
  <c r="I13" i="6"/>
  <c r="H14" i="6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J2" i="6"/>
  <c r="J3" i="6"/>
  <c r="J4" i="6"/>
  <c r="J5" i="6"/>
  <c r="J6" i="6"/>
  <c r="J7" i="6"/>
  <c r="J8" i="6"/>
  <c r="J9" i="6"/>
  <c r="J10" i="6"/>
  <c r="J11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Q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O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Q3" i="5"/>
  <c r="AB10" i="5" s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O3" i="5"/>
  <c r="O4" i="5"/>
  <c r="O5" i="5"/>
  <c r="O6" i="5"/>
  <c r="O7" i="5"/>
  <c r="O8" i="5"/>
  <c r="C32" i="5" s="1"/>
  <c r="O9" i="5"/>
  <c r="O10" i="5"/>
  <c r="O11" i="5"/>
  <c r="O12" i="5"/>
  <c r="O13" i="5"/>
  <c r="O14" i="5"/>
  <c r="O15" i="5"/>
  <c r="O16" i="5"/>
  <c r="O17" i="5"/>
  <c r="O18" i="5"/>
  <c r="O19" i="5"/>
  <c r="O20" i="5"/>
  <c r="C44" i="5" s="1"/>
  <c r="O21" i="5"/>
  <c r="AB26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B25" i="5"/>
  <c r="AK45" i="5"/>
  <c r="AJ45" i="5"/>
  <c r="AI45" i="5"/>
  <c r="AH45" i="5"/>
  <c r="AG45" i="5"/>
  <c r="AF45" i="5"/>
  <c r="AE45" i="5"/>
  <c r="AD45" i="5"/>
  <c r="AC45" i="5"/>
  <c r="AB45" i="5"/>
  <c r="AK44" i="5"/>
  <c r="AJ44" i="5"/>
  <c r="AI44" i="5"/>
  <c r="AH44" i="5"/>
  <c r="AG44" i="5"/>
  <c r="AF44" i="5"/>
  <c r="AE44" i="5"/>
  <c r="AD44" i="5"/>
  <c r="AC44" i="5"/>
  <c r="AB44" i="5"/>
  <c r="AK43" i="5"/>
  <c r="AJ43" i="5"/>
  <c r="AI43" i="5"/>
  <c r="AH43" i="5"/>
  <c r="AG43" i="5"/>
  <c r="AF43" i="5"/>
  <c r="AE43" i="5"/>
  <c r="AD43" i="5"/>
  <c r="AC43" i="5"/>
  <c r="AB43" i="5"/>
  <c r="AK42" i="5"/>
  <c r="AJ42" i="5"/>
  <c r="AI42" i="5"/>
  <c r="AH42" i="5"/>
  <c r="AG42" i="5"/>
  <c r="AF42" i="5"/>
  <c r="AE42" i="5"/>
  <c r="AD42" i="5"/>
  <c r="AC42" i="5"/>
  <c r="AB42" i="5"/>
  <c r="AK41" i="5"/>
  <c r="AJ41" i="5"/>
  <c r="AI41" i="5"/>
  <c r="AH41" i="5"/>
  <c r="AG41" i="5"/>
  <c r="AF41" i="5"/>
  <c r="AE41" i="5"/>
  <c r="AD41" i="5"/>
  <c r="AC41" i="5"/>
  <c r="AB41" i="5"/>
  <c r="AK40" i="5"/>
  <c r="AJ40" i="5"/>
  <c r="AI40" i="5"/>
  <c r="AH40" i="5"/>
  <c r="AG40" i="5"/>
  <c r="AF40" i="5"/>
  <c r="AE40" i="5"/>
  <c r="AD40" i="5"/>
  <c r="AC40" i="5"/>
  <c r="AB40" i="5"/>
  <c r="AK39" i="5"/>
  <c r="AJ39" i="5"/>
  <c r="AI39" i="5"/>
  <c r="AH39" i="5"/>
  <c r="AG39" i="5"/>
  <c r="AF39" i="5"/>
  <c r="AE39" i="5"/>
  <c r="AD39" i="5"/>
  <c r="AC39" i="5"/>
  <c r="AB39" i="5"/>
  <c r="AK38" i="5"/>
  <c r="AJ38" i="5"/>
  <c r="AI38" i="5"/>
  <c r="AH38" i="5"/>
  <c r="AG38" i="5"/>
  <c r="AF38" i="5"/>
  <c r="AE38" i="5"/>
  <c r="AD38" i="5"/>
  <c r="AC38" i="5"/>
  <c r="AB38" i="5"/>
  <c r="AK37" i="5"/>
  <c r="AJ37" i="5"/>
  <c r="AI37" i="5"/>
  <c r="AH37" i="5"/>
  <c r="AG37" i="5"/>
  <c r="AF37" i="5"/>
  <c r="AE37" i="5"/>
  <c r="AD37" i="5"/>
  <c r="AC37" i="5"/>
  <c r="AB37" i="5"/>
  <c r="AK36" i="5"/>
  <c r="AJ36" i="5"/>
  <c r="AI36" i="5"/>
  <c r="AH36" i="5"/>
  <c r="AG36" i="5"/>
  <c r="AF36" i="5"/>
  <c r="AE36" i="5"/>
  <c r="AD36" i="5"/>
  <c r="AC36" i="5"/>
  <c r="AB36" i="5"/>
  <c r="AK35" i="5"/>
  <c r="AJ35" i="5"/>
  <c r="AI35" i="5"/>
  <c r="AH35" i="5"/>
  <c r="AG35" i="5"/>
  <c r="AF35" i="5"/>
  <c r="AE35" i="5"/>
  <c r="AD35" i="5"/>
  <c r="AC35" i="5"/>
  <c r="AB35" i="5"/>
  <c r="AK34" i="5"/>
  <c r="AJ34" i="5"/>
  <c r="AI34" i="5"/>
  <c r="AH34" i="5"/>
  <c r="AG34" i="5"/>
  <c r="AF34" i="5"/>
  <c r="AE34" i="5"/>
  <c r="AD34" i="5"/>
  <c r="AC34" i="5"/>
  <c r="AB34" i="5"/>
  <c r="AK33" i="5"/>
  <c r="AJ33" i="5"/>
  <c r="AI33" i="5"/>
  <c r="AH33" i="5"/>
  <c r="AG33" i="5"/>
  <c r="AF33" i="5"/>
  <c r="AE33" i="5"/>
  <c r="AD33" i="5"/>
  <c r="AC33" i="5"/>
  <c r="AB33" i="5"/>
  <c r="AK32" i="5"/>
  <c r="AJ32" i="5"/>
  <c r="AI32" i="5"/>
  <c r="AH32" i="5"/>
  <c r="AG32" i="5"/>
  <c r="AF32" i="5"/>
  <c r="AE32" i="5"/>
  <c r="AD32" i="5"/>
  <c r="AC32" i="5"/>
  <c r="AB32" i="5"/>
  <c r="AK31" i="5"/>
  <c r="AJ31" i="5"/>
  <c r="AI31" i="5"/>
  <c r="AH31" i="5"/>
  <c r="AG31" i="5"/>
  <c r="AF31" i="5"/>
  <c r="AE31" i="5"/>
  <c r="AD31" i="5"/>
  <c r="AC31" i="5"/>
  <c r="AB31" i="5"/>
  <c r="AK30" i="5"/>
  <c r="AJ30" i="5"/>
  <c r="AI30" i="5"/>
  <c r="AH30" i="5"/>
  <c r="AG30" i="5"/>
  <c r="AF30" i="5"/>
  <c r="AE30" i="5"/>
  <c r="AD30" i="5"/>
  <c r="AC30" i="5"/>
  <c r="AB30" i="5"/>
  <c r="AK29" i="5"/>
  <c r="AJ29" i="5"/>
  <c r="AI29" i="5"/>
  <c r="AH29" i="5"/>
  <c r="AG29" i="5"/>
  <c r="AF29" i="5"/>
  <c r="AE29" i="5"/>
  <c r="AD29" i="5"/>
  <c r="AC29" i="5"/>
  <c r="AB29" i="5"/>
  <c r="AK28" i="5"/>
  <c r="AJ28" i="5"/>
  <c r="AI28" i="5"/>
  <c r="AH28" i="5"/>
  <c r="AG28" i="5"/>
  <c r="AF28" i="5"/>
  <c r="AE28" i="5"/>
  <c r="AD28" i="5"/>
  <c r="AC28" i="5"/>
  <c r="AB28" i="5"/>
  <c r="AK27" i="5"/>
  <c r="AJ27" i="5"/>
  <c r="AI27" i="5"/>
  <c r="AH27" i="5"/>
  <c r="AG27" i="5"/>
  <c r="AF27" i="5"/>
  <c r="AE27" i="5"/>
  <c r="AD27" i="5"/>
  <c r="AC27" i="5"/>
  <c r="AB27" i="5"/>
  <c r="AK26" i="5"/>
  <c r="AJ26" i="5"/>
  <c r="AI26" i="5"/>
  <c r="AH26" i="5"/>
  <c r="AG26" i="5"/>
  <c r="AF26" i="5"/>
  <c r="AE26" i="5"/>
  <c r="AD26" i="5"/>
  <c r="AC26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P2" i="3"/>
  <c r="K170" i="3"/>
  <c r="L170" i="3"/>
  <c r="M170" i="3"/>
  <c r="N170" i="3"/>
  <c r="U168" i="3" s="1"/>
  <c r="O170" i="3"/>
  <c r="U163" i="3" s="1"/>
  <c r="P170" i="3"/>
  <c r="Q170" i="3"/>
  <c r="U164" i="3" s="1"/>
  <c r="R170" i="3"/>
  <c r="S170" i="3"/>
  <c r="J170" i="3"/>
  <c r="U167" i="3" s="1"/>
  <c r="K161" i="3"/>
  <c r="L161" i="3"/>
  <c r="M161" i="3"/>
  <c r="N161" i="3"/>
  <c r="O161" i="3"/>
  <c r="P161" i="3"/>
  <c r="Q161" i="3"/>
  <c r="R161" i="3"/>
  <c r="S161" i="3"/>
  <c r="J161" i="3"/>
  <c r="U158" i="3" s="1"/>
  <c r="K155" i="3"/>
  <c r="L155" i="3"/>
  <c r="M155" i="3"/>
  <c r="N155" i="3"/>
  <c r="O155" i="3"/>
  <c r="P155" i="3"/>
  <c r="Q155" i="3"/>
  <c r="R155" i="3"/>
  <c r="S155" i="3"/>
  <c r="J155" i="3"/>
  <c r="U152" i="3" s="1"/>
  <c r="K150" i="3"/>
  <c r="L150" i="3"/>
  <c r="M150" i="3"/>
  <c r="N150" i="3"/>
  <c r="O150" i="3"/>
  <c r="P150" i="3"/>
  <c r="Q150" i="3"/>
  <c r="R150" i="3"/>
  <c r="S150" i="3"/>
  <c r="J150" i="3"/>
  <c r="U147" i="3" s="1"/>
  <c r="K145" i="3"/>
  <c r="U143" i="3" s="1"/>
  <c r="L145" i="3"/>
  <c r="M145" i="3"/>
  <c r="N145" i="3"/>
  <c r="O145" i="3"/>
  <c r="P145" i="3"/>
  <c r="Q145" i="3"/>
  <c r="R145" i="3"/>
  <c r="S145" i="3"/>
  <c r="J145" i="3"/>
  <c r="U142" i="3" s="1"/>
  <c r="E141" i="3"/>
  <c r="F141" i="3"/>
  <c r="D141" i="3"/>
  <c r="C141" i="3"/>
  <c r="B141" i="3"/>
  <c r="J138" i="3"/>
  <c r="U130" i="3" s="1"/>
  <c r="J126" i="3"/>
  <c r="U124" i="3" s="1"/>
  <c r="J122" i="3"/>
  <c r="U120" i="3" s="1"/>
  <c r="J118" i="3"/>
  <c r="U116" i="3" s="1"/>
  <c r="S85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U121" i="3" s="1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U111" i="3" s="1"/>
  <c r="N113" i="3"/>
  <c r="O113" i="3"/>
  <c r="P113" i="3"/>
  <c r="Q113" i="3"/>
  <c r="R113" i="3"/>
  <c r="S113" i="3"/>
  <c r="J113" i="3"/>
  <c r="U110" i="3" s="1"/>
  <c r="F109" i="3"/>
  <c r="E109" i="3"/>
  <c r="D109" i="3"/>
  <c r="C109" i="3"/>
  <c r="B109" i="3"/>
  <c r="J106" i="3"/>
  <c r="K106" i="3"/>
  <c r="L106" i="3"/>
  <c r="M106" i="3"/>
  <c r="N106" i="3"/>
  <c r="O106" i="3"/>
  <c r="P106" i="3"/>
  <c r="Q106" i="3"/>
  <c r="R106" i="3"/>
  <c r="I106" i="3"/>
  <c r="J95" i="3"/>
  <c r="K95" i="3"/>
  <c r="L95" i="3"/>
  <c r="M95" i="3"/>
  <c r="N95" i="3"/>
  <c r="O95" i="3"/>
  <c r="P95" i="3"/>
  <c r="Q95" i="3"/>
  <c r="R95" i="3"/>
  <c r="I95" i="3"/>
  <c r="S91" i="3" s="1"/>
  <c r="J87" i="3"/>
  <c r="K87" i="3"/>
  <c r="L87" i="3"/>
  <c r="M87" i="3"/>
  <c r="N87" i="3"/>
  <c r="O87" i="3"/>
  <c r="P87" i="3"/>
  <c r="Q87" i="3"/>
  <c r="R87" i="3"/>
  <c r="I87" i="3"/>
  <c r="J83" i="3"/>
  <c r="K83" i="3"/>
  <c r="L83" i="3"/>
  <c r="M83" i="3"/>
  <c r="N83" i="3"/>
  <c r="O83" i="3"/>
  <c r="P83" i="3"/>
  <c r="Q83" i="3"/>
  <c r="R83" i="3"/>
  <c r="I83" i="3"/>
  <c r="I76" i="3"/>
  <c r="J76" i="3"/>
  <c r="K76" i="3"/>
  <c r="L76" i="3"/>
  <c r="M76" i="3"/>
  <c r="N76" i="3"/>
  <c r="O76" i="3"/>
  <c r="P76" i="3"/>
  <c r="Q76" i="3"/>
  <c r="H76" i="3"/>
  <c r="I61" i="3"/>
  <c r="R58" i="3" s="1"/>
  <c r="J61" i="3"/>
  <c r="K61" i="3"/>
  <c r="L61" i="3"/>
  <c r="M61" i="3"/>
  <c r="N61" i="3"/>
  <c r="O61" i="3"/>
  <c r="P61" i="3"/>
  <c r="Q61" i="3"/>
  <c r="H61" i="3"/>
  <c r="Q54" i="3"/>
  <c r="I54" i="3"/>
  <c r="J54" i="3"/>
  <c r="R53" i="3" s="1"/>
  <c r="K54" i="3"/>
  <c r="L54" i="3"/>
  <c r="M54" i="3"/>
  <c r="N54" i="3"/>
  <c r="O54" i="3"/>
  <c r="P54" i="3"/>
  <c r="H54" i="3"/>
  <c r="G48" i="3"/>
  <c r="H48" i="3"/>
  <c r="I48" i="3"/>
  <c r="J48" i="3"/>
  <c r="K48" i="3"/>
  <c r="L48" i="3"/>
  <c r="M48" i="3"/>
  <c r="N48" i="3"/>
  <c r="O48" i="3"/>
  <c r="F48" i="3"/>
  <c r="P39" i="3" s="1"/>
  <c r="G29" i="3"/>
  <c r="H29" i="3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C43" i="5" l="1"/>
  <c r="AC4" i="5"/>
  <c r="AG2" i="5"/>
  <c r="AE8" i="5"/>
  <c r="C30" i="5"/>
  <c r="C28" i="5"/>
  <c r="AF3" i="5"/>
  <c r="AD3" i="5"/>
  <c r="S23" i="10"/>
  <c r="R23" i="10"/>
  <c r="B26" i="5"/>
  <c r="B37" i="5"/>
  <c r="AB9" i="5"/>
  <c r="AC3" i="5"/>
  <c r="AE7" i="5"/>
  <c r="AG11" i="5"/>
  <c r="B36" i="5"/>
  <c r="AB8" i="5"/>
  <c r="AD2" i="5"/>
  <c r="AE6" i="5"/>
  <c r="AG10" i="5"/>
  <c r="B35" i="5"/>
  <c r="AB7" i="5"/>
  <c r="AD11" i="5"/>
  <c r="AE5" i="5"/>
  <c r="AG9" i="5"/>
  <c r="B34" i="5"/>
  <c r="AB6" i="5"/>
  <c r="AD10" i="5"/>
  <c r="AE4" i="5"/>
  <c r="AG8" i="5"/>
  <c r="B33" i="5"/>
  <c r="AB5" i="5"/>
  <c r="AD9" i="5"/>
  <c r="AE3" i="5"/>
  <c r="AG7" i="5"/>
  <c r="AB4" i="5"/>
  <c r="AD8" i="5"/>
  <c r="AF2" i="5"/>
  <c r="AG6" i="5"/>
  <c r="C31" i="5"/>
  <c r="AB3" i="5"/>
  <c r="AD7" i="5"/>
  <c r="AF11" i="5"/>
  <c r="AG5" i="5"/>
  <c r="AC2" i="5"/>
  <c r="AD6" i="5"/>
  <c r="AF10" i="5"/>
  <c r="AG4" i="5"/>
  <c r="B45" i="5"/>
  <c r="C29" i="5"/>
  <c r="AC11" i="5"/>
  <c r="AD5" i="5"/>
  <c r="AF9" i="5"/>
  <c r="AG3" i="5"/>
  <c r="AC10" i="5"/>
  <c r="AD4" i="5"/>
  <c r="AF8" i="5"/>
  <c r="B27" i="5"/>
  <c r="AC9" i="5"/>
  <c r="AF7" i="5"/>
  <c r="C42" i="5"/>
  <c r="AC8" i="5"/>
  <c r="AE2" i="5"/>
  <c r="AF6" i="5"/>
  <c r="C41" i="5"/>
  <c r="AC7" i="5"/>
  <c r="AE11" i="5"/>
  <c r="AF5" i="5"/>
  <c r="B40" i="5"/>
  <c r="AB2" i="5"/>
  <c r="AC6" i="5"/>
  <c r="AE10" i="5"/>
  <c r="AF4" i="5"/>
  <c r="B39" i="5"/>
  <c r="AB11" i="5"/>
  <c r="AC5" i="5"/>
  <c r="AE9" i="5"/>
  <c r="B38" i="5"/>
  <c r="F23" i="7"/>
  <c r="H23" i="7" s="1"/>
  <c r="F28" i="7"/>
  <c r="H28" i="7" s="1"/>
  <c r="H17" i="7"/>
  <c r="F13" i="7"/>
  <c r="G17" i="7"/>
  <c r="H18" i="7"/>
  <c r="I18" i="7" s="1"/>
  <c r="F19" i="7"/>
  <c r="H19" i="7" s="1"/>
  <c r="I19" i="7" s="1"/>
  <c r="F22" i="7"/>
  <c r="F20" i="7"/>
  <c r="F24" i="7"/>
  <c r="H24" i="7" s="1"/>
  <c r="G20" i="7"/>
  <c r="F25" i="7"/>
  <c r="H25" i="7" s="1"/>
  <c r="F21" i="7"/>
  <c r="H21" i="7" s="1"/>
  <c r="I21" i="7" s="1"/>
  <c r="B44" i="5"/>
  <c r="B32" i="5"/>
  <c r="C40" i="5"/>
  <c r="C27" i="5"/>
  <c r="B43" i="5"/>
  <c r="B31" i="5"/>
  <c r="C39" i="5"/>
  <c r="C26" i="5"/>
  <c r="B42" i="5"/>
  <c r="B30" i="5"/>
  <c r="C38" i="5"/>
  <c r="B41" i="5"/>
  <c r="B29" i="5"/>
  <c r="C37" i="5"/>
  <c r="B28" i="5"/>
  <c r="C36" i="5"/>
  <c r="C34" i="5"/>
  <c r="C35" i="5"/>
  <c r="C33" i="5"/>
  <c r="C45" i="5"/>
  <c r="E118" i="5"/>
  <c r="C124" i="5"/>
  <c r="E130" i="5"/>
  <c r="B117" i="5"/>
  <c r="F117" i="5" s="1"/>
  <c r="C123" i="5"/>
  <c r="B129" i="5"/>
  <c r="F129" i="5" s="1"/>
  <c r="D42" i="5"/>
  <c r="D30" i="5"/>
  <c r="E36" i="5"/>
  <c r="B116" i="5"/>
  <c r="F116" i="5" s="1"/>
  <c r="D122" i="5"/>
  <c r="B128" i="5"/>
  <c r="F128" i="5" s="1"/>
  <c r="E41" i="5"/>
  <c r="E29" i="5"/>
  <c r="E40" i="5"/>
  <c r="E28" i="5"/>
  <c r="E34" i="5"/>
  <c r="B115" i="5"/>
  <c r="F115" i="5" s="1"/>
  <c r="D121" i="5"/>
  <c r="B127" i="5"/>
  <c r="F127" i="5" s="1"/>
  <c r="E39" i="5"/>
  <c r="E27" i="5"/>
  <c r="E117" i="5"/>
  <c r="C122" i="5"/>
  <c r="E129" i="5"/>
  <c r="E38" i="5"/>
  <c r="C114" i="5"/>
  <c r="E120" i="5"/>
  <c r="C126" i="5"/>
  <c r="E132" i="5"/>
  <c r="E37" i="5"/>
  <c r="B114" i="5"/>
  <c r="F114" i="5" s="1"/>
  <c r="E115" i="5"/>
  <c r="D118" i="5"/>
  <c r="C120" i="5"/>
  <c r="B124" i="5"/>
  <c r="F124" i="5" s="1"/>
  <c r="B126" i="5"/>
  <c r="F126" i="5" s="1"/>
  <c r="E127" i="5"/>
  <c r="D130" i="5"/>
  <c r="C132" i="5"/>
  <c r="E119" i="5"/>
  <c r="C125" i="5"/>
  <c r="E131" i="5"/>
  <c r="D84" i="5"/>
  <c r="D113" i="5"/>
  <c r="D132" i="5"/>
  <c r="D120" i="5"/>
  <c r="D41" i="5"/>
  <c r="D29" i="5"/>
  <c r="B125" i="5"/>
  <c r="F125" i="5" s="1"/>
  <c r="C84" i="5"/>
  <c r="C121" i="5"/>
  <c r="D131" i="5"/>
  <c r="D119" i="5"/>
  <c r="E128" i="5"/>
  <c r="E116" i="5"/>
  <c r="D40" i="5"/>
  <c r="D28" i="5"/>
  <c r="E35" i="5"/>
  <c r="D39" i="5"/>
  <c r="D27" i="5"/>
  <c r="B123" i="5"/>
  <c r="F123" i="5" s="1"/>
  <c r="C131" i="5"/>
  <c r="C119" i="5"/>
  <c r="D129" i="5"/>
  <c r="D117" i="5"/>
  <c r="E126" i="5"/>
  <c r="E114" i="5"/>
  <c r="D38" i="5"/>
  <c r="E45" i="5"/>
  <c r="E33" i="5"/>
  <c r="B84" i="5"/>
  <c r="F84" i="5" s="1"/>
  <c r="B122" i="5"/>
  <c r="F122" i="5" s="1"/>
  <c r="C130" i="5"/>
  <c r="C118" i="5"/>
  <c r="D128" i="5"/>
  <c r="D116" i="5"/>
  <c r="E125" i="5"/>
  <c r="D37" i="5"/>
  <c r="E44" i="5"/>
  <c r="E32" i="5"/>
  <c r="B113" i="5"/>
  <c r="F113" i="5" s="1"/>
  <c r="B121" i="5"/>
  <c r="F121" i="5" s="1"/>
  <c r="C129" i="5"/>
  <c r="C117" i="5"/>
  <c r="D127" i="5"/>
  <c r="D115" i="5"/>
  <c r="E124" i="5"/>
  <c r="D36" i="5"/>
  <c r="E43" i="5"/>
  <c r="E31" i="5"/>
  <c r="B132" i="5"/>
  <c r="F132" i="5" s="1"/>
  <c r="B120" i="5"/>
  <c r="F120" i="5" s="1"/>
  <c r="C128" i="5"/>
  <c r="C116" i="5"/>
  <c r="D126" i="5"/>
  <c r="D114" i="5"/>
  <c r="E123" i="5"/>
  <c r="D35" i="5"/>
  <c r="E42" i="5"/>
  <c r="E30" i="5"/>
  <c r="B131" i="5"/>
  <c r="F131" i="5" s="1"/>
  <c r="B119" i="5"/>
  <c r="F119" i="5" s="1"/>
  <c r="C127" i="5"/>
  <c r="C115" i="5"/>
  <c r="D125" i="5"/>
  <c r="E84" i="5"/>
  <c r="E122" i="5"/>
  <c r="D34" i="5"/>
  <c r="B130" i="5"/>
  <c r="F130" i="5" s="1"/>
  <c r="B118" i="5"/>
  <c r="F118" i="5" s="1"/>
  <c r="D124" i="5"/>
  <c r="E113" i="5"/>
  <c r="E121" i="5"/>
  <c r="D45" i="5"/>
  <c r="D33" i="5"/>
  <c r="C113" i="5"/>
  <c r="D123" i="5"/>
  <c r="D44" i="5"/>
  <c r="D32" i="5"/>
  <c r="D43" i="5"/>
  <c r="D31" i="5"/>
  <c r="U122" i="3"/>
  <c r="U145" i="3"/>
  <c r="R67" i="3"/>
  <c r="U149" i="3"/>
  <c r="U166" i="3"/>
  <c r="U170" i="3" s="1"/>
  <c r="U117" i="3"/>
  <c r="U148" i="3"/>
  <c r="U150" i="3" s="1"/>
  <c r="U165" i="3"/>
  <c r="R75" i="3"/>
  <c r="U137" i="3"/>
  <c r="U154" i="3"/>
  <c r="S105" i="3"/>
  <c r="U153" i="3"/>
  <c r="U155" i="3" s="1"/>
  <c r="R57" i="3"/>
  <c r="U125" i="3"/>
  <c r="U126" i="3" s="1"/>
  <c r="U134" i="3"/>
  <c r="P27" i="3"/>
  <c r="S82" i="3"/>
  <c r="S90" i="3"/>
  <c r="U136" i="3"/>
  <c r="U128" i="3"/>
  <c r="U160" i="3"/>
  <c r="U157" i="3"/>
  <c r="P28" i="3"/>
  <c r="S98" i="3"/>
  <c r="U135" i="3"/>
  <c r="U159" i="3"/>
  <c r="P40" i="3"/>
  <c r="U133" i="3"/>
  <c r="U112" i="3"/>
  <c r="U113" i="3" s="1"/>
  <c r="U132" i="3"/>
  <c r="U115" i="3"/>
  <c r="U144" i="3"/>
  <c r="U169" i="3"/>
  <c r="S92" i="3"/>
  <c r="S81" i="3"/>
  <c r="U131" i="3"/>
  <c r="S86" i="3"/>
  <c r="U129" i="3"/>
  <c r="D26" i="5"/>
  <c r="E26" i="5"/>
  <c r="B64" i="5"/>
  <c r="B65" i="5"/>
  <c r="E88" i="5"/>
  <c r="D60" i="5"/>
  <c r="D91" i="5"/>
  <c r="B94" i="5"/>
  <c r="E67" i="5"/>
  <c r="E100" i="5"/>
  <c r="D72" i="5"/>
  <c r="D103" i="5"/>
  <c r="D93" i="5"/>
  <c r="E57" i="5"/>
  <c r="D92" i="5"/>
  <c r="E69" i="5"/>
  <c r="E56" i="5"/>
  <c r="E68" i="5"/>
  <c r="D61" i="5"/>
  <c r="B96" i="5"/>
  <c r="D73" i="5"/>
  <c r="E89" i="5"/>
  <c r="B95" i="5"/>
  <c r="E101" i="5"/>
  <c r="F122" i="3"/>
  <c r="B63" i="5"/>
  <c r="D71" i="5"/>
  <c r="D59" i="5"/>
  <c r="E66" i="5"/>
  <c r="B93" i="5"/>
  <c r="D102" i="5"/>
  <c r="D90" i="5"/>
  <c r="E99" i="5"/>
  <c r="E87" i="5"/>
  <c r="C58" i="5"/>
  <c r="B74" i="5"/>
  <c r="B62" i="5"/>
  <c r="D70" i="5"/>
  <c r="D58" i="5"/>
  <c r="E65" i="5"/>
  <c r="B92" i="5"/>
  <c r="D101" i="5"/>
  <c r="D89" i="5"/>
  <c r="E98" i="5"/>
  <c r="E86" i="5"/>
  <c r="B73" i="5"/>
  <c r="B61" i="5"/>
  <c r="D69" i="5"/>
  <c r="D57" i="5"/>
  <c r="E64" i="5"/>
  <c r="B103" i="5"/>
  <c r="B91" i="5"/>
  <c r="D100" i="5"/>
  <c r="D88" i="5"/>
  <c r="E97" i="5"/>
  <c r="E85" i="5"/>
  <c r="C56" i="5"/>
  <c r="B72" i="5"/>
  <c r="B60" i="5"/>
  <c r="D68" i="5"/>
  <c r="D56" i="5"/>
  <c r="E63" i="5"/>
  <c r="B102" i="5"/>
  <c r="B90" i="5"/>
  <c r="D99" i="5"/>
  <c r="D87" i="5"/>
  <c r="E96" i="5"/>
  <c r="B71" i="5"/>
  <c r="B59" i="5"/>
  <c r="D67" i="5"/>
  <c r="E74" i="5"/>
  <c r="E62" i="5"/>
  <c r="B101" i="5"/>
  <c r="B89" i="5"/>
  <c r="D98" i="5"/>
  <c r="D86" i="5"/>
  <c r="E95" i="5"/>
  <c r="C55" i="5"/>
  <c r="B70" i="5"/>
  <c r="B58" i="5"/>
  <c r="D66" i="5"/>
  <c r="E73" i="5"/>
  <c r="E61" i="5"/>
  <c r="B100" i="5"/>
  <c r="B88" i="5"/>
  <c r="D97" i="5"/>
  <c r="D85" i="5"/>
  <c r="E94" i="5"/>
  <c r="B69" i="5"/>
  <c r="B57" i="5"/>
  <c r="D65" i="5"/>
  <c r="E72" i="5"/>
  <c r="E60" i="5"/>
  <c r="B99" i="5"/>
  <c r="B87" i="5"/>
  <c r="D96" i="5"/>
  <c r="E55" i="5"/>
  <c r="E93" i="5"/>
  <c r="B68" i="5"/>
  <c r="B56" i="5"/>
  <c r="D64" i="5"/>
  <c r="E71" i="5"/>
  <c r="E59" i="5"/>
  <c r="B98" i="5"/>
  <c r="B86" i="5"/>
  <c r="D95" i="5"/>
  <c r="E92" i="5"/>
  <c r="B67" i="5"/>
  <c r="B55" i="5"/>
  <c r="D63" i="5"/>
  <c r="E70" i="5"/>
  <c r="E58" i="5"/>
  <c r="B97" i="5"/>
  <c r="B85" i="5"/>
  <c r="D94" i="5"/>
  <c r="E103" i="5"/>
  <c r="E91" i="5"/>
  <c r="B66" i="5"/>
  <c r="D74" i="5"/>
  <c r="D62" i="5"/>
  <c r="D55" i="5"/>
  <c r="E102" i="5"/>
  <c r="E90" i="5"/>
  <c r="F144" i="3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C60" i="5"/>
  <c r="C71" i="5"/>
  <c r="C59" i="5"/>
  <c r="C70" i="5"/>
  <c r="C69" i="5"/>
  <c r="C57" i="5"/>
  <c r="C68" i="5"/>
  <c r="C67" i="5"/>
  <c r="C66" i="5"/>
  <c r="F66" i="5" s="1"/>
  <c r="C65" i="5"/>
  <c r="C64" i="5"/>
  <c r="C63" i="5"/>
  <c r="C101" i="5"/>
  <c r="C102" i="5"/>
  <c r="C100" i="5"/>
  <c r="C87" i="5"/>
  <c r="C103" i="5"/>
  <c r="C88" i="5"/>
  <c r="C93" i="5"/>
  <c r="C89" i="5"/>
  <c r="C90" i="5"/>
  <c r="C91" i="5"/>
  <c r="C92" i="5"/>
  <c r="C94" i="5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P26" i="3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64" i="5" l="1"/>
  <c r="F63" i="5"/>
  <c r="H20" i="7"/>
  <c r="I20" i="7" s="1"/>
  <c r="H22" i="7"/>
  <c r="I22" i="7" s="1"/>
  <c r="F29" i="5"/>
  <c r="AB13" i="5"/>
  <c r="AB16" i="5"/>
  <c r="AB15" i="5"/>
  <c r="AB14" i="5"/>
  <c r="AD15" i="5"/>
  <c r="AD16" i="5"/>
  <c r="AD14" i="5"/>
  <c r="AD13" i="5"/>
  <c r="F89" i="5"/>
  <c r="F72" i="5"/>
  <c r="AC15" i="5"/>
  <c r="AC14" i="5"/>
  <c r="AC13" i="5"/>
  <c r="AC16" i="5"/>
  <c r="F102" i="5"/>
  <c r="F30" i="5"/>
  <c r="F42" i="5"/>
  <c r="F26" i="5"/>
  <c r="F92" i="5"/>
  <c r="F65" i="5"/>
  <c r="F91" i="5"/>
  <c r="F71" i="5"/>
  <c r="P29" i="3"/>
  <c r="U161" i="3"/>
  <c r="J171" i="3" s="1"/>
  <c r="U138" i="3"/>
  <c r="U118" i="3"/>
  <c r="F101" i="5"/>
  <c r="F94" i="5"/>
  <c r="F69" i="5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  <c r="J139" i="3" l="1"/>
</calcChain>
</file>

<file path=xl/sharedStrings.xml><?xml version="1.0" encoding="utf-8"?>
<sst xmlns="http://schemas.openxmlformats.org/spreadsheetml/2006/main" count="8589" uniqueCount="239">
  <si>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</si>
  <si>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</si>
  <si>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</si>
  <si>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</si>
  <si>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</si>
  <si>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</si>
  <si>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</si>
  <si>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</si>
  <si>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</si>
  <si>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</si>
  <si>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</si>
  <si>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</si>
  <si>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</si>
  <si>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</si>
  <si>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</si>
  <si>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</si>
  <si>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</si>
  <si>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</si>
  <si>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</si>
  <si>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</si>
  <si>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</si>
  <si>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</si>
  <si>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</si>
  <si>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</si>
  <si>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</si>
  <si>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</si>
  <si>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</si>
  <si>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</si>
  <si>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</si>
  <si>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</si>
  <si>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</si>
  <si>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</si>
  <si>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</si>
  <si>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</si>
  <si>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</si>
  <si>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</si>
  <si>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</si>
  <si>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</si>
  <si>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</si>
  <si>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</si>
  <si>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</si>
  <si>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</si>
  <si>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</si>
  <si>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</si>
  <si>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</si>
  <si>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</si>
  <si>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</si>
  <si>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</si>
  <si>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</si>
  <si>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</si>
  <si>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</si>
  <si>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</si>
  <si>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</si>
  <si>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</si>
  <si>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</si>
  <si>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</si>
  <si>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</si>
  <si>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</si>
  <si>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</si>
  <si>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</si>
  <si>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</si>
  <si>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</si>
  <si>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</si>
  <si>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</si>
  <si>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</si>
  <si>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</si>
  <si>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</si>
  <si>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</si>
  <si>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</si>
  <si>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</si>
  <si>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</si>
  <si>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</si>
  <si>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</si>
  <si>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</si>
  <si>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</si>
  <si>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</si>
  <si>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</si>
  <si>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</si>
  <si>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</si>
  <si>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</si>
  <si>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</si>
  <si>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</si>
  <si>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</si>
  <si>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</si>
  <si>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</si>
  <si>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</si>
  <si>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</si>
  <si>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</si>
  <si>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</si>
  <si>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</si>
  <si>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</si>
  <si>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</si>
  <si>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</si>
  <si>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</si>
  <si>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</si>
  <si>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</si>
  <si>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</si>
  <si>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</si>
  <si>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</si>
  <si>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</si>
  <si>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</si>
  <si>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</si>
  <si>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</si>
  <si>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</si>
  <si>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</si>
  <si>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</si>
  <si>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</si>
  <si>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</si>
  <si>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</si>
  <si>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</si>
  <si>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</si>
  <si>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</si>
  <si>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</si>
  <si>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</si>
  <si>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</si>
  <si>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</si>
  <si>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</si>
  <si>
    <t>Team</t>
  </si>
  <si>
    <t>Result</t>
  </si>
  <si>
    <t>Win</t>
  </si>
  <si>
    <t>Lose</t>
  </si>
  <si>
    <t>Draw</t>
  </si>
  <si>
    <t>Poss Sedikit ^ PR Sedikit ^ Menang</t>
  </si>
  <si>
    <t>Poss Sedikit ^ PR Banyak ^ Menang</t>
  </si>
  <si>
    <t>Poss Sedikit ^ PR Sedikit ^ Seri</t>
  </si>
  <si>
    <t>Poss Sedikit ^ PR Sedikit ^ Kalah</t>
  </si>
  <si>
    <t>Poss Sedikit ^ PR Banyak ^ Seri</t>
  </si>
  <si>
    <t>Poss Sedikit ^ PR Banyak ^ Kalah</t>
  </si>
  <si>
    <t>Poss Banyak ^ PR Sedikit ^ Menang</t>
  </si>
  <si>
    <t>Poss Banyak ^ PR Sedikit ^ Seri</t>
  </si>
  <si>
    <t>Poss Banyak ^ PR Sedikit ^ Kalah</t>
  </si>
  <si>
    <t>Poss Banyak ^ PR Banyak ^ Menang</t>
  </si>
  <si>
    <t>Poss Banyak ^ PR Banyak ^ Seri</t>
  </si>
  <si>
    <t>Poss Banyak ^ PR Banyak ^ Kalah</t>
  </si>
  <si>
    <t>Confidence</t>
  </si>
  <si>
    <t>Support ABC</t>
  </si>
  <si>
    <t>Support AB</t>
  </si>
  <si>
    <t>Lift</t>
  </si>
  <si>
    <t>F1</t>
  </si>
  <si>
    <t>F2</t>
  </si>
  <si>
    <t>F3</t>
  </si>
  <si>
    <t>F4</t>
  </si>
  <si>
    <t>F5</t>
  </si>
  <si>
    <t>F6</t>
  </si>
  <si>
    <t>Jarak C1 ke C1</t>
  </si>
  <si>
    <t>A ke A</t>
  </si>
  <si>
    <t>A ke F</t>
  </si>
  <si>
    <t>F ke A</t>
  </si>
  <si>
    <t>F ke F</t>
  </si>
  <si>
    <t>Jarak C1 ke lain</t>
  </si>
  <si>
    <t>A ke B</t>
  </si>
  <si>
    <t xml:space="preserve">Ake C </t>
  </si>
  <si>
    <t>Ake D</t>
  </si>
  <si>
    <t>A ke G</t>
  </si>
  <si>
    <t>A ke E</t>
  </si>
  <si>
    <t>A ke H</t>
  </si>
  <si>
    <t>A ke I</t>
  </si>
  <si>
    <t>A ke J</t>
  </si>
  <si>
    <t>F ke B</t>
  </si>
  <si>
    <t>F ke C</t>
  </si>
  <si>
    <t>F ke D</t>
  </si>
  <si>
    <t>F ke E</t>
  </si>
  <si>
    <t>F ke G</t>
  </si>
  <si>
    <t>F ke H</t>
  </si>
  <si>
    <t>F ke I</t>
  </si>
  <si>
    <t>F ke J</t>
  </si>
  <si>
    <t>b</t>
  </si>
  <si>
    <t>a()</t>
  </si>
  <si>
    <t>b()</t>
  </si>
  <si>
    <t>s(A)</t>
  </si>
  <si>
    <t>a(A)</t>
  </si>
  <si>
    <t>b(A)</t>
  </si>
  <si>
    <t>s(F)</t>
  </si>
  <si>
    <t>b(F)</t>
  </si>
  <si>
    <t>a(F)</t>
  </si>
  <si>
    <t>Jarak C2 ke C2</t>
  </si>
  <si>
    <t>C ke C</t>
  </si>
  <si>
    <t>C ke D</t>
  </si>
  <si>
    <t>E</t>
  </si>
  <si>
    <t>G</t>
  </si>
  <si>
    <t>h</t>
  </si>
  <si>
    <t>i</t>
  </si>
  <si>
    <t>J</t>
  </si>
  <si>
    <t>D ke E</t>
  </si>
  <si>
    <t>f</t>
  </si>
  <si>
    <t>g</t>
  </si>
  <si>
    <t>j</t>
  </si>
  <si>
    <t>G ke H</t>
  </si>
  <si>
    <t>H ke J</t>
  </si>
  <si>
    <t>Jarak C2 ke lain</t>
  </si>
  <si>
    <t>C ke B</t>
  </si>
  <si>
    <t>B</t>
  </si>
  <si>
    <t>D ke A</t>
  </si>
  <si>
    <t>c</t>
  </si>
  <si>
    <t>d</t>
  </si>
  <si>
    <t>e</t>
  </si>
  <si>
    <t>G ke A</t>
  </si>
  <si>
    <t>H ke A</t>
  </si>
  <si>
    <t>J ke B</t>
  </si>
  <si>
    <t xml:space="preserve">a(C) </t>
  </si>
  <si>
    <t>b©</t>
  </si>
  <si>
    <t>s©</t>
  </si>
  <si>
    <t>b(D)</t>
  </si>
  <si>
    <t>a(D)</t>
  </si>
  <si>
    <t>s(D)</t>
  </si>
  <si>
    <t>a(G)</t>
  </si>
  <si>
    <t>b(G)</t>
  </si>
  <si>
    <t>s(G)</t>
  </si>
  <si>
    <t>a(H)</t>
  </si>
  <si>
    <t>b(H)</t>
  </si>
  <si>
    <t>s(H)</t>
  </si>
  <si>
    <t>a(J)</t>
  </si>
  <si>
    <t>b(J)</t>
  </si>
  <si>
    <t>s(J)</t>
  </si>
  <si>
    <t>Jarak C3 ke C3</t>
  </si>
  <si>
    <t xml:space="preserve">B ke B </t>
  </si>
  <si>
    <t>B ke E</t>
  </si>
  <si>
    <t xml:space="preserve">E ke B </t>
  </si>
  <si>
    <t>E ke E</t>
  </si>
  <si>
    <t>E ke I</t>
  </si>
  <si>
    <t xml:space="preserve">I ke B </t>
  </si>
  <si>
    <t>I ke E</t>
  </si>
  <si>
    <t>I ke I</t>
  </si>
  <si>
    <t>Jarak C3 ke yg lain</t>
  </si>
  <si>
    <t>B ke A</t>
  </si>
  <si>
    <t>E ke A</t>
  </si>
  <si>
    <t>I</t>
  </si>
  <si>
    <t>I ke A</t>
  </si>
  <si>
    <t>s(B)</t>
  </si>
  <si>
    <t>s€</t>
  </si>
  <si>
    <t>s(I)</t>
  </si>
  <si>
    <t>b(i)</t>
  </si>
  <si>
    <t>Pass/Poss</t>
  </si>
  <si>
    <t>Grand Total</t>
  </si>
  <si>
    <t>Average of Pass/Poss</t>
  </si>
  <si>
    <t>Poss Banyak</t>
  </si>
  <si>
    <t>Poss Sedikit</t>
  </si>
  <si>
    <t>Pass Rate Banyak</t>
  </si>
  <si>
    <t>Pass Rate Sedikit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</si>
</sst>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  <xf numFmtId="0" fontId="2" fillId="2" borderId="4" xfId="0" applyFont="1" applyFill="1" applyBorder="1"/>
    <xf numFmtId="166" fontId="2" fillId="2" borderId="3" xfId="0" applyNumberFormat="1" applyFont="1" applyFill="1" applyBorder="1"/>
    <xf numFmtId="165" fontId="0" fillId="3" borderId="0" xfId="0" applyNumberFormat="1" applyFill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justify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65" fontId="0" fillId="4" borderId="0" xfId="0" applyNumberFormat="1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165" fontId="0" fillId="5" borderId="0" xfId="0" applyNumberFormat="1" applyFill="1"/>
  </cellXfs>
  <cellStyles count="1">
    <cellStyle name="Normal" xfId="0" builtinId="0"/>
  </cellStyles>
  <dxfs count="7">
    <dxf>
      <numFmt numFmtId="166" formatCode="0.0"/>
    </dxf>
    <dxf>
      <numFmt numFmtId="165" formatCode="0.0000"/>
    </dxf>
    <dxf>
      <numFmt numFmtId="165" formatCode="0.0000"/>
    </dxf>
    <dxf>
      <numFmt numFmtId="166" formatCode="0.0"/>
    </dxf>
    <dxf>
      <numFmt numFmtId="166" formatCode="0.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921.73566215278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921.736160416665" createdVersion="8" refreshedVersion="8" minRefreshableVersion="3" recordCount="760" xr:uid="{4483B42F-1CF8-454C-BED4-AD73BACA713F}">
  <cacheSource type="worksheet">
    <worksheetSource ref="A1:T761" sheet="Per Team"/>
  </cacheSource>
  <cacheFields count="20">
    <cacheField name="Div" numFmtId="0">
      <sharedItems containsBlank="1"/>
    </cacheField>
    <cacheField name="date" numFmtId="0">
      <sharedItems containsNonDate="0" containsDate="1" containsString="0" containsBlank="1" minDate="2024-08-16T00:00:00" maxDate="2025-05-26T00:00:00"/>
    </cacheField>
    <cacheField name="Time" numFmtId="0">
      <sharedItems containsBlank="1"/>
    </cacheField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  <cacheField name="Pass/Poss" numFmtId="0">
      <sharedItems containsSemiMixedTypes="0" containsString="0" containsNumber="1" minValue="7.096774193548387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s v="E0"/>
    <d v="2024-08-16T00:00:00"/>
    <s v="20:00"/>
    <x v="0"/>
    <n v="2.4"/>
    <n v="55"/>
    <n v="524"/>
    <n v="430"/>
    <n v="82.061068702290072"/>
    <n v="1"/>
    <s v="H"/>
    <n v="0"/>
    <s v="D"/>
    <n v="14"/>
    <n v="5"/>
    <n v="12"/>
    <n v="7"/>
    <n v="2"/>
    <n v="0"/>
    <n v="9.5272727272727273"/>
  </r>
  <r>
    <s v="E0"/>
    <d v="2024-08-17T00:00:00"/>
    <s v="12:30"/>
    <x v="1"/>
    <n v="0.5"/>
    <n v="38"/>
    <n v="381"/>
    <n v="290"/>
    <n v="76.115485564304464"/>
    <n v="0"/>
    <s v="A"/>
    <n v="0"/>
    <s v="D"/>
    <n v="7"/>
    <n v="2"/>
    <n v="9"/>
    <n v="2"/>
    <n v="3"/>
    <n v="0"/>
    <n v="10.026315789473685"/>
  </r>
  <r>
    <s v="E0"/>
    <d v="2024-08-17T00:00:00"/>
    <s v="15:00"/>
    <x v="2"/>
    <n v="1.2"/>
    <n v="53"/>
    <n v="458"/>
    <n v="382"/>
    <n v="83.406113537117903"/>
    <n v="2"/>
    <s v="H"/>
    <n v="1"/>
    <s v="H"/>
    <n v="18"/>
    <n v="6"/>
    <n v="17"/>
    <n v="8"/>
    <n v="2"/>
    <n v="0"/>
    <n v="8.6415094339622645"/>
  </r>
  <r>
    <s v="E0"/>
    <d v="2024-08-17T00:00:00"/>
    <s v="15:00"/>
    <x v="3"/>
    <n v="0.5"/>
    <n v="40"/>
    <n v="399"/>
    <n v="298"/>
    <n v="74.686716791979947"/>
    <n v="0"/>
    <s v="A"/>
    <n v="0"/>
    <s v="A"/>
    <n v="9"/>
    <n v="1"/>
    <n v="8"/>
    <n v="1"/>
    <n v="1"/>
    <n v="1"/>
    <n v="9.9749999999999996"/>
  </r>
  <r>
    <s v="E0"/>
    <d v="2024-08-17T00:00:00"/>
    <s v="15:00"/>
    <x v="4"/>
    <n v="0.3"/>
    <n v="23"/>
    <n v="207"/>
    <n v="128"/>
    <n v="61.835748792270529"/>
    <n v="1"/>
    <s v="H"/>
    <n v="1"/>
    <s v="H"/>
    <n v="3"/>
    <n v="1"/>
    <n v="15"/>
    <n v="3"/>
    <n v="2"/>
    <n v="1"/>
    <n v="9"/>
  </r>
  <r>
    <s v="E0"/>
    <d v="2024-08-17T00:00:00"/>
    <s v="15:00"/>
    <x v="5"/>
    <n v="1.3"/>
    <n v="53"/>
    <n v="543"/>
    <n v="420"/>
    <n v="77.348066298342545"/>
    <n v="1"/>
    <s v="D"/>
    <n v="1"/>
    <s v="H"/>
    <n v="14"/>
    <n v="8"/>
    <n v="17"/>
    <n v="2"/>
    <n v="1"/>
    <n v="0"/>
    <n v="10.245283018867925"/>
  </r>
  <r>
    <s v="E0"/>
    <d v="2024-08-17T00:00:00"/>
    <s v="17:30"/>
    <x v="6"/>
    <n v="2.2999999999999998"/>
    <n v="52"/>
    <n v="464"/>
    <n v="377"/>
    <n v="81.25"/>
    <n v="1"/>
    <s v="A"/>
    <n v="1"/>
    <s v="D"/>
    <n v="14"/>
    <n v="3"/>
    <n v="18"/>
    <n v="5"/>
    <n v="1"/>
    <n v="0"/>
    <n v="8.9230769230769234"/>
  </r>
  <r>
    <s v="E0"/>
    <d v="2024-08-18T00:00:00"/>
    <s v="14:00"/>
    <x v="7"/>
    <n v="1.6"/>
    <n v="46"/>
    <n v="440"/>
    <n v="331"/>
    <n v="75.227272727272734"/>
    <n v="2"/>
    <s v="H"/>
    <n v="1"/>
    <s v="H"/>
    <n v="9"/>
    <n v="5"/>
    <n v="6"/>
    <n v="4"/>
    <n v="1"/>
    <n v="0"/>
    <n v="9.5652173913043477"/>
  </r>
  <r>
    <s v="E0"/>
    <d v="2024-08-18T00:00:00"/>
    <s v="16:30"/>
    <x v="8"/>
    <n v="1"/>
    <n v="48"/>
    <n v="531"/>
    <n v="461"/>
    <n v="86.817325800376636"/>
    <n v="0"/>
    <s v="A"/>
    <n v="0"/>
    <s v="A"/>
    <n v="10"/>
    <n v="3"/>
    <n v="12"/>
    <n v="4"/>
    <n v="1"/>
    <n v="0"/>
    <n v="11.0625"/>
  </r>
  <r>
    <s v="E0"/>
    <d v="2024-08-19T00:00:00"/>
    <s v="20:00"/>
    <x v="9"/>
    <n v="1"/>
    <n v="30"/>
    <n v="313"/>
    <n v="237"/>
    <n v="75.718849840255587"/>
    <n v="1"/>
    <s v="D"/>
    <n v="0"/>
    <s v="A"/>
    <n v="7"/>
    <n v="3"/>
    <n v="11"/>
    <n v="2"/>
    <n v="1"/>
    <n v="0"/>
    <n v="10.433333333333334"/>
  </r>
  <r>
    <s v="E0"/>
    <d v="2024-08-24T00:00:00"/>
    <s v="12:30"/>
    <x v="10"/>
    <n v="2.1"/>
    <n v="48"/>
    <n v="514"/>
    <n v="435"/>
    <n v="84.630350194552534"/>
    <n v="2"/>
    <s v="H"/>
    <n v="1"/>
    <s v="H"/>
    <n v="14"/>
    <n v="5"/>
    <n v="9"/>
    <n v="4"/>
    <n v="1"/>
    <n v="0"/>
    <n v="10.708333333333334"/>
  </r>
  <r>
    <s v="E0"/>
    <d v="2024-08-24T00:00:00"/>
    <s v="15:00"/>
    <x v="11"/>
    <n v="1.3"/>
    <n v="58"/>
    <n v="596"/>
    <n v="478"/>
    <n v="80.201342281879192"/>
    <n v="0"/>
    <s v="A"/>
    <n v="0"/>
    <s v="D"/>
    <n v="14"/>
    <n v="2"/>
    <n v="9"/>
    <n v="3"/>
    <n v="1"/>
    <n v="0"/>
    <n v="10.275862068965518"/>
  </r>
  <r>
    <s v="E0"/>
    <d v="2024-08-24T00:00:00"/>
    <s v="15:00"/>
    <x v="12"/>
    <n v="1.8"/>
    <n v="54"/>
    <n v="582"/>
    <n v="489"/>
    <n v="84.020618556701038"/>
    <n v="2"/>
    <s v="H"/>
    <n v="1"/>
    <s v="D"/>
    <n v="18"/>
    <n v="6"/>
    <n v="14"/>
    <n v="7"/>
    <n v="2"/>
    <n v="0"/>
    <n v="10.777777777777779"/>
  </r>
  <r>
    <s v="E0"/>
    <d v="2024-08-24T00:00:00"/>
    <s v="15:00"/>
    <x v="13"/>
    <n v="3.3"/>
    <n v="75"/>
    <n v="796"/>
    <n v="726"/>
    <n v="91.206030150753776"/>
    <n v="4"/>
    <s v="H"/>
    <n v="3"/>
    <s v="H"/>
    <n v="14"/>
    <n v="5"/>
    <n v="4"/>
    <n v="10"/>
    <n v="2"/>
    <n v="0"/>
    <n v="10.613333333333333"/>
  </r>
  <r>
    <s v="E0"/>
    <d v="2024-08-24T00:00:00"/>
    <s v="15:00"/>
    <x v="14"/>
    <n v="0.1"/>
    <n v="64"/>
    <n v="691"/>
    <n v="618"/>
    <n v="89.435600578871203"/>
    <n v="0"/>
    <s v="A"/>
    <n v="0"/>
    <s v="D"/>
    <n v="5"/>
    <n v="1"/>
    <n v="14"/>
    <n v="4"/>
    <n v="3"/>
    <n v="0"/>
    <n v="10.796875"/>
  </r>
  <r>
    <s v="E0"/>
    <d v="2024-08-24T00:00:00"/>
    <s v="15:00"/>
    <x v="15"/>
    <n v="2.4"/>
    <n v="70"/>
    <n v="658"/>
    <n v="574"/>
    <n v="87.2340425531915"/>
    <n v="4"/>
    <s v="H"/>
    <n v="2"/>
    <s v="H"/>
    <n v="13"/>
    <n v="7"/>
    <n v="11"/>
    <n v="12"/>
    <n v="0"/>
    <n v="0"/>
    <n v="9.4"/>
  </r>
  <r>
    <s v="E0"/>
    <d v="2024-08-24T00:00:00"/>
    <s v="17:30"/>
    <x v="16"/>
    <n v="1.2"/>
    <n v="40"/>
    <n v="358"/>
    <n v="287"/>
    <n v="80.167597765363126"/>
    <n v="0"/>
    <s v="A"/>
    <n v="0"/>
    <s v="D"/>
    <n v="11"/>
    <n v="3"/>
    <n v="8"/>
    <n v="4"/>
    <n v="1"/>
    <n v="0"/>
    <n v="8.9499999999999993"/>
  </r>
  <r>
    <s v="E0"/>
    <d v="2024-08-25T00:00:00"/>
    <s v="14:00"/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  <n v="9.2051282051282044"/>
  </r>
  <r>
    <s v="E0"/>
    <d v="2024-08-25T00:00:00"/>
    <s v="14:00"/>
    <x v="18"/>
    <n v="1.9"/>
    <n v="40"/>
    <n v="357"/>
    <n v="272"/>
    <n v="76.19047619047619"/>
    <n v="2"/>
    <s v="A"/>
    <n v="2"/>
    <s v="D"/>
    <n v="12"/>
    <n v="4"/>
    <n v="13"/>
    <n v="5"/>
    <n v="2"/>
    <n v="0"/>
    <n v="8.9250000000000007"/>
  </r>
  <r>
    <s v="E0"/>
    <d v="2024-08-25T00:00:00"/>
    <s v="16:30"/>
    <x v="19"/>
    <n v="2.5"/>
    <n v="62"/>
    <n v="638"/>
    <n v="571"/>
    <n v="89.498432601880879"/>
    <n v="2"/>
    <s v="H"/>
    <n v="1"/>
    <s v="H"/>
    <n v="19"/>
    <n v="8"/>
    <n v="10"/>
    <n v="9"/>
    <n v="2"/>
    <n v="0"/>
    <n v="10.290322580645162"/>
  </r>
  <r>
    <s v="E0"/>
    <d v="2024-08-31T00:00:00"/>
    <s v="12:30"/>
    <x v="2"/>
    <n v="2.1"/>
    <n v="36"/>
    <n v="296"/>
    <n v="215"/>
    <n v="72.63513513513513"/>
    <n v="1"/>
    <s v="D"/>
    <n v="1"/>
    <s v="H"/>
    <n v="11"/>
    <n v="7"/>
    <n v="12"/>
    <n v="3"/>
    <n v="3"/>
    <n v="1"/>
    <n v="8.2222222222222214"/>
  </r>
  <r>
    <s v="E0"/>
    <d v="2024-08-31T00:00:00"/>
    <s v="15:00"/>
    <x v="7"/>
    <n v="2.8"/>
    <n v="37"/>
    <n v="398"/>
    <n v="331"/>
    <n v="83.165829145728637"/>
    <n v="3"/>
    <s v="H"/>
    <n v="1"/>
    <s v="H"/>
    <n v="20"/>
    <n v="7"/>
    <n v="10"/>
    <n v="2"/>
    <n v="2"/>
    <n v="0"/>
    <n v="10.756756756756756"/>
  </r>
  <r>
    <s v="E0"/>
    <d v="2024-08-31T00:00:00"/>
    <s v="15:00"/>
    <x v="3"/>
    <n v="1.8"/>
    <n v="47"/>
    <n v="393"/>
    <n v="280"/>
    <n v="71.246819338422398"/>
    <n v="2"/>
    <s v="A"/>
    <n v="0"/>
    <s v="D"/>
    <n v="18"/>
    <n v="8"/>
    <n v="6"/>
    <n v="8"/>
    <n v="2"/>
    <n v="0"/>
    <n v="8.3617021276595747"/>
  </r>
  <r>
    <s v="E0"/>
    <d v="2024-08-31T00:00:00"/>
    <s v="15:00"/>
    <x v="1"/>
    <n v="0.4"/>
    <n v="48"/>
    <n v="434"/>
    <n v="360"/>
    <n v="82.94930875576037"/>
    <n v="1"/>
    <s v="D"/>
    <n v="1"/>
    <s v="D"/>
    <n v="11"/>
    <n v="4"/>
    <n v="15"/>
    <n v="8"/>
    <n v="2"/>
    <n v="0"/>
    <n v="9.0416666666666661"/>
  </r>
  <r>
    <s v="E0"/>
    <d v="2024-08-31T00:00:00"/>
    <s v="15:00"/>
    <x v="9"/>
    <n v="0.4"/>
    <n v="57"/>
    <n v="545"/>
    <n v="471"/>
    <n v="86.422018348623851"/>
    <n v="1"/>
    <s v="A"/>
    <n v="0"/>
    <s v="A"/>
    <n v="9"/>
    <n v="3"/>
    <n v="13"/>
    <n v="1"/>
    <n v="4"/>
    <n v="0"/>
    <n v="9.5614035087719298"/>
  </r>
  <r>
    <s v="E0"/>
    <d v="2024-08-31T00:00:00"/>
    <s v="15:00"/>
    <x v="5"/>
    <n v="1"/>
    <n v="52"/>
    <n v="412"/>
    <n v="312"/>
    <n v="75.728155339805824"/>
    <n v="1"/>
    <s v="D"/>
    <n v="1"/>
    <s v="D"/>
    <n v="16"/>
    <n v="5"/>
    <n v="15"/>
    <n v="7"/>
    <n v="3"/>
    <n v="0"/>
    <n v="7.9230769230769234"/>
  </r>
  <r>
    <s v="E0"/>
    <d v="2024-08-31T00:00:00"/>
    <s v="17:30"/>
    <x v="6"/>
    <n v="0.7"/>
    <n v="33"/>
    <n v="379"/>
    <n v="310"/>
    <n v="81.794195250659627"/>
    <n v="1"/>
    <s v="A"/>
    <n v="1"/>
    <s v="A"/>
    <n v="10"/>
    <n v="2"/>
    <n v="10"/>
    <n v="3"/>
    <n v="3"/>
    <n v="0"/>
    <n v="11.484848484848484"/>
  </r>
  <r>
    <s v="E0"/>
    <d v="2024-09-01T00:00:00"/>
    <s v="13:30"/>
    <x v="8"/>
    <n v="2.4"/>
    <n v="62"/>
    <n v="628"/>
    <n v="553"/>
    <n v="88.057324840764323"/>
    <n v="1"/>
    <s v="D"/>
    <n v="1"/>
    <s v="H"/>
    <n v="13"/>
    <n v="7"/>
    <n v="9"/>
    <n v="4"/>
    <n v="4"/>
    <n v="0"/>
    <n v="10.129032258064516"/>
  </r>
  <r>
    <s v="E0"/>
    <d v="2024-09-01T00:00:00"/>
    <s v="13:30"/>
    <x v="4"/>
    <n v="1.8"/>
    <n v="35"/>
    <n v="296"/>
    <n v="207"/>
    <n v="69.932432432432435"/>
    <n v="2"/>
    <s v="H"/>
    <n v="1"/>
    <s v="H"/>
    <n v="9"/>
    <n v="3"/>
    <n v="16"/>
    <n v="7"/>
    <n v="4"/>
    <n v="0"/>
    <n v="8.4571428571428573"/>
  </r>
  <r>
    <s v="E0"/>
    <d v="2024-09-01T00:00:00"/>
    <s v="16:00"/>
    <x v="0"/>
    <n v="1.4"/>
    <n v="53"/>
    <n v="556"/>
    <n v="453"/>
    <n v="81.474820143884898"/>
    <n v="0"/>
    <s v="A"/>
    <n v="0"/>
    <s v="A"/>
    <n v="8"/>
    <n v="3"/>
    <n v="7"/>
    <n v="5"/>
    <n v="4"/>
    <n v="0"/>
    <n v="10.490566037735849"/>
  </r>
  <r>
    <s v="E0"/>
    <d v="2024-09-14T00:00:00"/>
    <s v="12:30"/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  <n v="11.477272727272727"/>
  </r>
  <r>
    <s v="E0"/>
    <d v="2024-09-14T00:00:00"/>
    <s v="15:00"/>
    <x v="10"/>
    <n v="1.6"/>
    <n v="68"/>
    <n v="617"/>
    <n v="512"/>
    <n v="82.982171799027554"/>
    <n v="0"/>
    <s v="D"/>
    <n v="0"/>
    <s v="D"/>
    <n v="21"/>
    <n v="6"/>
    <n v="14"/>
    <n v="9"/>
    <n v="4"/>
    <n v="0"/>
    <n v="9.0735294117647065"/>
  </r>
  <r>
    <s v="E0"/>
    <d v="2024-09-14T00:00:00"/>
    <s v="15:00"/>
    <x v="11"/>
    <n v="2.5"/>
    <n v="66"/>
    <n v="652"/>
    <n v="533"/>
    <n v="81.748466257668724"/>
    <n v="2"/>
    <s v="D"/>
    <n v="0"/>
    <s v="A"/>
    <n v="20"/>
    <n v="4"/>
    <n v="11"/>
    <n v="5"/>
    <n v="0"/>
    <n v="0"/>
    <n v="9.8787878787878789"/>
  </r>
  <r>
    <s v="E0"/>
    <d v="2024-09-14T00:00:00"/>
    <s v="15:00"/>
    <x v="12"/>
    <n v="1.5"/>
    <n v="54"/>
    <n v="451"/>
    <n v="351"/>
    <n v="77.827050997782706"/>
    <n v="1"/>
    <s v="D"/>
    <n v="1"/>
    <s v="H"/>
    <n v="21"/>
    <n v="5"/>
    <n v="15"/>
    <n v="3"/>
    <n v="2"/>
    <n v="0"/>
    <n v="8.3518518518518512"/>
  </r>
  <r>
    <s v="E0"/>
    <d v="2024-09-14T00:00:00"/>
    <s v="15:00"/>
    <x v="19"/>
    <n v="0.9"/>
    <n v="68"/>
    <n v="654"/>
    <n v="542"/>
    <n v="82.874617737003049"/>
    <n v="0"/>
    <s v="A"/>
    <n v="0"/>
    <s v="D"/>
    <n v="14"/>
    <n v="5"/>
    <n v="15"/>
    <n v="7"/>
    <n v="4"/>
    <n v="0"/>
    <n v="9.617647058823529"/>
  </r>
  <r>
    <s v="E0"/>
    <d v="2024-09-14T00:00:00"/>
    <s v="15:00"/>
    <x v="13"/>
    <n v="2.1"/>
    <n v="54"/>
    <n v="581"/>
    <n v="507"/>
    <n v="87.263339070567994"/>
    <n v="2"/>
    <s v="H"/>
    <n v="2"/>
    <s v="H"/>
    <n v="18"/>
    <n v="7"/>
    <n v="9"/>
    <n v="12"/>
    <n v="3"/>
    <n v="0"/>
    <n v="10.75925925925926"/>
  </r>
  <r>
    <s v="E0"/>
    <d v="2024-09-14T00:00:00"/>
    <s v="17:30"/>
    <x v="16"/>
    <n v="2.1"/>
    <n v="72"/>
    <n v="709"/>
    <n v="628"/>
    <n v="88.575458392101552"/>
    <n v="3"/>
    <s v="H"/>
    <n v="1"/>
    <s v="A"/>
    <n v="17"/>
    <n v="8"/>
    <n v="10"/>
    <n v="6"/>
    <n v="1"/>
    <n v="0"/>
    <n v="9.8472222222222214"/>
  </r>
  <r>
    <s v="E0"/>
    <d v="2024-09-14T00:00:00"/>
    <s v="20:00"/>
    <x v="17"/>
    <n v="1.7"/>
    <n v="34"/>
    <n v="317"/>
    <n v="214"/>
    <n v="67.50788643533123"/>
    <n v="0"/>
    <s v="A"/>
    <n v="0"/>
    <s v="D"/>
    <n v="19"/>
    <n v="7"/>
    <n v="16"/>
    <n v="6"/>
    <n v="6"/>
    <n v="0"/>
    <n v="9.3235294117647065"/>
  </r>
  <r>
    <s v="E0"/>
    <d v="2024-09-15T00:00:00"/>
    <s v="14:00"/>
    <x v="15"/>
    <n v="0.7"/>
    <n v="63"/>
    <n v="553"/>
    <n v="470"/>
    <n v="84.99095840867993"/>
    <n v="0"/>
    <s v="A"/>
    <n v="0"/>
    <s v="D"/>
    <n v="15"/>
    <n v="5"/>
    <n v="13"/>
    <n v="7"/>
    <n v="5"/>
    <n v="0"/>
    <n v="8.7777777777777786"/>
  </r>
  <r>
    <s v="E0"/>
    <d v="2024-09-15T00:00:00"/>
    <s v="16:30"/>
    <x v="18"/>
    <n v="1.2"/>
    <n v="49"/>
    <n v="483"/>
    <n v="389"/>
    <n v="80.53830227743272"/>
    <n v="1"/>
    <s v="A"/>
    <n v="1"/>
    <s v="H"/>
    <n v="12"/>
    <n v="5"/>
    <n v="17"/>
    <n v="4"/>
    <n v="3"/>
    <n v="0"/>
    <n v="9.8571428571428577"/>
  </r>
  <r>
    <s v="E0"/>
    <d v="2024-09-21T00:00:00"/>
    <s v="12:30"/>
    <x v="6"/>
    <n v="0.9"/>
    <n v="53"/>
    <n v="542"/>
    <n v="463"/>
    <n v="85.424354243542439"/>
    <n v="0"/>
    <s v="A"/>
    <n v="0"/>
    <s v="A"/>
    <n v="15"/>
    <n v="7"/>
    <n v="17"/>
    <n v="6"/>
    <n v="5"/>
    <n v="0"/>
    <n v="10.226415094339623"/>
  </r>
  <r>
    <s v="E0"/>
    <d v="2024-09-21T00:00:00"/>
    <s v="15:00"/>
    <x v="16"/>
    <n v="1.7"/>
    <n v="53"/>
    <n v="480"/>
    <n v="412"/>
    <n v="85.833333333333329"/>
    <n v="3"/>
    <s v="H"/>
    <n v="0"/>
    <s v="A"/>
    <n v="9"/>
    <n v="4"/>
    <n v="11"/>
    <n v="6"/>
    <n v="3"/>
    <n v="0"/>
    <n v="9.0566037735849054"/>
  </r>
  <r>
    <s v="E0"/>
    <d v="2024-09-21T00:00:00"/>
    <s v="15:00"/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  <n v="9.7179487179487172"/>
  </r>
  <r>
    <s v="E0"/>
    <d v="2024-09-21T00:00:00"/>
    <s v="15:00"/>
    <x v="9"/>
    <n v="0.7"/>
    <n v="58"/>
    <n v="522"/>
    <n v="426"/>
    <n v="81.609195402298852"/>
    <n v="1"/>
    <s v="D"/>
    <n v="0"/>
    <s v="A"/>
    <n v="12"/>
    <n v="2"/>
    <n v="11"/>
    <n v="6"/>
    <n v="1"/>
    <n v="0"/>
    <n v="9"/>
  </r>
  <r>
    <s v="E0"/>
    <d v="2024-09-21T00:00:00"/>
    <s v="15:00"/>
    <x v="19"/>
    <n v="2"/>
    <n v="58"/>
    <n v="619"/>
    <n v="546"/>
    <n v="88.206785137318249"/>
    <n v="3"/>
    <s v="H"/>
    <n v="3"/>
    <s v="H"/>
    <n v="19"/>
    <n v="13"/>
    <n v="10"/>
    <n v="3"/>
    <n v="1"/>
    <n v="0"/>
    <n v="10.672413793103448"/>
  </r>
  <r>
    <s v="E0"/>
    <d v="2024-09-21T00:00:00"/>
    <s v="15:00"/>
    <x v="14"/>
    <n v="2.4"/>
    <n v="53"/>
    <n v="517"/>
    <n v="439"/>
    <n v="84.912959381044487"/>
    <n v="1"/>
    <s v="D"/>
    <n v="1"/>
    <s v="H"/>
    <n v="11"/>
    <n v="3"/>
    <n v="16"/>
    <n v="2"/>
    <n v="4"/>
    <n v="0"/>
    <n v="9.7547169811320753"/>
  </r>
  <r>
    <s v="E0"/>
    <d v="2024-09-21T00:00:00"/>
    <s v="15:00"/>
    <x v="15"/>
    <n v="3.5"/>
    <n v="48"/>
    <n v="485"/>
    <n v="381"/>
    <n v="78.55670103092784"/>
    <n v="3"/>
    <s v="H"/>
    <n v="2"/>
    <s v="H"/>
    <n v="23"/>
    <n v="10"/>
    <n v="11"/>
    <n v="9"/>
    <n v="3"/>
    <n v="0"/>
    <n v="10.104166666666666"/>
  </r>
  <r>
    <s v="E0"/>
    <d v="2024-09-21T00:00:00"/>
    <s v="17:30"/>
    <x v="11"/>
    <n v="1"/>
    <n v="33"/>
    <n v="342"/>
    <n v="239"/>
    <n v="69.883040935672511"/>
    <n v="0"/>
    <s v="D"/>
    <n v="0"/>
    <s v="D"/>
    <n v="9"/>
    <n v="4"/>
    <n v="7"/>
    <n v="4"/>
    <n v="3"/>
    <n v="0"/>
    <n v="10.363636363636363"/>
  </r>
  <r>
    <s v="E0"/>
    <d v="2024-09-22T00:00:00"/>
    <s v="14:00"/>
    <x v="10"/>
    <n v="1"/>
    <n v="70"/>
    <n v="619"/>
    <n v="510"/>
    <n v="82.390953150242325"/>
    <n v="2"/>
    <s v="D"/>
    <n v="2"/>
    <s v="H"/>
    <n v="14"/>
    <n v="3"/>
    <n v="12"/>
    <n v="9"/>
    <n v="3"/>
    <n v="0"/>
    <n v="8.8428571428571434"/>
  </r>
  <r>
    <s v="E0"/>
    <d v="2024-09-22T00:00:00"/>
    <s v="16:30"/>
    <x v="13"/>
    <n v="2.1"/>
    <n v="77"/>
    <n v="749"/>
    <n v="669"/>
    <n v="89.31909212283044"/>
    <n v="2"/>
    <s v="D"/>
    <n v="1"/>
    <s v="A"/>
    <n v="33"/>
    <n v="11"/>
    <n v="7"/>
    <n v="8"/>
    <n v="3"/>
    <n v="0"/>
    <n v="9.7272727272727266"/>
  </r>
  <r>
    <s v="E0"/>
    <d v="2024-09-28T00:00:00"/>
    <s v="12:30"/>
    <x v="4"/>
    <n v="1.6"/>
    <n v="38"/>
    <n v="368"/>
    <n v="285"/>
    <n v="77.445652173913047"/>
    <n v="1"/>
    <s v="D"/>
    <n v="0"/>
    <s v="A"/>
    <n v="11"/>
    <n v="4"/>
    <n v="14"/>
    <n v="5"/>
    <n v="4"/>
    <n v="0"/>
    <n v="9.6842105263157894"/>
  </r>
  <r>
    <s v="E0"/>
    <d v="2024-09-28T00:00:00"/>
    <s v="15:00"/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  <n v="9.7702702702702702"/>
  </r>
  <r>
    <s v="E0"/>
    <d v="2024-09-28T00:00:00"/>
    <s v="15:00"/>
    <x v="7"/>
    <n v="0.4"/>
    <n v="57"/>
    <n v="578"/>
    <n v="448"/>
    <n v="77.508650519031136"/>
    <n v="1"/>
    <s v="D"/>
    <n v="1"/>
    <s v="H"/>
    <n v="8"/>
    <n v="3"/>
    <n v="2"/>
    <n v="7"/>
    <n v="2"/>
    <n v="0"/>
    <n v="10.140350877192983"/>
  </r>
  <r>
    <s v="E0"/>
    <d v="2024-09-28T00:00:00"/>
    <s v="15:00"/>
    <x v="8"/>
    <n v="4.2"/>
    <n v="41"/>
    <n v="414"/>
    <n v="312"/>
    <n v="75.362318840579718"/>
    <n v="4"/>
    <s v="H"/>
    <n v="4"/>
    <s v="H"/>
    <n v="15"/>
    <n v="7"/>
    <n v="11"/>
    <n v="8"/>
    <n v="3"/>
    <n v="0"/>
    <n v="10.097560975609756"/>
  </r>
  <r>
    <s v="E0"/>
    <d v="2024-09-28T00:00:00"/>
    <s v="15:00"/>
    <x v="3"/>
    <n v="0.9"/>
    <n v="41"/>
    <n v="399"/>
    <n v="287"/>
    <n v="71.929824561403507"/>
    <n v="2"/>
    <s v="H"/>
    <n v="0"/>
    <s v="A"/>
    <n v="8"/>
    <n v="2"/>
    <n v="13"/>
    <n v="5"/>
    <n v="2"/>
    <n v="0"/>
    <n v="9.7317073170731714"/>
  </r>
  <r>
    <s v="E0"/>
    <d v="2024-09-28T00:00:00"/>
    <s v="15:00"/>
    <x v="5"/>
    <n v="0.8"/>
    <n v="41"/>
    <n v="398"/>
    <n v="291"/>
    <n v="73.115577889447238"/>
    <n v="0"/>
    <s v="A"/>
    <n v="0"/>
    <s v="D"/>
    <n v="11"/>
    <n v="1"/>
    <n v="11"/>
    <n v="6"/>
    <n v="2"/>
    <n v="0"/>
    <n v="9.7073170731707314"/>
  </r>
  <r>
    <s v="E0"/>
    <d v="2024-09-28T00:00:00"/>
    <s v="17:30"/>
    <x v="18"/>
    <n v="0.6"/>
    <n v="45"/>
    <n v="465"/>
    <n v="382"/>
    <n v="82.150537634408607"/>
    <n v="1"/>
    <s v="A"/>
    <n v="0"/>
    <s v="A"/>
    <n v="8"/>
    <n v="3"/>
    <n v="16"/>
    <n v="2"/>
    <n v="2"/>
    <n v="0"/>
    <n v="10.333333333333334"/>
  </r>
  <r>
    <s v="E0"/>
    <d v="2024-09-29T00:00:00"/>
    <s v="14:00"/>
    <x v="1"/>
    <n v="1.2"/>
    <n v="44"/>
    <n v="441"/>
    <n v="361"/>
    <n v="81.859410430838992"/>
    <n v="2"/>
    <s v="D"/>
    <n v="1"/>
    <s v="A"/>
    <n v="15"/>
    <n v="5"/>
    <n v="10"/>
    <n v="10"/>
    <n v="4"/>
    <n v="0"/>
    <n v="10.022727272727273"/>
  </r>
  <r>
    <s v="E0"/>
    <d v="2024-09-29T00:00:00"/>
    <s v="16:30"/>
    <x v="0"/>
    <n v="1"/>
    <n v="39"/>
    <n v="436"/>
    <n v="336"/>
    <n v="77.064220183486242"/>
    <n v="0"/>
    <s v="A"/>
    <n v="0"/>
    <s v="A"/>
    <n v="11"/>
    <n v="2"/>
    <n v="16"/>
    <n v="5"/>
    <n v="5"/>
    <n v="1"/>
    <n v="11.179487179487179"/>
  </r>
  <r>
    <s v="E0"/>
    <d v="2024-09-30T00:00:00"/>
    <s v="20:00"/>
    <x v="17"/>
    <n v="1.3"/>
    <n v="40"/>
    <n v="420"/>
    <n v="321"/>
    <n v="76.428571428571416"/>
    <n v="3"/>
    <s v="H"/>
    <n v="3"/>
    <s v="H"/>
    <n v="14"/>
    <n v="6"/>
    <n v="19"/>
    <n v="7"/>
    <n v="2"/>
    <n v="0"/>
    <n v="10.5"/>
  </r>
  <r>
    <s v="E0"/>
    <d v="2024-10-05T00:00:00"/>
    <s v="12:30"/>
    <x v="11"/>
    <n v="0.6"/>
    <n v="32"/>
    <n v="325"/>
    <n v="221"/>
    <n v="68"/>
    <n v="0"/>
    <s v="A"/>
    <n v="0"/>
    <s v="A"/>
    <n v="9"/>
    <n v="5"/>
    <n v="7"/>
    <n v="3"/>
    <n v="4"/>
    <n v="0"/>
    <n v="10.15625"/>
  </r>
  <r>
    <s v="E0"/>
    <d v="2024-10-05T00:00:00"/>
    <s v="15:00"/>
    <x v="2"/>
    <n v="2.8"/>
    <n v="59"/>
    <n v="590"/>
    <n v="505"/>
    <n v="85.593220338983059"/>
    <n v="3"/>
    <s v="H"/>
    <n v="0"/>
    <s v="D"/>
    <n v="29"/>
    <n v="6"/>
    <n v="10"/>
    <n v="13"/>
    <n v="0"/>
    <n v="0"/>
    <n v="10"/>
  </r>
  <r>
    <s v="E0"/>
    <d v="2024-10-05T00:00:00"/>
    <s v="15:00"/>
    <x v="7"/>
    <n v="4.2"/>
    <n v="44"/>
    <n v="410"/>
    <n v="308"/>
    <n v="75.121951219512198"/>
    <n v="5"/>
    <s v="H"/>
    <n v="4"/>
    <s v="H"/>
    <n v="19"/>
    <n v="12"/>
    <n v="9"/>
    <n v="10"/>
    <n v="2"/>
    <n v="0"/>
    <n v="9.3181818181818183"/>
  </r>
  <r>
    <s v="E0"/>
    <d v="2024-10-05T00:00:00"/>
    <s v="15:00"/>
    <x v="9"/>
    <n v="0.8"/>
    <n v="45"/>
    <n v="404"/>
    <n v="306"/>
    <n v="75.742574257425744"/>
    <n v="1"/>
    <s v="H"/>
    <n v="1"/>
    <s v="H"/>
    <n v="6"/>
    <n v="2"/>
    <n v="12"/>
    <n v="0"/>
    <n v="4"/>
    <n v="0"/>
    <n v="8.9777777777777779"/>
  </r>
  <r>
    <s v="E0"/>
    <d v="2024-10-05T00:00:00"/>
    <s v="15:00"/>
    <x v="13"/>
    <n v="1.6"/>
    <n v="58"/>
    <n v="663"/>
    <n v="592"/>
    <n v="89.291101055806948"/>
    <n v="3"/>
    <s v="H"/>
    <n v="1"/>
    <s v="D"/>
    <n v="20"/>
    <n v="7"/>
    <n v="4"/>
    <n v="8"/>
    <n v="2"/>
    <n v="0"/>
    <n v="11.431034482758621"/>
  </r>
  <r>
    <s v="E0"/>
    <d v="2024-10-05T00:00:00"/>
    <s v="15:00"/>
    <x v="6"/>
    <n v="3.6"/>
    <n v="52"/>
    <n v="528"/>
    <n v="452"/>
    <n v="85.606060606060609"/>
    <n v="4"/>
    <s v="H"/>
    <n v="2"/>
    <s v="H"/>
    <n v="23"/>
    <n v="13"/>
    <n v="12"/>
    <n v="5"/>
    <n v="0"/>
    <n v="0"/>
    <n v="10.153846153846153"/>
  </r>
  <r>
    <s v="E0"/>
    <d v="2024-10-05T00:00:00"/>
    <s v="17:30"/>
    <x v="3"/>
    <n v="0.7"/>
    <n v="33"/>
    <n v="340"/>
    <n v="246"/>
    <n v="72.35294117647058"/>
    <n v="0"/>
    <s v="D"/>
    <n v="0"/>
    <s v="D"/>
    <n v="8"/>
    <n v="2"/>
    <n v="12"/>
    <n v="0"/>
    <n v="1"/>
    <n v="0"/>
    <n v="10.303030303030303"/>
  </r>
  <r>
    <s v="E0"/>
    <d v="2024-10-06T00:00:00"/>
    <s v="14:00"/>
    <x v="16"/>
    <n v="0.5"/>
    <n v="53"/>
    <n v="454"/>
    <n v="359"/>
    <n v="79.074889867841421"/>
    <n v="0"/>
    <s v="D"/>
    <n v="0"/>
    <s v="D"/>
    <n v="11"/>
    <n v="1"/>
    <n v="12"/>
    <n v="6"/>
    <n v="1"/>
    <n v="0"/>
    <n v="8.566037735849056"/>
  </r>
  <r>
    <s v="E0"/>
    <d v="2024-10-06T00:00:00"/>
    <s v="14:00"/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  <n v="9.861538461538462"/>
  </r>
  <r>
    <s v="E0"/>
    <d v="2024-10-06T00:00:00"/>
    <s v="16:30"/>
    <x v="10"/>
    <n v="1.8"/>
    <n v="41"/>
    <n v="397"/>
    <n v="319"/>
    <n v="80.352644836272034"/>
    <n v="3"/>
    <s v="H"/>
    <n v="0"/>
    <s v="A"/>
    <n v="11"/>
    <n v="4"/>
    <n v="14"/>
    <n v="4"/>
    <n v="2"/>
    <n v="0"/>
    <n v="9.6829268292682933"/>
  </r>
  <r>
    <s v="E0"/>
    <d v="2024-10-19T00:00:00"/>
    <s v="12:30"/>
    <x v="15"/>
    <n v="1.9"/>
    <n v="57"/>
    <n v="527"/>
    <n v="443"/>
    <n v="84.060721062618597"/>
    <n v="4"/>
    <s v="H"/>
    <n v="1"/>
    <s v="D"/>
    <n v="22"/>
    <n v="7"/>
    <n v="10"/>
    <n v="13"/>
    <n v="1"/>
    <n v="0"/>
    <n v="9.2456140350877192"/>
  </r>
  <r>
    <s v="E0"/>
    <d v="2024-10-19T00:00:00"/>
    <s v="15:00"/>
    <x v="12"/>
    <n v="1.8"/>
    <n v="52"/>
    <n v="483"/>
    <n v="398"/>
    <n v="82.401656314699792"/>
    <n v="1"/>
    <s v="A"/>
    <n v="1"/>
    <s v="D"/>
    <n v="10"/>
    <n v="4"/>
    <n v="8"/>
    <n v="6"/>
    <n v="3"/>
    <n v="1"/>
    <n v="9.2884615384615383"/>
  </r>
  <r>
    <s v="E0"/>
    <d v="2024-10-19T00:00:00"/>
    <s v="15:00"/>
    <x v="1"/>
    <n v="1.3"/>
    <n v="55"/>
    <n v="539"/>
    <n v="449"/>
    <n v="83.302411873840441"/>
    <n v="0"/>
    <s v="A"/>
    <n v="0"/>
    <s v="A"/>
    <n v="13"/>
    <n v="2"/>
    <n v="12"/>
    <n v="5"/>
    <n v="1"/>
    <n v="0"/>
    <n v="9.8000000000000007"/>
  </r>
  <r>
    <s v="E0"/>
    <d v="2024-10-19T00:00:00"/>
    <s v="15:00"/>
    <x v="0"/>
    <n v="1.3"/>
    <n v="50"/>
    <n v="530"/>
    <n v="435"/>
    <n v="82.075471698113205"/>
    <n v="2"/>
    <s v="H"/>
    <n v="0"/>
    <s v="A"/>
    <n v="23"/>
    <n v="11"/>
    <n v="14"/>
    <n v="9"/>
    <n v="2"/>
    <n v="0"/>
    <n v="10.6"/>
  </r>
  <r>
    <s v="E0"/>
    <d v="2024-10-19T00:00:00"/>
    <s v="15:00"/>
    <x v="4"/>
    <n v="2"/>
    <n v="60"/>
    <n v="599"/>
    <n v="479"/>
    <n v="79.966611018363949"/>
    <n v="0"/>
    <s v="A"/>
    <n v="0"/>
    <s v="A"/>
    <n v="21"/>
    <n v="6"/>
    <n v="11"/>
    <n v="9"/>
    <n v="2"/>
    <n v="0"/>
    <n v="9.9833333333333325"/>
  </r>
  <r>
    <s v="E0"/>
    <d v="2024-10-19T00:00:00"/>
    <s v="15:00"/>
    <x v="14"/>
    <n v="2.1"/>
    <n v="42"/>
    <n v="398"/>
    <n v="317"/>
    <n v="79.64824120603015"/>
    <n v="2"/>
    <s v="A"/>
    <n v="2"/>
    <s v="H"/>
    <n v="14"/>
    <n v="7"/>
    <n v="10"/>
    <n v="10"/>
    <n v="5"/>
    <n v="1"/>
    <n v="9.4761904761904763"/>
  </r>
  <r>
    <s v="E0"/>
    <d v="2024-10-19T00:00:00"/>
    <s v="17:30"/>
    <x v="17"/>
    <n v="1.8"/>
    <n v="49"/>
    <n v="453"/>
    <n v="346"/>
    <n v="76.379690949227381"/>
    <n v="2"/>
    <s v="H"/>
    <n v="0"/>
    <s v="D"/>
    <n v="13"/>
    <n v="4"/>
    <n v="12"/>
    <n v="7"/>
    <n v="1"/>
    <n v="0"/>
    <n v="9.2448979591836729"/>
  </r>
  <r>
    <s v="E0"/>
    <d v="2024-10-20T00:00:00"/>
    <s v="14:00"/>
    <x v="18"/>
    <n v="0.8"/>
    <n v="23"/>
    <n v="237"/>
    <n v="158"/>
    <n v="66.666666666666657"/>
    <n v="1"/>
    <s v="A"/>
    <n v="1"/>
    <s v="D"/>
    <n v="3"/>
    <n v="2"/>
    <n v="8"/>
    <n v="1"/>
    <n v="4"/>
    <n v="0"/>
    <n v="10.304347826086957"/>
  </r>
  <r>
    <s v="E0"/>
    <d v="2024-10-20T00:00:00"/>
    <s v="16:30"/>
    <x v="19"/>
    <n v="1.9"/>
    <n v="43"/>
    <n v="439"/>
    <n v="345"/>
    <n v="78.587699316628701"/>
    <n v="2"/>
    <s v="H"/>
    <n v="1"/>
    <s v="H"/>
    <n v="9"/>
    <n v="5"/>
    <n v="12"/>
    <n v="1"/>
    <n v="4"/>
    <n v="0"/>
    <n v="10.209302325581396"/>
  </r>
  <r>
    <s v="E0"/>
    <d v="2024-10-21T00:00:00"/>
    <s v="20:00"/>
    <x v="5"/>
    <n v="1.7"/>
    <n v="51"/>
    <n v="493"/>
    <n v="391"/>
    <n v="79.310344827586206"/>
    <n v="1"/>
    <s v="H"/>
    <n v="0"/>
    <s v="D"/>
    <n v="20"/>
    <n v="6"/>
    <n v="9"/>
    <n v="6"/>
    <n v="2"/>
    <n v="0"/>
    <n v="9.6666666666666661"/>
  </r>
  <r>
    <s v="E0"/>
    <d v="2024-10-25T00:00:00"/>
    <s v="20:00"/>
    <x v="9"/>
    <n v="0.8"/>
    <n v="65"/>
    <n v="615"/>
    <n v="518"/>
    <n v="84.22764227642277"/>
    <n v="1"/>
    <s v="A"/>
    <n v="1"/>
    <s v="D"/>
    <n v="11"/>
    <n v="1"/>
    <n v="16"/>
    <n v="6"/>
    <n v="5"/>
    <n v="0"/>
    <n v="9.4615384615384617"/>
  </r>
  <r>
    <s v="E0"/>
    <d v="2024-10-26T00:00:00"/>
    <s v="15:00"/>
    <x v="16"/>
    <n v="1.8"/>
    <n v="57"/>
    <n v="475"/>
    <n v="383"/>
    <n v="80.631578947368425"/>
    <n v="1"/>
    <s v="D"/>
    <n v="0"/>
    <s v="D"/>
    <n v="18"/>
    <n v="8"/>
    <n v="12"/>
    <n v="9"/>
    <n v="7"/>
    <n v="0"/>
    <n v="8.3333333333333339"/>
  </r>
  <r>
    <s v="E0"/>
    <d v="2024-10-26T00:00:00"/>
    <s v="15:00"/>
    <x v="7"/>
    <n v="4"/>
    <n v="65"/>
    <n v="612"/>
    <n v="499"/>
    <n v="81.535947712418306"/>
    <n v="4"/>
    <s v="H"/>
    <n v="2"/>
    <s v="D"/>
    <n v="20"/>
    <n v="9"/>
    <n v="7"/>
    <n v="5"/>
    <n v="0"/>
    <n v="0"/>
    <n v="9.4153846153846157"/>
  </r>
  <r>
    <s v="E0"/>
    <d v="2024-10-26T00:00:00"/>
    <s v="15:00"/>
    <x v="10"/>
    <n v="1.3"/>
    <n v="51"/>
    <n v="500"/>
    <n v="417"/>
    <n v="83.399999999999991"/>
    <n v="2"/>
    <s v="D"/>
    <n v="1"/>
    <s v="H"/>
    <n v="19"/>
    <n v="6"/>
    <n v="12"/>
    <n v="9"/>
    <n v="3"/>
    <n v="0"/>
    <n v="9.8039215686274517"/>
  </r>
  <r>
    <s v="E0"/>
    <d v="2024-10-26T00:00:00"/>
    <s v="15:00"/>
    <x v="13"/>
    <n v="2.9"/>
    <n v="57"/>
    <n v="660"/>
    <n v="595"/>
    <n v="90.151515151515156"/>
    <n v="1"/>
    <s v="H"/>
    <n v="1"/>
    <s v="H"/>
    <n v="22"/>
    <n v="8"/>
    <n v="9"/>
    <n v="12"/>
    <n v="1"/>
    <n v="0"/>
    <n v="11.578947368421053"/>
  </r>
  <r>
    <s v="E0"/>
    <d v="2024-10-26T00:00:00"/>
    <s v="17:30"/>
    <x v="3"/>
    <n v="0.8"/>
    <n v="40"/>
    <n v="429"/>
    <n v="331"/>
    <n v="77.156177156177151"/>
    <n v="1"/>
    <s v="D"/>
    <n v="0"/>
    <s v="D"/>
    <n v="10"/>
    <n v="5"/>
    <n v="8"/>
    <n v="4"/>
    <n v="1"/>
    <n v="0"/>
    <n v="10.725"/>
  </r>
  <r>
    <s v="E0"/>
    <d v="2024-10-27T00:00:00"/>
    <s v="14:00"/>
    <x v="8"/>
    <n v="1.6"/>
    <n v="50"/>
    <n v="495"/>
    <n v="404"/>
    <n v="81.616161616161619"/>
    <n v="2"/>
    <s v="H"/>
    <n v="1"/>
    <s v="D"/>
    <n v="17"/>
    <n v="7"/>
    <n v="13"/>
    <n v="7"/>
    <n v="6"/>
    <n v="0"/>
    <n v="9.9"/>
  </r>
  <r>
    <s v="E0"/>
    <d v="2024-10-27T00:00:00"/>
    <s v="14:00"/>
    <x v="11"/>
    <n v="0.8"/>
    <n v="34"/>
    <n v="296"/>
    <n v="181"/>
    <n v="61.148648648648653"/>
    <n v="1"/>
    <s v="H"/>
    <n v="1"/>
    <s v="H"/>
    <n v="14"/>
    <n v="6"/>
    <n v="16"/>
    <n v="8"/>
    <n v="4"/>
    <n v="0"/>
    <n v="8.7058823529411757"/>
  </r>
  <r>
    <s v="E0"/>
    <d v="2024-10-27T00:00:00"/>
    <s v="14:00"/>
    <x v="6"/>
    <n v="2.8"/>
    <n v="42"/>
    <n v="436"/>
    <n v="338"/>
    <n v="77.522935779816521"/>
    <n v="2"/>
    <s v="H"/>
    <n v="0"/>
    <s v="D"/>
    <n v="12"/>
    <n v="3"/>
    <n v="6"/>
    <n v="6"/>
    <n v="5"/>
    <n v="0"/>
    <n v="10.380952380952381"/>
  </r>
  <r>
    <s v="E0"/>
    <d v="2024-10-27T00:00:00"/>
    <s v="16:30"/>
    <x v="2"/>
    <n v="0.9"/>
    <n v="45"/>
    <n v="415"/>
    <n v="320"/>
    <n v="77.108433734939766"/>
    <n v="2"/>
    <s v="D"/>
    <n v="2"/>
    <s v="H"/>
    <n v="9"/>
    <n v="3"/>
    <n v="14"/>
    <n v="1"/>
    <n v="2"/>
    <n v="0"/>
    <n v="9.2222222222222214"/>
  </r>
  <r>
    <s v="E0"/>
    <d v="2024-11-02T00:00:00"/>
    <s v="12:30"/>
    <x v="4"/>
    <n v="0.5"/>
    <n v="37"/>
    <n v="321"/>
    <n v="218"/>
    <n v="67.912772585669785"/>
    <n v="1"/>
    <s v="H"/>
    <n v="1"/>
    <s v="H"/>
    <n v="9"/>
    <n v="4"/>
    <n v="16"/>
    <n v="4"/>
    <n v="4"/>
    <n v="0"/>
    <n v="8.6756756756756754"/>
  </r>
  <r>
    <s v="E0"/>
    <d v="2024-11-02T00:00:00"/>
    <s v="15:00"/>
    <x v="17"/>
    <n v="2"/>
    <n v="36"/>
    <n v="362"/>
    <n v="297"/>
    <n v="82.04419889502762"/>
    <n v="2"/>
    <s v="H"/>
    <n v="1"/>
    <s v="H"/>
    <n v="12"/>
    <n v="6"/>
    <n v="11"/>
    <n v="3"/>
    <n v="2"/>
    <n v="0"/>
    <n v="10.055555555555555"/>
  </r>
  <r>
    <s v="E0"/>
    <d v="2024-11-02T00:00:00"/>
    <s v="15:00"/>
    <x v="1"/>
    <n v="1"/>
    <n v="43"/>
    <n v="359"/>
    <n v="266"/>
    <n v="74.094707520891362"/>
    <n v="1"/>
    <s v="D"/>
    <n v="0"/>
    <s v="D"/>
    <n v="14"/>
    <n v="2"/>
    <n v="11"/>
    <n v="4"/>
    <n v="4"/>
    <n v="1"/>
    <n v="8.3488372093023262"/>
  </r>
  <r>
    <s v="E0"/>
    <d v="2024-11-02T00:00:00"/>
    <s v="15:00"/>
    <x v="19"/>
    <n v="1.6"/>
    <n v="49"/>
    <n v="483"/>
    <n v="389"/>
    <n v="80.53830227743272"/>
    <n v="2"/>
    <s v="H"/>
    <n v="0"/>
    <s v="A"/>
    <n v="16"/>
    <n v="8"/>
    <n v="10"/>
    <n v="10"/>
    <n v="1"/>
    <n v="0"/>
    <n v="9.8571428571428577"/>
  </r>
  <r>
    <s v="E0"/>
    <d v="2024-11-02T00:00:00"/>
    <s v="15:00"/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  <n v="9.0555555555555554"/>
  </r>
  <r>
    <s v="E0"/>
    <d v="2024-11-02T00:00:00"/>
    <s v="15:00"/>
    <x v="14"/>
    <n v="0.7"/>
    <n v="65"/>
    <n v="626"/>
    <n v="559"/>
    <n v="89.29712460063898"/>
    <n v="1"/>
    <s v="H"/>
    <n v="0"/>
    <s v="D"/>
    <n v="9"/>
    <n v="2"/>
    <n v="14"/>
    <n v="3"/>
    <n v="4"/>
    <n v="0"/>
    <n v="9.6307692307692303"/>
  </r>
  <r>
    <s v="E0"/>
    <d v="2024-11-02T00:00:00"/>
    <s v="17:30"/>
    <x v="18"/>
    <n v="1.5"/>
    <n v="57"/>
    <n v="534"/>
    <n v="423"/>
    <n v="79.213483146067418"/>
    <n v="2"/>
    <s v="D"/>
    <n v="0"/>
    <s v="D"/>
    <n v="11"/>
    <n v="6"/>
    <n v="7"/>
    <n v="3"/>
    <n v="1"/>
    <n v="0"/>
    <n v="9.3684210526315788"/>
  </r>
  <r>
    <s v="E0"/>
    <d v="2024-11-03T00:00:00"/>
    <s v="14:00"/>
    <x v="15"/>
    <n v="2.4"/>
    <n v="51"/>
    <n v="435"/>
    <n v="369"/>
    <n v="84.827586206896555"/>
    <n v="4"/>
    <s v="H"/>
    <n v="0"/>
    <s v="A"/>
    <n v="16"/>
    <n v="6"/>
    <n v="14"/>
    <n v="6"/>
    <n v="2"/>
    <n v="0"/>
    <n v="8.5294117647058822"/>
  </r>
  <r>
    <s v="E0"/>
    <d v="2024-11-03T00:00:00"/>
    <s v="16:30"/>
    <x v="0"/>
    <n v="2"/>
    <n v="46"/>
    <n v="441"/>
    <n v="344"/>
    <n v="78.004535147392289"/>
    <n v="1"/>
    <s v="D"/>
    <n v="0"/>
    <s v="D"/>
    <n v="11"/>
    <n v="4"/>
    <n v="19"/>
    <n v="4"/>
    <n v="6"/>
    <n v="0"/>
    <n v="9.5869565217391308"/>
  </r>
  <r>
    <s v="E0"/>
    <d v="2024-11-04T00:00:00"/>
    <s v="20:00"/>
    <x v="12"/>
    <n v="1.3"/>
    <n v="68"/>
    <n v="712"/>
    <n v="595"/>
    <n v="83.567415730337075"/>
    <n v="2"/>
    <s v="H"/>
    <n v="0"/>
    <s v="A"/>
    <n v="26"/>
    <n v="12"/>
    <n v="3"/>
    <n v="11"/>
    <n v="2"/>
    <n v="0"/>
    <n v="10.470588235294118"/>
  </r>
  <r>
    <s v="E0"/>
    <d v="2024-11-09T00:00:00"/>
    <s v="15:00"/>
    <x v="7"/>
    <n v="1.5"/>
    <n v="51"/>
    <n v="457"/>
    <n v="333"/>
    <n v="72.866520787746168"/>
    <n v="3"/>
    <s v="H"/>
    <n v="1"/>
    <s v="D"/>
    <n v="12"/>
    <n v="6"/>
    <n v="8"/>
    <n v="6"/>
    <n v="2"/>
    <n v="0"/>
    <n v="8.9607843137254903"/>
  </r>
  <r>
    <s v="E0"/>
    <d v="2024-11-09T00:00:00"/>
    <s v="15:00"/>
    <x v="11"/>
    <n v="1.5"/>
    <n v="36"/>
    <n v="385"/>
    <n v="293"/>
    <n v="76.103896103896105"/>
    <n v="0"/>
    <s v="A"/>
    <n v="0"/>
    <s v="A"/>
    <n v="13"/>
    <n v="5"/>
    <n v="10"/>
    <n v="1"/>
    <n v="1"/>
    <n v="1"/>
    <n v="10.694444444444445"/>
  </r>
  <r>
    <s v="E0"/>
    <d v="2024-11-09T00:00:00"/>
    <s v="15:00"/>
    <x v="6"/>
    <n v="0.8"/>
    <n v="49"/>
    <n v="492"/>
    <n v="374"/>
    <n v="76.016260162601625"/>
    <n v="0"/>
    <s v="D"/>
    <n v="0"/>
    <s v="D"/>
    <n v="11"/>
    <n v="6"/>
    <n v="10"/>
    <n v="7"/>
    <n v="1"/>
    <n v="0"/>
    <n v="10.040816326530612"/>
  </r>
  <r>
    <s v="E0"/>
    <d v="2024-11-09T00:00:00"/>
    <s v="15:00"/>
    <x v="18"/>
    <n v="1.3"/>
    <n v="29"/>
    <n v="299"/>
    <n v="227"/>
    <n v="75.919732441471581"/>
    <n v="2"/>
    <s v="H"/>
    <n v="1"/>
    <s v="H"/>
    <n v="8"/>
    <n v="4"/>
    <n v="14"/>
    <n v="1"/>
    <n v="1"/>
    <n v="0"/>
    <n v="10.310344827586206"/>
  </r>
  <r>
    <s v="E0"/>
    <d v="2024-11-09T00:00:00"/>
    <s v="17:30"/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  <n v="11.324999999999999"/>
  </r>
  <r>
    <s v="E0"/>
    <d v="2024-11-09T00:00:00"/>
    <s v="20:00"/>
    <x v="19"/>
    <n v="2"/>
    <n v="62"/>
    <n v="644"/>
    <n v="564"/>
    <n v="87.577639751552795"/>
    <n v="2"/>
    <s v="H"/>
    <n v="1"/>
    <s v="H"/>
    <n v="14"/>
    <n v="5"/>
    <n v="11"/>
    <n v="2"/>
    <n v="0"/>
    <n v="0"/>
    <n v="10.387096774193548"/>
  </r>
  <r>
    <s v="E0"/>
    <d v="2024-11-10T00:00:00"/>
    <s v="14:00"/>
    <x v="0"/>
    <n v="0.8"/>
    <n v="51"/>
    <n v="534"/>
    <n v="446"/>
    <n v="83.520599250936328"/>
    <n v="3"/>
    <s v="H"/>
    <n v="2"/>
    <s v="H"/>
    <n v="13"/>
    <n v="3"/>
    <n v="9"/>
    <n v="1"/>
    <n v="0"/>
    <n v="0"/>
    <n v="10.470588235294118"/>
  </r>
  <r>
    <s v="E0"/>
    <d v="2024-11-10T00:00:00"/>
    <s v="14:00"/>
    <x v="5"/>
    <n v="0.6"/>
    <n v="44"/>
    <n v="429"/>
    <n v="319"/>
    <n v="74.358974358974365"/>
    <n v="1"/>
    <s v="A"/>
    <n v="1"/>
    <s v="H"/>
    <n v="9"/>
    <n v="3"/>
    <n v="13"/>
    <n v="4"/>
    <n v="1"/>
    <n v="0"/>
    <n v="9.75"/>
  </r>
  <r>
    <s v="E0"/>
    <d v="2024-11-10T00:00:00"/>
    <s v="14:00"/>
    <x v="15"/>
    <n v="1.5"/>
    <n v="66"/>
    <n v="609"/>
    <n v="494"/>
    <n v="81.116584564860432"/>
    <n v="1"/>
    <s v="A"/>
    <n v="0"/>
    <s v="A"/>
    <n v="17"/>
    <n v="5"/>
    <n v="10"/>
    <n v="12"/>
    <n v="1"/>
    <n v="0"/>
    <n v="9.2272727272727266"/>
  </r>
  <r>
    <s v="E0"/>
    <d v="2024-11-10T00:00:00"/>
    <s v="16:30"/>
    <x v="8"/>
    <n v="1.5"/>
    <n v="49"/>
    <n v="447"/>
    <n v="376"/>
    <n v="84.116331096196873"/>
    <n v="1"/>
    <s v="D"/>
    <n v="0"/>
    <s v="D"/>
    <n v="17"/>
    <n v="3"/>
    <n v="12"/>
    <n v="4"/>
    <n v="4"/>
    <n v="0"/>
    <n v="9.1224489795918373"/>
  </r>
  <r>
    <s v="E0"/>
    <d v="2024-11-23T00:00:00"/>
    <s v="12:30"/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  <n v="10.432432432432432"/>
  </r>
  <r>
    <s v="E0"/>
    <d v="2024-11-23T00:00:00"/>
    <s v="15:00"/>
    <x v="2"/>
    <n v="1.2"/>
    <n v="66"/>
    <n v="631"/>
    <n v="560"/>
    <n v="88.74801901743264"/>
    <n v="3"/>
    <s v="H"/>
    <n v="1"/>
    <s v="H"/>
    <n v="19"/>
    <n v="7"/>
    <n v="10"/>
    <n v="8"/>
    <n v="3"/>
    <n v="0"/>
    <n v="9.5606060606060606"/>
  </r>
  <r>
    <s v="E0"/>
    <d v="2024-11-23T00:00:00"/>
    <s v="15:00"/>
    <x v="16"/>
    <n v="3"/>
    <n v="69"/>
    <n v="658"/>
    <n v="554"/>
    <n v="84.19452887537993"/>
    <n v="2"/>
    <s v="D"/>
    <n v="1"/>
    <s v="A"/>
    <n v="17"/>
    <n v="5"/>
    <n v="10"/>
    <n v="10"/>
    <n v="3"/>
    <n v="0"/>
    <n v="9.5362318840579707"/>
  </r>
  <r>
    <s v="E0"/>
    <d v="2024-11-23T00:00:00"/>
    <s v="15:00"/>
    <x v="17"/>
    <n v="1.6"/>
    <n v="55"/>
    <n v="542"/>
    <n v="442"/>
    <n v="81.54981549815497"/>
    <n v="1"/>
    <s v="A"/>
    <n v="0"/>
    <s v="A"/>
    <n v="19"/>
    <n v="5"/>
    <n v="13"/>
    <n v="7"/>
    <n v="2"/>
    <n v="0"/>
    <n v="9.8545454545454554"/>
  </r>
  <r>
    <s v="E0"/>
    <d v="2024-11-23T00:00:00"/>
    <s v="15:00"/>
    <x v="3"/>
    <n v="1.2"/>
    <n v="59"/>
    <n v="533"/>
    <n v="440"/>
    <n v="82.551594746716688"/>
    <n v="0"/>
    <s v="D"/>
    <n v="0"/>
    <s v="D"/>
    <n v="27"/>
    <n v="5"/>
    <n v="8"/>
    <n v="10"/>
    <n v="0"/>
    <n v="0"/>
    <n v="9.0338983050847457"/>
  </r>
  <r>
    <s v="E0"/>
    <d v="2024-11-23T00:00:00"/>
    <s v="15:00"/>
    <x v="12"/>
    <n v="1"/>
    <n v="59"/>
    <n v="603"/>
    <n v="499"/>
    <n v="82.752902155887227"/>
    <n v="1"/>
    <s v="A"/>
    <n v="1"/>
    <s v="D"/>
    <n v="10"/>
    <n v="3"/>
    <n v="14"/>
    <n v="7"/>
    <n v="3"/>
    <n v="0"/>
    <n v="10.220338983050848"/>
  </r>
  <r>
    <s v="E0"/>
    <d v="2024-11-23T00:00:00"/>
    <s v="17:30"/>
    <x v="13"/>
    <n v="2.1"/>
    <n v="58"/>
    <n v="618"/>
    <n v="546"/>
    <n v="88.349514563106794"/>
    <n v="0"/>
    <s v="A"/>
    <n v="0"/>
    <s v="A"/>
    <n v="23"/>
    <n v="5"/>
    <n v="19"/>
    <n v="9"/>
    <n v="4"/>
    <n v="0"/>
    <n v="10.655172413793103"/>
  </r>
  <r>
    <s v="E0"/>
    <d v="2024-11-24T00:00:00"/>
    <s v="14:00"/>
    <x v="14"/>
    <n v="1.3"/>
    <n v="38"/>
    <n v="396"/>
    <n v="327"/>
    <n v="82.575757575757578"/>
    <n v="2"/>
    <s v="A"/>
    <n v="1"/>
    <s v="D"/>
    <n v="7"/>
    <n v="5"/>
    <n v="11"/>
    <n v="3"/>
    <n v="3"/>
    <n v="0"/>
    <n v="10.421052631578947"/>
  </r>
  <r>
    <s v="E0"/>
    <d v="2024-11-24T00:00:00"/>
    <s v="16:30"/>
    <x v="1"/>
    <n v="1.6"/>
    <n v="40"/>
    <n v="462"/>
    <n v="368"/>
    <n v="79.65367965367966"/>
    <n v="1"/>
    <s v="D"/>
    <n v="1"/>
    <s v="D"/>
    <n v="11"/>
    <n v="6"/>
    <n v="11"/>
    <n v="4"/>
    <n v="0"/>
    <n v="0"/>
    <n v="11.55"/>
  </r>
  <r>
    <s v="E0"/>
    <d v="2024-11-25T00:00:00"/>
    <s v="20:00"/>
    <x v="4"/>
    <n v="1.6"/>
    <n v="53"/>
    <n v="576"/>
    <n v="474"/>
    <n v="82.291666666666657"/>
    <n v="0"/>
    <s v="A"/>
    <n v="0"/>
    <s v="A"/>
    <n v="18"/>
    <n v="2"/>
    <n v="11"/>
    <n v="8"/>
    <n v="1"/>
    <n v="0"/>
    <n v="10.867924528301886"/>
  </r>
  <r>
    <s v="E0"/>
    <d v="2024-11-29T00:00:00"/>
    <s v="20:00"/>
    <x v="10"/>
    <n v="1.7"/>
    <n v="53"/>
    <n v="511"/>
    <n v="439"/>
    <n v="85.909980430528378"/>
    <n v="1"/>
    <s v="D"/>
    <n v="1"/>
    <s v="H"/>
    <n v="22"/>
    <n v="5"/>
    <n v="20"/>
    <n v="7"/>
    <n v="2"/>
    <n v="0"/>
    <n v="9.6415094339622645"/>
  </r>
  <r>
    <s v="E0"/>
    <d v="2024-11-30T00:00:00"/>
    <s v="15:00"/>
    <x v="7"/>
    <n v="2.4"/>
    <n v="60"/>
    <n v="627"/>
    <n v="518"/>
    <n v="82.61562998405104"/>
    <n v="4"/>
    <s v="H"/>
    <n v="3"/>
    <s v="H"/>
    <n v="13"/>
    <n v="6"/>
    <n v="9"/>
    <n v="5"/>
    <n v="1"/>
    <n v="0"/>
    <n v="10.45"/>
  </r>
  <r>
    <s v="E0"/>
    <d v="2024-11-30T00:00:00"/>
    <s v="15:00"/>
    <x v="11"/>
    <n v="1.7"/>
    <n v="49"/>
    <n v="450"/>
    <n v="351"/>
    <n v="78"/>
    <n v="1"/>
    <s v="D"/>
    <n v="0"/>
    <s v="D"/>
    <n v="16"/>
    <n v="4"/>
    <n v="12"/>
    <n v="8"/>
    <n v="3"/>
    <n v="0"/>
    <n v="9.183673469387756"/>
  </r>
  <r>
    <s v="E0"/>
    <d v="2024-11-30T00:00:00"/>
    <s v="15:00"/>
    <x v="5"/>
    <n v="1.6"/>
    <n v="45"/>
    <n v="354"/>
    <n v="258"/>
    <n v="72.881355932203391"/>
    <n v="1"/>
    <s v="H"/>
    <n v="0"/>
    <s v="D"/>
    <n v="12"/>
    <n v="5"/>
    <n v="5"/>
    <n v="8"/>
    <n v="1"/>
    <n v="0"/>
    <n v="7.8666666666666663"/>
  </r>
  <r>
    <s v="E0"/>
    <d v="2024-11-30T00:00:00"/>
    <s v="15:00"/>
    <x v="18"/>
    <n v="0.5"/>
    <n v="60"/>
    <n v="571"/>
    <n v="472"/>
    <n v="82.661996497373025"/>
    <n v="2"/>
    <s v="A"/>
    <n v="1"/>
    <s v="A"/>
    <n v="10"/>
    <n v="3"/>
    <n v="13"/>
    <n v="3"/>
    <n v="4"/>
    <n v="0"/>
    <n v="9.5166666666666675"/>
  </r>
  <r>
    <s v="E0"/>
    <d v="2024-11-30T00:00:00"/>
    <s v="17:30"/>
    <x v="6"/>
    <n v="1.5"/>
    <n v="40"/>
    <n v="348"/>
    <n v="268"/>
    <n v="77.011494252873561"/>
    <n v="2"/>
    <s v="A"/>
    <n v="2"/>
    <s v="A"/>
    <n v="12"/>
    <n v="5"/>
    <n v="10"/>
    <n v="2"/>
    <n v="4"/>
    <n v="0"/>
    <n v="8.6999999999999993"/>
  </r>
  <r>
    <s v="E0"/>
    <d v="2024-12-01T00:00:00"/>
    <s v="13:30"/>
    <x v="8"/>
    <n v="1.6"/>
    <n v="64"/>
    <n v="656"/>
    <n v="579"/>
    <n v="88.262195121951208"/>
    <n v="3"/>
    <s v="H"/>
    <n v="2"/>
    <s v="H"/>
    <n v="17"/>
    <n v="8"/>
    <n v="21"/>
    <n v="3"/>
    <n v="2"/>
    <n v="0"/>
    <n v="10.25"/>
  </r>
  <r>
    <s v="E0"/>
    <d v="2024-12-01T00:00:00"/>
    <s v="13:30"/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  <n v="10.883333333333333"/>
  </r>
  <r>
    <s v="E0"/>
    <d v="2024-12-01T00:00:00"/>
    <s v="13:30"/>
    <x v="15"/>
    <n v="0.8"/>
    <n v="51"/>
    <n v="532"/>
    <n v="449"/>
    <n v="84.398496240601503"/>
    <n v="1"/>
    <s v="D"/>
    <n v="0"/>
    <s v="D"/>
    <n v="8"/>
    <n v="3"/>
    <n v="4"/>
    <n v="7"/>
    <n v="0"/>
    <n v="0"/>
    <n v="10.431372549019608"/>
  </r>
  <r>
    <s v="E0"/>
    <d v="2024-12-01T00:00:00"/>
    <s v="16:00"/>
    <x v="19"/>
    <n v="3.4"/>
    <n v="44"/>
    <n v="459"/>
    <n v="376"/>
    <n v="81.917211328976038"/>
    <n v="2"/>
    <s v="H"/>
    <n v="1"/>
    <s v="H"/>
    <n v="18"/>
    <n v="7"/>
    <n v="9"/>
    <n v="7"/>
    <n v="1"/>
    <n v="0"/>
    <n v="10.431818181818182"/>
  </r>
  <r>
    <s v="E0"/>
    <d v="2024-12-03T00:00:00"/>
    <s v="19:30"/>
    <x v="1"/>
    <n v="0.5"/>
    <n v="54"/>
    <n v="563"/>
    <n v="456"/>
    <n v="80.99467140319716"/>
    <n v="0"/>
    <s v="A"/>
    <n v="0"/>
    <s v="D"/>
    <n v="9"/>
    <n v="2"/>
    <n v="14"/>
    <n v="4"/>
    <n v="2"/>
    <n v="0"/>
    <n v="10.425925925925926"/>
  </r>
  <r>
    <s v="E0"/>
    <d v="2024-12-03T00:00:00"/>
    <s v="20:15"/>
    <x v="9"/>
    <n v="1.7"/>
    <n v="39"/>
    <n v="409"/>
    <n v="304"/>
    <n v="74.327628361858189"/>
    <n v="3"/>
    <s v="H"/>
    <n v="1"/>
    <s v="H"/>
    <n v="8"/>
    <n v="6"/>
    <n v="9"/>
    <n v="3"/>
    <n v="2"/>
    <n v="0"/>
    <n v="10.487179487179487"/>
  </r>
  <r>
    <s v="E0"/>
    <d v="2024-12-04T00:00:00"/>
    <s v="19:30"/>
    <x v="3"/>
    <n v="1"/>
    <n v="44"/>
    <n v="407"/>
    <n v="317"/>
    <n v="77.886977886977888"/>
    <n v="4"/>
    <s v="H"/>
    <n v="2"/>
    <s v="H"/>
    <n v="13"/>
    <n v="4"/>
    <n v="10"/>
    <n v="3"/>
    <n v="2"/>
    <n v="0"/>
    <n v="9.25"/>
  </r>
  <r>
    <s v="E0"/>
    <d v="2024-12-04T00:00:00"/>
    <s v="19:30"/>
    <x v="13"/>
    <n v="2.4"/>
    <n v="66"/>
    <n v="620"/>
    <n v="545"/>
    <n v="87.903225806451616"/>
    <n v="3"/>
    <s v="H"/>
    <n v="2"/>
    <s v="H"/>
    <n v="17"/>
    <n v="7"/>
    <n v="7"/>
    <n v="8"/>
    <n v="2"/>
    <n v="0"/>
    <n v="9.3939393939393945"/>
  </r>
  <r>
    <s v="E0"/>
    <d v="2024-12-04T00:00:00"/>
    <s v="19:30"/>
    <x v="4"/>
    <n v="2.1"/>
    <n v="42"/>
    <n v="402"/>
    <n v="307"/>
    <n v="76.368159203980099"/>
    <n v="3"/>
    <s v="D"/>
    <n v="1"/>
    <s v="H"/>
    <n v="17"/>
    <n v="6"/>
    <n v="9"/>
    <n v="5"/>
    <n v="2"/>
    <n v="0"/>
    <n v="9.5714285714285712"/>
  </r>
  <r>
    <s v="E0"/>
    <d v="2024-12-04T00:00:00"/>
    <s v="19:30"/>
    <x v="14"/>
    <n v="1.6"/>
    <n v="45"/>
    <n v="467"/>
    <n v="402"/>
    <n v="86.081370449678801"/>
    <n v="1"/>
    <s v="A"/>
    <n v="1"/>
    <s v="A"/>
    <n v="6"/>
    <n v="4"/>
    <n v="7"/>
    <n v="5"/>
    <n v="1"/>
    <n v="1"/>
    <n v="10.377777777777778"/>
  </r>
  <r>
    <s v="E0"/>
    <d v="2024-12-04T00:00:00"/>
    <s v="20:15"/>
    <x v="2"/>
    <n v="2.1"/>
    <n v="51"/>
    <n v="508"/>
    <n v="425"/>
    <n v="83.661417322834637"/>
    <n v="2"/>
    <s v="H"/>
    <n v="0"/>
    <s v="D"/>
    <n v="14"/>
    <n v="6"/>
    <n v="12"/>
    <n v="13"/>
    <n v="1"/>
    <n v="0"/>
    <n v="9.9607843137254903"/>
  </r>
  <r>
    <s v="E0"/>
    <d v="2024-12-04T00:00:00"/>
    <s v="20:15"/>
    <x v="16"/>
    <n v="2.4"/>
    <n v="49"/>
    <n v="427"/>
    <n v="350"/>
    <n v="81.967213114754102"/>
    <n v="3"/>
    <s v="H"/>
    <n v="3"/>
    <s v="H"/>
    <n v="20"/>
    <n v="10"/>
    <n v="11"/>
    <n v="10"/>
    <n v="2"/>
    <n v="0"/>
    <n v="8.7142857142857135"/>
  </r>
  <r>
    <s v="E0"/>
    <d v="2024-12-05T00:00:00"/>
    <s v="19:30"/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  <n v="9.7441860465116275"/>
  </r>
  <r>
    <s v="E0"/>
    <d v="2024-12-05T00:00:00"/>
    <s v="20:15"/>
    <x v="17"/>
    <n v="3.5"/>
    <n v="35"/>
    <n v="290"/>
    <n v="194"/>
    <n v="66.896551724137936"/>
    <n v="1"/>
    <s v="H"/>
    <n v="1"/>
    <s v="H"/>
    <n v="21"/>
    <n v="8"/>
    <n v="15"/>
    <n v="5"/>
    <n v="2"/>
    <n v="0"/>
    <n v="8.2857142857142865"/>
  </r>
  <r>
    <s v="E0"/>
    <d v="2024-12-07T00:00:00"/>
    <s v="15:00"/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  <n v="9.8297872340425538"/>
  </r>
  <r>
    <s v="E0"/>
    <d v="2024-12-07T00:00:00"/>
    <s v="15:00"/>
    <x v="7"/>
    <n v="1.2"/>
    <n v="43"/>
    <n v="427"/>
    <n v="331"/>
    <n v="77.517564402810308"/>
    <n v="4"/>
    <s v="H"/>
    <n v="2"/>
    <s v="D"/>
    <n v="11"/>
    <n v="8"/>
    <n v="10"/>
    <n v="3"/>
    <n v="3"/>
    <n v="0"/>
    <n v="9.9302325581395348"/>
  </r>
  <r>
    <s v="E0"/>
    <d v="2024-12-07T00:00:00"/>
    <s v="15:00"/>
    <x v="11"/>
    <n v="1.3"/>
    <n v="32"/>
    <n v="364"/>
    <n v="276"/>
    <n v="75.824175824175825"/>
    <n v="2"/>
    <s v="D"/>
    <n v="1"/>
    <s v="D"/>
    <n v="12"/>
    <n v="3"/>
    <n v="4"/>
    <n v="6"/>
    <n v="1"/>
    <n v="0"/>
    <n v="11.375"/>
  </r>
  <r>
    <s v="E0"/>
    <d v="2024-12-07T00:00:00"/>
    <s v="17:30"/>
    <x v="0"/>
    <n v="1.6"/>
    <n v="71"/>
    <n v="642"/>
    <n v="548"/>
    <n v="85.35825545171339"/>
    <n v="2"/>
    <s v="A"/>
    <n v="1"/>
    <s v="D"/>
    <n v="17"/>
    <n v="7"/>
    <n v="10"/>
    <n v="5"/>
    <n v="0"/>
    <n v="0"/>
    <n v="9.0422535211267601"/>
  </r>
  <r>
    <s v="E0"/>
    <d v="2024-12-08T00:00:00"/>
    <s v="14:00"/>
    <x v="12"/>
    <n v="0.2"/>
    <n v="34"/>
    <n v="328"/>
    <n v="233"/>
    <n v="71.036585365853654"/>
    <n v="1"/>
    <s v="D"/>
    <n v="1"/>
    <s v="H"/>
    <n v="2"/>
    <n v="2"/>
    <n v="10"/>
    <n v="0"/>
    <n v="4"/>
    <n v="0"/>
    <n v="9.6470588235294112"/>
  </r>
  <r>
    <s v="E0"/>
    <d v="2024-12-08T00:00:00"/>
    <s v="14:00"/>
    <x v="1"/>
    <n v="1.3"/>
    <n v="44"/>
    <n v="377"/>
    <n v="268"/>
    <n v="71.087533156498665"/>
    <n v="1"/>
    <s v="A"/>
    <n v="1"/>
    <s v="H"/>
    <n v="18"/>
    <n v="5"/>
    <n v="9"/>
    <n v="6"/>
    <n v="2"/>
    <n v="0"/>
    <n v="8.5681818181818183"/>
  </r>
  <r>
    <s v="E0"/>
    <d v="2024-12-08T00:00:00"/>
    <s v="14:00"/>
    <x v="9"/>
    <n v="1.3"/>
    <n v="56"/>
    <n v="570"/>
    <n v="472"/>
    <n v="82.807017543859658"/>
    <n v="2"/>
    <s v="D"/>
    <n v="0"/>
    <s v="A"/>
    <n v="10"/>
    <n v="3"/>
    <n v="9"/>
    <n v="5"/>
    <n v="1"/>
    <n v="0"/>
    <n v="10.178571428571429"/>
  </r>
  <r>
    <s v="E0"/>
    <d v="2024-12-08T00:00:00"/>
    <s v="16:30"/>
    <x v="15"/>
    <n v="2.8"/>
    <n v="39"/>
    <n v="355"/>
    <n v="286"/>
    <n v="80.563380281690144"/>
    <n v="3"/>
    <s v="A"/>
    <n v="2"/>
    <s v="H"/>
    <n v="13"/>
    <n v="5"/>
    <n v="17"/>
    <n v="5"/>
    <n v="2"/>
    <n v="0"/>
    <n v="9.1025641025641022"/>
  </r>
  <r>
    <s v="E0"/>
    <d v="2024-12-09T00:00:00"/>
    <s v="20:00"/>
    <x v="6"/>
    <n v="1"/>
    <n v="54"/>
    <n v="480"/>
    <n v="375"/>
    <n v="78.125"/>
    <n v="2"/>
    <s v="H"/>
    <n v="0"/>
    <s v="D"/>
    <n v="19"/>
    <n v="4"/>
    <n v="12"/>
    <n v="11"/>
    <n v="5"/>
    <n v="0"/>
    <n v="8.8888888888888893"/>
  </r>
  <r>
    <s v="E0"/>
    <d v="2024-12-14T00:00:00"/>
    <s v="15:00"/>
    <x v="2"/>
    <n v="1.2"/>
    <n v="76"/>
    <n v="746"/>
    <n v="666"/>
    <n v="89.276139410187668"/>
    <n v="0"/>
    <s v="D"/>
    <n v="0"/>
    <s v="D"/>
    <n v="13"/>
    <n v="5"/>
    <n v="6"/>
    <n v="8"/>
    <n v="0"/>
    <n v="0"/>
    <n v="9.8157894736842106"/>
  </r>
  <r>
    <s v="E0"/>
    <d v="2024-12-14T00:00:00"/>
    <s v="15:00"/>
    <x v="19"/>
    <n v="2.1"/>
    <n v="61"/>
    <n v="586"/>
    <n v="498"/>
    <n v="84.982935153583611"/>
    <n v="2"/>
    <s v="D"/>
    <n v="0"/>
    <s v="A"/>
    <n v="16"/>
    <n v="4"/>
    <n v="10"/>
    <n v="5"/>
    <n v="3"/>
    <n v="1"/>
    <n v="9.6065573770491799"/>
  </r>
  <r>
    <s v="E0"/>
    <d v="2024-12-14T00:00:00"/>
    <s v="15:00"/>
    <x v="4"/>
    <n v="3.8"/>
    <n v="59"/>
    <n v="668"/>
    <n v="578"/>
    <n v="86.526946107784426"/>
    <n v="4"/>
    <s v="H"/>
    <n v="1"/>
    <s v="H"/>
    <n v="27"/>
    <n v="11"/>
    <n v="7"/>
    <n v="5"/>
    <n v="3"/>
    <n v="0"/>
    <n v="11.322033898305085"/>
  </r>
  <r>
    <s v="E0"/>
    <d v="2024-12-14T00:00:00"/>
    <s v="15:00"/>
    <x v="18"/>
    <n v="1.3"/>
    <n v="54"/>
    <n v="549"/>
    <n v="443"/>
    <n v="80.692167577413471"/>
    <n v="1"/>
    <s v="A"/>
    <n v="0"/>
    <s v="A"/>
    <n v="16"/>
    <n v="6"/>
    <n v="13"/>
    <n v="7"/>
    <n v="0"/>
    <n v="1"/>
    <n v="10.166666666666666"/>
  </r>
  <r>
    <s v="E0"/>
    <d v="2024-12-14T00:00:00"/>
    <s v="17:30"/>
    <x v="5"/>
    <n v="1.7"/>
    <n v="50"/>
    <n v="501"/>
    <n v="441"/>
    <n v="88.023952095808383"/>
    <n v="2"/>
    <s v="H"/>
    <n v="0"/>
    <s v="D"/>
    <n v="17"/>
    <n v="6"/>
    <n v="12"/>
    <n v="4"/>
    <n v="0"/>
    <n v="0"/>
    <n v="10.02"/>
  </r>
  <r>
    <s v="E0"/>
    <d v="2024-12-15T00:00:00"/>
    <s v="14:00"/>
    <x v="10"/>
    <n v="1"/>
    <n v="64"/>
    <n v="613"/>
    <n v="528"/>
    <n v="86.133768352365408"/>
    <n v="1"/>
    <s v="A"/>
    <n v="0"/>
    <s v="A"/>
    <n v="17"/>
    <n v="5"/>
    <n v="11"/>
    <n v="8"/>
    <n v="1"/>
    <n v="0"/>
    <n v="9.578125"/>
  </r>
  <r>
    <s v="E0"/>
    <d v="2024-12-15T00:00:00"/>
    <s v="16:30"/>
    <x v="13"/>
    <n v="0.9"/>
    <n v="52"/>
    <n v="538"/>
    <n v="453"/>
    <n v="84.20074349442379"/>
    <n v="1"/>
    <s v="A"/>
    <n v="1"/>
    <s v="H"/>
    <n v="10"/>
    <n v="3"/>
    <n v="5"/>
    <n v="8"/>
    <n v="1"/>
    <n v="0"/>
    <n v="10.346153846153847"/>
  </r>
  <r>
    <s v="E0"/>
    <d v="2024-12-15T00:00:00"/>
    <s v="19:00"/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  <n v="9.435483870967742"/>
  </r>
  <r>
    <s v="E0"/>
    <d v="2024-12-15T00:00:00"/>
    <s v="19:00"/>
    <x v="14"/>
    <n v="0.8"/>
    <n v="42"/>
    <n v="458"/>
    <n v="392"/>
    <n v="85.589519650655021"/>
    <n v="0"/>
    <s v="A"/>
    <n v="0"/>
    <s v="A"/>
    <n v="9"/>
    <n v="3"/>
    <n v="8"/>
    <n v="2"/>
    <n v="1"/>
    <n v="0"/>
    <n v="10.904761904761905"/>
  </r>
  <r>
    <s v="E0"/>
    <d v="2024-12-16T00:00:00"/>
    <s v="20:00"/>
    <x v="17"/>
    <n v="1.9"/>
    <n v="52"/>
    <n v="491"/>
    <n v="362"/>
    <n v="73.727087576374757"/>
    <n v="1"/>
    <s v="D"/>
    <n v="0"/>
    <s v="D"/>
    <n v="29"/>
    <n v="9"/>
    <n v="6"/>
    <n v="12"/>
    <n v="0"/>
    <n v="0"/>
    <n v="9.4423076923076916"/>
  </r>
  <r>
    <s v="E0"/>
    <d v="2024-12-21T00:00:00"/>
    <s v="12:30"/>
    <x v="16"/>
    <n v="1.6"/>
    <n v="44"/>
    <n v="451"/>
    <n v="383"/>
    <n v="84.922394678492239"/>
    <n v="2"/>
    <s v="H"/>
    <n v="1"/>
    <s v="H"/>
    <n v="11"/>
    <n v="6"/>
    <n v="14"/>
    <n v="5"/>
    <n v="3"/>
    <n v="0"/>
    <n v="10.25"/>
  </r>
  <r>
    <s v="E0"/>
    <d v="2024-12-21T00:00:00"/>
    <s v="15:00"/>
    <x v="7"/>
    <n v="0.7"/>
    <n v="64"/>
    <n v="589"/>
    <n v="472"/>
    <n v="80.135823429541603"/>
    <n v="0"/>
    <s v="A"/>
    <n v="0"/>
    <s v="A"/>
    <n v="7"/>
    <n v="3"/>
    <n v="9"/>
    <n v="9"/>
    <n v="3"/>
    <n v="0"/>
    <n v="9.203125"/>
  </r>
  <r>
    <s v="E0"/>
    <d v="2024-12-21T00:00:00"/>
    <s v="15:00"/>
    <x v="1"/>
    <n v="0.7"/>
    <n v="42"/>
    <n v="462"/>
    <n v="374"/>
    <n v="80.952380952380949"/>
    <n v="0"/>
    <s v="A"/>
    <n v="0"/>
    <s v="A"/>
    <n v="10"/>
    <n v="2"/>
    <n v="9"/>
    <n v="2"/>
    <n v="2"/>
    <n v="0"/>
    <n v="11"/>
  </r>
  <r>
    <s v="E0"/>
    <d v="2024-12-21T00:00:00"/>
    <s v="15:00"/>
    <x v="6"/>
    <n v="1.2"/>
    <n v="47"/>
    <n v="418"/>
    <n v="311"/>
    <n v="74.401913875598098"/>
    <n v="1"/>
    <s v="D"/>
    <n v="0"/>
    <s v="D"/>
    <n v="11"/>
    <n v="4"/>
    <n v="14"/>
    <n v="8"/>
    <n v="2"/>
    <n v="0"/>
    <n v="8.8936170212765955"/>
  </r>
  <r>
    <s v="E0"/>
    <d v="2024-12-21T00:00:00"/>
    <s v="17:30"/>
    <x v="11"/>
    <n v="1.6"/>
    <n v="42"/>
    <n v="422"/>
    <n v="336"/>
    <n v="79.620853080568722"/>
    <n v="1"/>
    <s v="A"/>
    <n v="1"/>
    <s v="A"/>
    <n v="15"/>
    <n v="6"/>
    <n v="9"/>
    <n v="3"/>
    <n v="2"/>
    <n v="0"/>
    <n v="10.047619047619047"/>
  </r>
  <r>
    <s v="E0"/>
    <d v="2024-12-22T00:00:00"/>
    <s v="14:00"/>
    <x v="3"/>
    <n v="1"/>
    <n v="25"/>
    <n v="231"/>
    <n v="163"/>
    <n v="70.562770562770567"/>
    <n v="0"/>
    <s v="D"/>
    <n v="0"/>
    <s v="D"/>
    <n v="5"/>
    <n v="4"/>
    <n v="20"/>
    <n v="2"/>
    <n v="4"/>
    <n v="0"/>
    <n v="9.24"/>
  </r>
  <r>
    <s v="E0"/>
    <d v="2024-12-22T00:00:00"/>
    <s v="14:00"/>
    <x v="12"/>
    <n v="0.9"/>
    <n v="57"/>
    <n v="598"/>
    <n v="499"/>
    <n v="83.444816053511701"/>
    <n v="0"/>
    <s v="D"/>
    <n v="0"/>
    <s v="D"/>
    <n v="16"/>
    <n v="5"/>
    <n v="8"/>
    <n v="6"/>
    <n v="1"/>
    <n v="0"/>
    <n v="10.491228070175438"/>
  </r>
  <r>
    <s v="E0"/>
    <d v="2024-12-22T00:00:00"/>
    <s v="14:00"/>
    <x v="9"/>
    <n v="0.8"/>
    <n v="54"/>
    <n v="595"/>
    <n v="500"/>
    <n v="84.033613445378151"/>
    <n v="0"/>
    <s v="A"/>
    <n v="0"/>
    <s v="A"/>
    <n v="9"/>
    <n v="5"/>
    <n v="15"/>
    <n v="6"/>
    <n v="2"/>
    <n v="0"/>
    <n v="11.018518518518519"/>
  </r>
  <r>
    <s v="E0"/>
    <d v="2024-12-22T00:00:00"/>
    <s v="14:00"/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  <n v="8.9499999999999993"/>
  </r>
  <r>
    <s v="E0"/>
    <d v="2024-12-22T00:00:00"/>
    <s v="16:30"/>
    <x v="15"/>
    <n v="1.3"/>
    <n v="52"/>
    <n v="589"/>
    <n v="490"/>
    <n v="83.191850594227503"/>
    <n v="3"/>
    <s v="A"/>
    <n v="1"/>
    <s v="A"/>
    <n v="9"/>
    <n v="5"/>
    <n v="7"/>
    <n v="7"/>
    <n v="1"/>
    <n v="0"/>
    <n v="11.326923076923077"/>
  </r>
  <r>
    <s v="E0"/>
    <d v="2024-12-26T00:00:00"/>
    <s v="12:30"/>
    <x v="13"/>
    <n v="2.1"/>
    <n v="66"/>
    <n v="689"/>
    <n v="615"/>
    <n v="89.259796806966619"/>
    <n v="1"/>
    <s v="D"/>
    <n v="1"/>
    <s v="D"/>
    <n v="24"/>
    <n v="5"/>
    <n v="5"/>
    <n v="8"/>
    <n v="1"/>
    <n v="0"/>
    <n v="10.439393939393939"/>
  </r>
  <r>
    <s v="E0"/>
    <d v="2024-12-26T00:00:00"/>
    <s v="15:00"/>
    <x v="17"/>
    <n v="1.4"/>
    <n v="52"/>
    <n v="512"/>
    <n v="405"/>
    <n v="79.1015625"/>
    <n v="0"/>
    <s v="D"/>
    <n v="0"/>
    <s v="D"/>
    <n v="18"/>
    <n v="4"/>
    <n v="13"/>
    <n v="5"/>
    <n v="2"/>
    <n v="0"/>
    <n v="9.8461538461538467"/>
  </r>
  <r>
    <s v="E0"/>
    <d v="2024-12-26T00:00:00"/>
    <s v="15:00"/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  <n v="11.553191489361701"/>
  </r>
  <r>
    <s v="E0"/>
    <d v="2024-12-26T00:00:00"/>
    <s v="15:00"/>
    <x v="4"/>
    <n v="2.7"/>
    <n v="62"/>
    <n v="585"/>
    <n v="520"/>
    <n v="88.888888888888886"/>
    <n v="3"/>
    <s v="H"/>
    <n v="1"/>
    <s v="H"/>
    <n v="22"/>
    <n v="8"/>
    <n v="15"/>
    <n v="9"/>
    <n v="2"/>
    <n v="0"/>
    <n v="9.435483870967742"/>
  </r>
  <r>
    <s v="E0"/>
    <d v="2024-12-26T00:00:00"/>
    <s v="15:00"/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  <n v="9.5666666666666664"/>
  </r>
  <r>
    <s v="E0"/>
    <d v="2024-12-26T00:00:00"/>
    <s v="15:00"/>
    <x v="14"/>
    <n v="1.4"/>
    <n v="54"/>
    <n v="519"/>
    <n v="429"/>
    <n v="82.658959537572258"/>
    <n v="0"/>
    <s v="A"/>
    <n v="0"/>
    <s v="D"/>
    <n v="18"/>
    <n v="5"/>
    <n v="15"/>
    <n v="2"/>
    <n v="1"/>
    <n v="0"/>
    <n v="9.6111111111111107"/>
  </r>
  <r>
    <s v="E0"/>
    <d v="2024-12-26T00:00:00"/>
    <s v="17:30"/>
    <x v="18"/>
    <n v="0.9"/>
    <n v="51"/>
    <n v="514"/>
    <n v="417"/>
    <n v="81.128404669260703"/>
    <n v="2"/>
    <s v="H"/>
    <n v="0"/>
    <s v="D"/>
    <n v="7"/>
    <n v="4"/>
    <n v="12"/>
    <n v="4"/>
    <n v="2"/>
    <n v="0"/>
    <n v="10.078431372549019"/>
  </r>
  <r>
    <s v="E0"/>
    <d v="2024-12-26T00:00:00"/>
    <s v="20:00"/>
    <x v="19"/>
    <n v="2"/>
    <n v="68"/>
    <n v="721"/>
    <n v="621"/>
    <n v="86.130374479889042"/>
    <n v="3"/>
    <s v="H"/>
    <n v="1"/>
    <s v="D"/>
    <n v="19"/>
    <n v="7"/>
    <n v="17"/>
    <n v="14"/>
    <n v="3"/>
    <n v="0"/>
    <n v="10.602941176470589"/>
  </r>
  <r>
    <s v="E0"/>
    <d v="2024-12-27T00:00:00"/>
    <s v="19:30"/>
    <x v="10"/>
    <n v="1.3"/>
    <n v="57"/>
    <n v="529"/>
    <n v="421"/>
    <n v="79.584120982986775"/>
    <n v="0"/>
    <s v="D"/>
    <n v="0"/>
    <s v="D"/>
    <n v="24"/>
    <n v="7"/>
    <n v="6"/>
    <n v="5"/>
    <n v="0"/>
    <n v="0"/>
    <n v="9.2807017543859658"/>
  </r>
  <r>
    <s v="E0"/>
    <d v="2024-12-27T00:00:00"/>
    <s v="20:15"/>
    <x v="2"/>
    <n v="1.8"/>
    <n v="68"/>
    <n v="707"/>
    <n v="624"/>
    <n v="88.260254596888259"/>
    <n v="1"/>
    <s v="H"/>
    <n v="1"/>
    <s v="H"/>
    <n v="13"/>
    <n v="5"/>
    <n v="7"/>
    <n v="5"/>
    <n v="1"/>
    <n v="0"/>
    <n v="10.397058823529411"/>
  </r>
  <r>
    <s v="E0"/>
    <d v="2024-12-29T00:00:00"/>
    <s v="14:30"/>
    <x v="9"/>
    <n v="1.3"/>
    <n v="53"/>
    <n v="618"/>
    <n v="561"/>
    <n v="90.77669902912622"/>
    <n v="0"/>
    <s v="A"/>
    <n v="0"/>
    <s v="A"/>
    <n v="11"/>
    <n v="4"/>
    <n v="11"/>
    <n v="4"/>
    <n v="2"/>
    <n v="0"/>
    <n v="11.660377358490566"/>
  </r>
  <r>
    <s v="E0"/>
    <d v="2024-12-29T00:00:00"/>
    <s v="15:00"/>
    <x v="11"/>
    <n v="2"/>
    <n v="47"/>
    <n v="427"/>
    <n v="316"/>
    <n v="74.004683840749422"/>
    <n v="2"/>
    <s v="H"/>
    <n v="1"/>
    <s v="D"/>
    <n v="19"/>
    <n v="10"/>
    <n v="18"/>
    <n v="8"/>
    <n v="2"/>
    <n v="0"/>
    <n v="9.085106382978724"/>
  </r>
  <r>
    <s v="E0"/>
    <d v="2024-12-29T00:00:00"/>
    <s v="15:00"/>
    <x v="3"/>
    <n v="0.9"/>
    <n v="64"/>
    <n v="564"/>
    <n v="440"/>
    <n v="78.01418439716312"/>
    <n v="0"/>
    <s v="A"/>
    <n v="0"/>
    <s v="A"/>
    <n v="13"/>
    <n v="2"/>
    <n v="13"/>
    <n v="5"/>
    <n v="4"/>
    <n v="0"/>
    <n v="8.8125"/>
  </r>
  <r>
    <s v="E0"/>
    <d v="2024-12-29T00:00:00"/>
    <s v="15:00"/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  <n v="10.153846153846153"/>
  </r>
  <r>
    <s v="E0"/>
    <d v="2024-12-29T00:00:00"/>
    <s v="15:00"/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  <n v="9.5625"/>
  </r>
  <r>
    <s v="E0"/>
    <d v="2024-12-29T00:00:00"/>
    <s v="17:15"/>
    <x v="6"/>
    <n v="0.4"/>
    <n v="46"/>
    <n v="495"/>
    <n v="416"/>
    <n v="84.040404040404042"/>
    <n v="0"/>
    <s v="A"/>
    <n v="0"/>
    <s v="A"/>
    <n v="7"/>
    <n v="0"/>
    <n v="7"/>
    <n v="3"/>
    <n v="0"/>
    <n v="0"/>
    <n v="10.760869565217391"/>
  </r>
  <r>
    <s v="E0"/>
    <d v="2024-12-30T00:00:00"/>
    <s v="19:45"/>
    <x v="16"/>
    <n v="1.8"/>
    <n v="59"/>
    <n v="523"/>
    <n v="430"/>
    <n v="82.217973231357561"/>
    <n v="2"/>
    <s v="D"/>
    <n v="1"/>
    <s v="D"/>
    <n v="20"/>
    <n v="4"/>
    <n v="9"/>
    <n v="12"/>
    <n v="2"/>
    <n v="0"/>
    <n v="8.8644067796610173"/>
  </r>
  <r>
    <s v="E0"/>
    <d v="2024-12-30T00:00:00"/>
    <s v="19:45"/>
    <x v="1"/>
    <n v="1.6"/>
    <n v="24"/>
    <n v="249"/>
    <n v="157"/>
    <n v="63.052208835341361"/>
    <n v="2"/>
    <s v="H"/>
    <n v="1"/>
    <s v="H"/>
    <n v="9"/>
    <n v="6"/>
    <n v="9"/>
    <n v="4"/>
    <n v="4"/>
    <n v="0"/>
    <n v="10.375"/>
  </r>
  <r>
    <s v="E0"/>
    <d v="2024-12-30T00:00:00"/>
    <s v="20:00"/>
    <x v="0"/>
    <n v="0.8"/>
    <n v="52"/>
    <n v="615"/>
    <n v="525"/>
    <n v="85.365853658536579"/>
    <n v="0"/>
    <s v="A"/>
    <n v="0"/>
    <s v="A"/>
    <n v="10"/>
    <n v="0"/>
    <n v="13"/>
    <n v="2"/>
    <n v="1"/>
    <n v="0"/>
    <n v="11.826923076923077"/>
  </r>
  <r>
    <s v="E0"/>
    <d v="2025-01-01T00:00:00"/>
    <s v="17:30"/>
    <x v="7"/>
    <n v="0.3"/>
    <n v="50"/>
    <n v="511"/>
    <n v="411"/>
    <n v="80.430528375733857"/>
    <n v="1"/>
    <s v="A"/>
    <n v="1"/>
    <s v="D"/>
    <n v="5"/>
    <n v="2"/>
    <n v="6"/>
    <n v="4"/>
    <n v="1"/>
    <n v="0"/>
    <n v="10.220000000000001"/>
  </r>
  <r>
    <s v="E0"/>
    <d v="2025-01-04T00:00:00"/>
    <s v="12:30"/>
    <x v="15"/>
    <n v="0.9"/>
    <n v="56"/>
    <n v="512"/>
    <n v="397"/>
    <n v="77.5390625"/>
    <n v="1"/>
    <s v="A"/>
    <n v="1"/>
    <s v="A"/>
    <n v="13"/>
    <n v="4"/>
    <n v="11"/>
    <n v="9"/>
    <n v="1"/>
    <n v="0"/>
    <n v="9.1428571428571423"/>
  </r>
  <r>
    <s v="E0"/>
    <d v="2025-01-04T00:00:00"/>
    <s v="15:00"/>
    <x v="16"/>
    <n v="1.4"/>
    <n v="60"/>
    <n v="657"/>
    <n v="574"/>
    <n v="87.36681887366818"/>
    <n v="2"/>
    <s v="H"/>
    <n v="0"/>
    <s v="D"/>
    <n v="13"/>
    <n v="5"/>
    <n v="10"/>
    <n v="7"/>
    <n v="0"/>
    <n v="0"/>
    <n v="10.95"/>
  </r>
  <r>
    <s v="E0"/>
    <d v="2025-01-04T00:00:00"/>
    <s v="15:00"/>
    <x v="17"/>
    <n v="1.8"/>
    <n v="58"/>
    <n v="502"/>
    <n v="369"/>
    <n v="73.505976095617527"/>
    <n v="1"/>
    <s v="H"/>
    <n v="0"/>
    <s v="D"/>
    <n v="19"/>
    <n v="8"/>
    <n v="15"/>
    <n v="9"/>
    <n v="2"/>
    <n v="0"/>
    <n v="8.6551724137931032"/>
  </r>
  <r>
    <s v="E0"/>
    <d v="2025-01-04T00:00:00"/>
    <s v="15:00"/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  <n v="9.8717948717948723"/>
  </r>
  <r>
    <s v="E0"/>
    <d v="2025-01-04T00:00:00"/>
    <s v="15:00"/>
    <x v="13"/>
    <n v="1.9"/>
    <n v="56"/>
    <n v="583"/>
    <n v="510"/>
    <n v="87.478559176672391"/>
    <n v="4"/>
    <s v="H"/>
    <n v="2"/>
    <s v="H"/>
    <n v="10"/>
    <n v="7"/>
    <n v="8"/>
    <n v="7"/>
    <n v="2"/>
    <n v="0"/>
    <n v="10.410714285714286"/>
  </r>
  <r>
    <s v="E0"/>
    <d v="2025-01-04T00:00:00"/>
    <s v="15:00"/>
    <x v="14"/>
    <n v="0.3"/>
    <n v="50"/>
    <n v="494"/>
    <n v="412"/>
    <n v="83.400809716599184"/>
    <n v="0"/>
    <s v="A"/>
    <n v="0"/>
    <s v="A"/>
    <n v="8"/>
    <n v="1"/>
    <n v="10"/>
    <n v="2"/>
    <n v="2"/>
    <n v="0"/>
    <n v="9.8800000000000008"/>
  </r>
  <r>
    <s v="E0"/>
    <d v="2025-01-04T00:00:00"/>
    <s v="17:30"/>
    <x v="10"/>
    <n v="1.5"/>
    <n v="45"/>
    <n v="451"/>
    <n v="379"/>
    <n v="84.035476718403544"/>
    <n v="1"/>
    <s v="D"/>
    <n v="0"/>
    <s v="A"/>
    <n v="11"/>
    <n v="4"/>
    <n v="17"/>
    <n v="2"/>
    <n v="2"/>
    <n v="0"/>
    <n v="10.022222222222222"/>
  </r>
  <r>
    <s v="E0"/>
    <d v="2025-01-05T00:00:00"/>
    <s v="14:00"/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  <n v="10.205479452054794"/>
  </r>
  <r>
    <s v="E0"/>
    <d v="2025-01-05T00:00:00"/>
    <s v="16:30"/>
    <x v="19"/>
    <n v="2.7"/>
    <n v="53"/>
    <n v="477"/>
    <n v="388"/>
    <n v="81.341719077568129"/>
    <n v="2"/>
    <s v="D"/>
    <n v="0"/>
    <s v="D"/>
    <n v="19"/>
    <n v="6"/>
    <n v="10"/>
    <n v="6"/>
    <n v="2"/>
    <n v="0"/>
    <n v="9"/>
  </r>
  <r>
    <s v="E0"/>
    <d v="2025-01-06T00:00:00"/>
    <s v="20:00"/>
    <x v="18"/>
    <n v="1.5"/>
    <n v="60"/>
    <n v="600"/>
    <n v="491"/>
    <n v="81.833333333333343"/>
    <n v="0"/>
    <s v="A"/>
    <n v="0"/>
    <s v="A"/>
    <n v="13"/>
    <n v="6"/>
    <n v="10"/>
    <n v="5"/>
    <n v="1"/>
    <n v="0"/>
    <n v="10"/>
  </r>
  <r>
    <s v="E0"/>
    <d v="2025-01-14T00:00:00"/>
    <s v="19:30"/>
    <x v="7"/>
    <n v="2.5"/>
    <n v="45"/>
    <n v="456"/>
    <n v="354"/>
    <n v="77.631578947368425"/>
    <n v="2"/>
    <s v="D"/>
    <n v="0"/>
    <s v="D"/>
    <n v="18"/>
    <n v="6"/>
    <n v="4"/>
    <n v="4"/>
    <n v="0"/>
    <n v="0"/>
    <n v="10.133333333333333"/>
  </r>
  <r>
    <s v="E0"/>
    <d v="2025-01-14T00:00:00"/>
    <s v="19:30"/>
    <x v="8"/>
    <n v="2.5"/>
    <n v="57"/>
    <n v="470"/>
    <n v="382"/>
    <n v="81.276595744680847"/>
    <n v="2"/>
    <s v="D"/>
    <n v="1"/>
    <s v="H"/>
    <n v="26"/>
    <n v="10"/>
    <n v="15"/>
    <n v="9"/>
    <n v="2"/>
    <n v="0"/>
    <n v="8.2456140350877192"/>
  </r>
  <r>
    <s v="E0"/>
    <d v="2025-01-14T00:00:00"/>
    <s v="19:30"/>
    <x v="6"/>
    <n v="1"/>
    <n v="44"/>
    <n v="442"/>
    <n v="356"/>
    <n v="80.542986425339365"/>
    <n v="3"/>
    <s v="H"/>
    <n v="2"/>
    <s v="H"/>
    <n v="4"/>
    <n v="3"/>
    <n v="9"/>
    <n v="0"/>
    <n v="3"/>
    <n v="0"/>
    <n v="10.045454545454545"/>
  </r>
  <r>
    <s v="E0"/>
    <d v="2025-01-14T00:00:00"/>
    <s v="20:00"/>
    <x v="5"/>
    <n v="0.3"/>
    <n v="30"/>
    <n v="268"/>
    <n v="168"/>
    <n v="62.68656716417911"/>
    <n v="1"/>
    <s v="D"/>
    <n v="1"/>
    <s v="H"/>
    <n v="6"/>
    <n v="3"/>
    <n v="7"/>
    <n v="0"/>
    <n v="2"/>
    <n v="0"/>
    <n v="8.9333333333333336"/>
  </r>
  <r>
    <s v="E0"/>
    <d v="2025-01-15T00:00:00"/>
    <s v="19:30"/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  <n v="9.36"/>
  </r>
  <r>
    <s v="E0"/>
    <d v="2025-01-15T00:00:00"/>
    <s v="19:30"/>
    <x v="9"/>
    <n v="1.7"/>
    <n v="57"/>
    <n v="656"/>
    <n v="549"/>
    <n v="83.689024390243901"/>
    <n v="0"/>
    <s v="A"/>
    <n v="0"/>
    <s v="D"/>
    <n v="21"/>
    <n v="4"/>
    <n v="7"/>
    <n v="4"/>
    <n v="0"/>
    <n v="0"/>
    <n v="11.508771929824562"/>
  </r>
  <r>
    <s v="E0"/>
    <d v="2025-01-15T00:00:00"/>
    <s v="19:30"/>
    <x v="4"/>
    <n v="2.1"/>
    <n v="60"/>
    <n v="626"/>
    <n v="534"/>
    <n v="85.303514376996802"/>
    <n v="3"/>
    <s v="H"/>
    <n v="1"/>
    <s v="H"/>
    <n v="17"/>
    <n v="5"/>
    <n v="10"/>
    <n v="4"/>
    <n v="0"/>
    <n v="0"/>
    <n v="10.433333333333334"/>
  </r>
  <r>
    <s v="E0"/>
    <d v="2025-01-15T00:00:00"/>
    <s v="20:00"/>
    <x v="2"/>
    <n v="1.4"/>
    <n v="53"/>
    <n v="469"/>
    <n v="378"/>
    <n v="80.597014925373131"/>
    <n v="2"/>
    <s v="H"/>
    <n v="2"/>
    <s v="H"/>
    <n v="14"/>
    <n v="4"/>
    <n v="16"/>
    <n v="10"/>
    <n v="3"/>
    <n v="0"/>
    <n v="8.8490566037735849"/>
  </r>
  <r>
    <s v="E0"/>
    <d v="2025-01-16T00:00:00"/>
    <s v="19:30"/>
    <x v="1"/>
    <n v="0.3"/>
    <n v="47"/>
    <n v="437"/>
    <n v="357"/>
    <n v="81.693363844393602"/>
    <n v="0"/>
    <s v="A"/>
    <n v="0"/>
    <s v="D"/>
    <n v="5"/>
    <n v="3"/>
    <n v="13"/>
    <n v="1"/>
    <n v="2"/>
    <n v="0"/>
    <n v="9.2978723404255312"/>
  </r>
  <r>
    <s v="E0"/>
    <d v="2025-01-16T00:00:00"/>
    <s v="20:00"/>
    <x v="0"/>
    <n v="3.4"/>
    <n v="60"/>
    <n v="628"/>
    <n v="522"/>
    <n v="83.121019108280265"/>
    <n v="3"/>
    <s v="H"/>
    <n v="0"/>
    <s v="A"/>
    <n v="23"/>
    <n v="9"/>
    <n v="7"/>
    <n v="5"/>
    <n v="1"/>
    <n v="0"/>
    <n v="10.466666666666667"/>
  </r>
  <r>
    <s v="E0"/>
    <d v="2025-01-18T00:00:00"/>
    <s v="12:30"/>
    <x v="4"/>
    <n v="0.8"/>
    <n v="56"/>
    <n v="459"/>
    <n v="347"/>
    <n v="75.599128540305017"/>
    <n v="1"/>
    <s v="A"/>
    <n v="1"/>
    <s v="A"/>
    <n v="13"/>
    <n v="5"/>
    <n v="7"/>
    <n v="7"/>
    <n v="1"/>
    <n v="0"/>
    <n v="8.1964285714285712"/>
  </r>
  <r>
    <s v="E0"/>
    <d v="2025-01-18T00:00:00"/>
    <s v="15:00"/>
    <x v="7"/>
    <n v="0.7"/>
    <n v="40"/>
    <n v="349"/>
    <n v="267"/>
    <n v="76.504297994269336"/>
    <n v="0"/>
    <s v="A"/>
    <n v="0"/>
    <s v="D"/>
    <n v="11"/>
    <n v="6"/>
    <n v="6"/>
    <n v="2"/>
    <n v="2"/>
    <n v="0"/>
    <n v="8.7249999999999996"/>
  </r>
  <r>
    <s v="E0"/>
    <d v="2025-01-18T00:00:00"/>
    <s v="15:00"/>
    <x v="9"/>
    <n v="0.6"/>
    <n v="40"/>
    <n v="420"/>
    <n v="317"/>
    <n v="75.476190476190482"/>
    <n v="0"/>
    <s v="A"/>
    <n v="0"/>
    <s v="D"/>
    <n v="8"/>
    <n v="4"/>
    <n v="8"/>
    <n v="5"/>
    <n v="3"/>
    <n v="0"/>
    <n v="10.5"/>
  </r>
  <r>
    <s v="E0"/>
    <d v="2025-01-18T00:00:00"/>
    <s v="15:00"/>
    <x v="6"/>
    <n v="0.3"/>
    <n v="53"/>
    <n v="576"/>
    <n v="466"/>
    <n v="80.902777777777786"/>
    <n v="0"/>
    <s v="A"/>
    <n v="0"/>
    <s v="D"/>
    <n v="7"/>
    <n v="0"/>
    <n v="13"/>
    <n v="2"/>
    <n v="1"/>
    <n v="1"/>
    <n v="10.867924528301886"/>
  </r>
  <r>
    <s v="E0"/>
    <d v="2025-01-18T00:00:00"/>
    <s v="17:30"/>
    <x v="2"/>
    <n v="1.3"/>
    <n v="66"/>
    <n v="543"/>
    <n v="451"/>
    <n v="83.057090239410684"/>
    <n v="2"/>
    <s v="D"/>
    <n v="1"/>
    <s v="H"/>
    <n v="18"/>
    <n v="6"/>
    <n v="10"/>
    <n v="10"/>
    <n v="2"/>
    <n v="0"/>
    <n v="8.2272727272727266"/>
  </r>
  <r>
    <s v="E0"/>
    <d v="2025-01-19T00:00:00"/>
    <s v="14:00"/>
    <x v="3"/>
    <n v="1.8"/>
    <n v="36"/>
    <n v="366"/>
    <n v="289"/>
    <n v="78.961748633879779"/>
    <n v="3"/>
    <s v="H"/>
    <n v="3"/>
    <s v="H"/>
    <n v="12"/>
    <n v="6"/>
    <n v="14"/>
    <n v="3"/>
    <n v="2"/>
    <n v="0"/>
    <n v="10.166666666666666"/>
  </r>
  <r>
    <s v="E0"/>
    <d v="2025-01-19T00:00:00"/>
    <s v="14:00"/>
    <x v="0"/>
    <n v="1.5"/>
    <n v="51"/>
    <n v="497"/>
    <n v="406"/>
    <n v="81.690140845070431"/>
    <n v="1"/>
    <s v="A"/>
    <n v="1"/>
    <s v="D"/>
    <n v="10"/>
    <n v="1"/>
    <n v="13"/>
    <n v="4"/>
    <n v="3"/>
    <n v="0"/>
    <n v="9.7450980392156854"/>
  </r>
  <r>
    <s v="E0"/>
    <d v="2025-01-19T00:00:00"/>
    <s v="14:00"/>
    <x v="5"/>
    <n v="1.8"/>
    <n v="45"/>
    <n v="423"/>
    <n v="334"/>
    <n v="78.959810874704488"/>
    <n v="3"/>
    <s v="H"/>
    <n v="3"/>
    <s v="H"/>
    <n v="14"/>
    <n v="5"/>
    <n v="4"/>
    <n v="2"/>
    <n v="0"/>
    <n v="0"/>
    <n v="9.4"/>
  </r>
  <r>
    <s v="E0"/>
    <d v="2025-01-19T00:00:00"/>
    <s v="16:30"/>
    <x v="1"/>
    <n v="0.5"/>
    <n v="33"/>
    <n v="378"/>
    <n v="320"/>
    <n v="84.656084656084658"/>
    <n v="0"/>
    <s v="A"/>
    <n v="0"/>
    <s v="A"/>
    <n v="8"/>
    <n v="4"/>
    <n v="4"/>
    <n v="4"/>
    <n v="0"/>
    <n v="0"/>
    <n v="11.454545454545455"/>
  </r>
  <r>
    <s v="E0"/>
    <d v="2025-01-20T00:00:00"/>
    <s v="20:00"/>
    <x v="8"/>
    <n v="3.1"/>
    <n v="63"/>
    <n v="624"/>
    <n v="536"/>
    <n v="85.897435897435898"/>
    <n v="3"/>
    <s v="H"/>
    <n v="1"/>
    <s v="D"/>
    <n v="19"/>
    <n v="7"/>
    <n v="8"/>
    <n v="3"/>
    <n v="4"/>
    <n v="0"/>
    <n v="9.9047619047619051"/>
  </r>
  <r>
    <s v="E0"/>
    <d v="2025-01-25T00:00:00"/>
    <s v="15:00"/>
    <x v="17"/>
    <n v="1.7"/>
    <n v="50"/>
    <n v="391"/>
    <n v="301"/>
    <n v="76.98209718670077"/>
    <n v="5"/>
    <s v="H"/>
    <n v="1"/>
    <s v="H"/>
    <n v="16"/>
    <n v="10"/>
    <n v="9"/>
    <n v="3"/>
    <n v="2"/>
    <n v="0"/>
    <n v="7.82"/>
  </r>
  <r>
    <s v="E0"/>
    <d v="2025-01-25T00:00:00"/>
    <s v="15:00"/>
    <x v="10"/>
    <n v="0.7"/>
    <n v="69"/>
    <n v="696"/>
    <n v="587"/>
    <n v="84.339080459770116"/>
    <n v="0"/>
    <s v="A"/>
    <n v="0"/>
    <s v="A"/>
    <n v="16"/>
    <n v="1"/>
    <n v="8"/>
    <n v="9"/>
    <n v="3"/>
    <n v="0"/>
    <n v="10.086956521739131"/>
  </r>
  <r>
    <s v="E0"/>
    <d v="2025-01-25T00:00:00"/>
    <s v="15:00"/>
    <x v="19"/>
    <n v="2"/>
    <n v="70"/>
    <n v="790"/>
    <n v="696"/>
    <n v="88.101265822784811"/>
    <n v="4"/>
    <s v="H"/>
    <n v="3"/>
    <s v="H"/>
    <n v="16"/>
    <n v="6"/>
    <n v="10"/>
    <n v="3"/>
    <n v="0"/>
    <n v="0"/>
    <n v="11.285714285714286"/>
  </r>
  <r>
    <s v="E0"/>
    <d v="2025-01-25T00:00:00"/>
    <s v="15:00"/>
    <x v="14"/>
    <n v="0.8"/>
    <n v="53"/>
    <n v="509"/>
    <n v="421"/>
    <n v="82.711198428290771"/>
    <n v="1"/>
    <s v="A"/>
    <n v="1"/>
    <s v="A"/>
    <n v="12"/>
    <n v="5"/>
    <n v="10"/>
    <n v="3"/>
    <n v="1"/>
    <n v="0"/>
    <n v="9.6037735849056602"/>
  </r>
  <r>
    <s v="E0"/>
    <d v="2025-01-25T00:00:00"/>
    <s v="15:00"/>
    <x v="18"/>
    <n v="0.7"/>
    <n v="51"/>
    <n v="466"/>
    <n v="384"/>
    <n v="82.403433476394852"/>
    <n v="0"/>
    <s v="A"/>
    <n v="0"/>
    <s v="D"/>
    <n v="9"/>
    <n v="4"/>
    <n v="20"/>
    <n v="1"/>
    <n v="0"/>
    <n v="1"/>
    <n v="9.1372549019607838"/>
  </r>
  <r>
    <s v="E0"/>
    <d v="2025-01-25T00:00:00"/>
    <s v="17:30"/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  <n v="10.767857142857142"/>
  </r>
  <r>
    <s v="E0"/>
    <d v="2025-01-26T00:00:00"/>
    <s v="14:00"/>
    <x v="11"/>
    <n v="1.1000000000000001"/>
    <n v="47"/>
    <n v="350"/>
    <n v="238"/>
    <n v="68"/>
    <n v="1"/>
    <s v="A"/>
    <n v="0"/>
    <s v="D"/>
    <n v="16"/>
    <n v="5"/>
    <n v="8"/>
    <n v="4"/>
    <n v="2"/>
    <n v="0"/>
    <n v="7.4468085106382977"/>
  </r>
  <r>
    <s v="E0"/>
    <d v="2025-01-26T00:00:00"/>
    <s v="14:00"/>
    <x v="15"/>
    <n v="1"/>
    <n v="61"/>
    <n v="605"/>
    <n v="483"/>
    <n v="79.834710743801651"/>
    <n v="1"/>
    <s v="A"/>
    <n v="1"/>
    <s v="H"/>
    <n v="15"/>
    <n v="6"/>
    <n v="6"/>
    <n v="6"/>
    <n v="1"/>
    <n v="0"/>
    <n v="9.9180327868852451"/>
  </r>
  <r>
    <s v="E0"/>
    <d v="2025-01-26T00:00:00"/>
    <s v="16:30"/>
    <x v="16"/>
    <n v="0.9"/>
    <n v="46"/>
    <n v="416"/>
    <n v="326"/>
    <n v="78.365384615384613"/>
    <n v="1"/>
    <s v="D"/>
    <n v="1"/>
    <s v="H"/>
    <n v="14"/>
    <n v="4"/>
    <n v="13"/>
    <n v="4"/>
    <n v="2"/>
    <n v="0"/>
    <n v="9.0434782608695645"/>
  </r>
  <r>
    <s v="E0"/>
    <d v="2025-01-26T00:00:00"/>
    <s v="19:00"/>
    <x v="12"/>
    <n v="0.7"/>
    <n v="51"/>
    <n v="538"/>
    <n v="437"/>
    <n v="81.226765799256512"/>
    <n v="0"/>
    <s v="A"/>
    <n v="0"/>
    <s v="D"/>
    <n v="9"/>
    <n v="3"/>
    <n v="7"/>
    <n v="3"/>
    <n v="0"/>
    <n v="0"/>
    <n v="10.549019607843137"/>
  </r>
  <r>
    <s v="E0"/>
    <d v="2025-02-01T00:00:00"/>
    <s v="12:30"/>
    <x v="5"/>
    <n v="3.3"/>
    <n v="38"/>
    <n v="352"/>
    <n v="274"/>
    <n v="77.840909090909093"/>
    <n v="7"/>
    <s v="H"/>
    <n v="3"/>
    <s v="H"/>
    <n v="14"/>
    <n v="9"/>
    <n v="8"/>
    <n v="4"/>
    <n v="1"/>
    <n v="0"/>
    <n v="9.2631578947368425"/>
  </r>
  <r>
    <s v="E0"/>
    <d v="2025-02-01T00:00:00"/>
    <s v="15:00"/>
    <x v="17"/>
    <n v="1.6"/>
    <n v="49"/>
    <n v="449"/>
    <n v="346"/>
    <n v="77.060133630289528"/>
    <n v="0"/>
    <s v="A"/>
    <n v="0"/>
    <s v="A"/>
    <n v="14"/>
    <n v="3"/>
    <n v="15"/>
    <n v="3"/>
    <n v="2"/>
    <n v="0"/>
    <n v="9.1632653061224492"/>
  </r>
  <r>
    <s v="E0"/>
    <d v="2025-02-01T00:00:00"/>
    <s v="15:00"/>
    <x v="3"/>
    <n v="2.5"/>
    <n v="48"/>
    <n v="486"/>
    <n v="385"/>
    <n v="79.218106995884767"/>
    <n v="4"/>
    <s v="H"/>
    <n v="3"/>
    <s v="H"/>
    <n v="13"/>
    <n v="7"/>
    <n v="7"/>
    <n v="5"/>
    <n v="0"/>
    <n v="0"/>
    <n v="10.125"/>
  </r>
  <r>
    <s v="E0"/>
    <d v="2025-02-01T00:00:00"/>
    <s v="15:00"/>
    <x v="1"/>
    <n v="1.8"/>
    <n v="57"/>
    <n v="578"/>
    <n v="483"/>
    <n v="83.564013840830455"/>
    <n v="1"/>
    <s v="A"/>
    <n v="1"/>
    <s v="D"/>
    <n v="15"/>
    <n v="6"/>
    <n v="11"/>
    <n v="1"/>
    <n v="0"/>
    <n v="0"/>
    <n v="10.140350877192983"/>
  </r>
  <r>
    <s v="E0"/>
    <d v="2025-02-01T00:00:00"/>
    <s v="15:00"/>
    <x v="4"/>
    <n v="0.8"/>
    <n v="49"/>
    <n v="454"/>
    <n v="366"/>
    <n v="80.616740088105729"/>
    <n v="1"/>
    <s v="A"/>
    <n v="1"/>
    <s v="H"/>
    <n v="11"/>
    <n v="4"/>
    <n v="10"/>
    <n v="4"/>
    <n v="4"/>
    <n v="0"/>
    <n v="9.2653061224489797"/>
  </r>
  <r>
    <s v="E0"/>
    <d v="2025-02-01T00:00:00"/>
    <s v="17:30"/>
    <x v="18"/>
    <n v="1.6"/>
    <n v="32"/>
    <n v="284"/>
    <n v="214"/>
    <n v="75.352112676056336"/>
    <n v="2"/>
    <s v="H"/>
    <n v="1"/>
    <s v="H"/>
    <n v="8"/>
    <n v="5"/>
    <n v="20"/>
    <n v="5"/>
    <n v="2"/>
    <n v="0"/>
    <n v="8.875"/>
  </r>
  <r>
    <s v="E0"/>
    <d v="2025-02-02T00:00:00"/>
    <s v="14:00"/>
    <x v="7"/>
    <n v="2.1"/>
    <n v="54"/>
    <n v="534"/>
    <n v="419"/>
    <n v="78.464419475655433"/>
    <n v="0"/>
    <s v="A"/>
    <n v="0"/>
    <s v="A"/>
    <n v="20"/>
    <n v="4"/>
    <n v="4"/>
    <n v="10"/>
    <n v="0"/>
    <n v="0"/>
    <n v="9.8888888888888893"/>
  </r>
  <r>
    <s v="E0"/>
    <d v="2025-02-02T00:00:00"/>
    <s v="14:00"/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  <n v="9.2121212121212128"/>
  </r>
  <r>
    <s v="E0"/>
    <d v="2025-02-02T00:00:00"/>
    <s v="16:30"/>
    <x v="2"/>
    <n v="1"/>
    <n v="46"/>
    <n v="430"/>
    <n v="363"/>
    <n v="84.418604651162781"/>
    <n v="5"/>
    <s v="H"/>
    <n v="1"/>
    <s v="H"/>
    <n v="12"/>
    <n v="7"/>
    <n v="6"/>
    <n v="5"/>
    <n v="2"/>
    <n v="0"/>
    <n v="9.3478260869565215"/>
  </r>
  <r>
    <s v="E0"/>
    <d v="2025-02-03T00:00:00"/>
    <s v="20:00"/>
    <x v="8"/>
    <n v="1.6"/>
    <n v="68"/>
    <n v="643"/>
    <n v="545"/>
    <n v="84.758942457231726"/>
    <n v="2"/>
    <s v="H"/>
    <n v="0"/>
    <s v="A"/>
    <n v="22"/>
    <n v="3"/>
    <n v="11"/>
    <n v="4"/>
    <n v="3"/>
    <n v="0"/>
    <n v="9.4558823529411757"/>
  </r>
  <r>
    <s v="E0"/>
    <d v="2025-02-12T00:00:00"/>
    <s v="19:30"/>
    <x v="3"/>
    <n v="1"/>
    <n v="37"/>
    <n v="348"/>
    <n v="235"/>
    <n v="67.52873563218391"/>
    <n v="2"/>
    <s v="D"/>
    <n v="1"/>
    <s v="D"/>
    <n v="10"/>
    <n v="3"/>
    <n v="9"/>
    <n v="2"/>
    <n v="2"/>
    <n v="1"/>
    <n v="9.4054054054054053"/>
  </r>
  <r>
    <s v="E0"/>
    <d v="2025-02-14T00:00:00"/>
    <s v="20:00"/>
    <x v="10"/>
    <n v="1.4"/>
    <n v="31"/>
    <n v="344"/>
    <n v="265"/>
    <n v="77.034883720930239"/>
    <n v="3"/>
    <s v="H"/>
    <n v="2"/>
    <s v="H"/>
    <n v="13"/>
    <n v="5"/>
    <n v="12"/>
    <n v="2"/>
    <n v="1"/>
    <n v="0"/>
    <n v="11.096774193548388"/>
  </r>
  <r>
    <s v="E0"/>
    <d v="2025-02-15T00:00:00"/>
    <s v="12:30"/>
    <x v="9"/>
    <n v="0.2"/>
    <n v="40"/>
    <n v="362"/>
    <n v="258"/>
    <n v="71.270718232044189"/>
    <n v="0"/>
    <s v="A"/>
    <n v="0"/>
    <s v="D"/>
    <n v="6"/>
    <n v="2"/>
    <n v="9"/>
    <n v="3"/>
    <n v="2"/>
    <n v="0"/>
    <n v="9.0500000000000007"/>
  </r>
  <r>
    <s v="E0"/>
    <d v="2025-02-15T00:00:00"/>
    <s v="15:00"/>
    <x v="16"/>
    <n v="2.4"/>
    <n v="75"/>
    <n v="715"/>
    <n v="622"/>
    <n v="86.993006993007"/>
    <n v="1"/>
    <s v="D"/>
    <n v="0"/>
    <s v="D"/>
    <n v="25"/>
    <n v="6"/>
    <n v="7"/>
    <n v="16"/>
    <n v="0"/>
    <n v="0"/>
    <n v="9.5333333333333332"/>
  </r>
  <r>
    <s v="E0"/>
    <d v="2025-02-15T00:00:00"/>
    <s v="15:00"/>
    <x v="12"/>
    <n v="2.1"/>
    <n v="55"/>
    <n v="549"/>
    <n v="464"/>
    <n v="84.517304189435336"/>
    <n v="2"/>
    <s v="H"/>
    <n v="1"/>
    <s v="D"/>
    <n v="24"/>
    <n v="10"/>
    <n v="13"/>
    <n v="8"/>
    <n v="0"/>
    <n v="0"/>
    <n v="9.9818181818181824"/>
  </r>
  <r>
    <s v="E0"/>
    <d v="2025-02-15T00:00:00"/>
    <s v="15:00"/>
    <x v="13"/>
    <n v="1.9"/>
    <n v="61"/>
    <n v="618"/>
    <n v="564"/>
    <n v="91.262135922330103"/>
    <n v="4"/>
    <s v="H"/>
    <n v="3"/>
    <s v="H"/>
    <n v="11"/>
    <n v="7"/>
    <n v="5"/>
    <n v="7"/>
    <n v="0"/>
    <n v="0"/>
    <n v="10.131147540983607"/>
  </r>
  <r>
    <s v="E0"/>
    <d v="2025-02-15T00:00:00"/>
    <s v="15:00"/>
    <x v="14"/>
    <n v="0.8"/>
    <n v="44"/>
    <n v="423"/>
    <n v="325"/>
    <n v="76.832151300236404"/>
    <n v="1"/>
    <s v="A"/>
    <n v="0"/>
    <s v="A"/>
    <n v="11"/>
    <n v="4"/>
    <n v="13"/>
    <n v="4"/>
    <n v="1"/>
    <n v="0"/>
    <n v="9.6136363636363633"/>
  </r>
  <r>
    <s v="E0"/>
    <d v="2025-02-15T00:00:00"/>
    <s v="15:00"/>
    <x v="6"/>
    <n v="0.8"/>
    <n v="58"/>
    <n v="559"/>
    <n v="453"/>
    <n v="81.037567084078717"/>
    <n v="0"/>
    <s v="A"/>
    <n v="0"/>
    <s v="A"/>
    <n v="13"/>
    <n v="3"/>
    <n v="10"/>
    <n v="9"/>
    <n v="1"/>
    <n v="0"/>
    <n v="9.637931034482758"/>
  </r>
  <r>
    <s v="E0"/>
    <d v="2025-02-15T00:00:00"/>
    <s v="17:30"/>
    <x v="11"/>
    <n v="1.6"/>
    <n v="58"/>
    <n v="568"/>
    <n v="427"/>
    <n v="75.176056338028175"/>
    <n v="1"/>
    <s v="A"/>
    <n v="0"/>
    <s v="A"/>
    <n v="17"/>
    <n v="6"/>
    <n v="9"/>
    <n v="6"/>
    <n v="0"/>
    <n v="0"/>
    <n v="9.7931034482758612"/>
  </r>
  <r>
    <s v="E0"/>
    <d v="2025-02-16T00:00:00"/>
    <s v="14:00"/>
    <x v="19"/>
    <n v="1.7"/>
    <n v="50"/>
    <n v="489"/>
    <n v="392"/>
    <n v="80.163599182004091"/>
    <n v="2"/>
    <s v="H"/>
    <n v="2"/>
    <s v="H"/>
    <n v="10"/>
    <n v="3"/>
    <n v="15"/>
    <n v="4"/>
    <n v="2"/>
    <n v="0"/>
    <n v="9.7799999999999994"/>
  </r>
  <r>
    <s v="E0"/>
    <d v="2025-02-16T00:00:00"/>
    <s v="16:30"/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  <n v="10.290909090909091"/>
  </r>
  <r>
    <s v="E0"/>
    <d v="2025-02-19T00:00:00"/>
    <s v="19:30"/>
    <x v="16"/>
    <n v="0.6"/>
    <n v="52"/>
    <n v="486"/>
    <n v="394"/>
    <n v="81.069958847736629"/>
    <n v="2"/>
    <s v="D"/>
    <n v="2"/>
    <s v="H"/>
    <n v="9"/>
    <n v="4"/>
    <n v="8"/>
    <n v="6"/>
    <n v="1"/>
    <n v="0"/>
    <n v="9.3461538461538467"/>
  </r>
  <r>
    <s v="E0"/>
    <d v="2025-02-21T00:00:00"/>
    <s v="20:00"/>
    <x v="9"/>
    <n v="0.5"/>
    <n v="48"/>
    <n v="429"/>
    <n v="333"/>
    <n v="77.622377622377627"/>
    <n v="0"/>
    <s v="A"/>
    <n v="0"/>
    <s v="A"/>
    <n v="8"/>
    <n v="3"/>
    <n v="10"/>
    <n v="5"/>
    <n v="4"/>
    <n v="0"/>
    <n v="8.9375"/>
  </r>
  <r>
    <s v="E0"/>
    <d v="2025-02-22T00:00:00"/>
    <s v="12:30"/>
    <x v="3"/>
    <n v="1.6"/>
    <n v="38"/>
    <n v="355"/>
    <n v="256"/>
    <n v="72.112676056338032"/>
    <n v="2"/>
    <s v="D"/>
    <n v="2"/>
    <s v="H"/>
    <n v="9"/>
    <n v="8"/>
    <n v="12"/>
    <n v="7"/>
    <n v="4"/>
    <n v="0"/>
    <n v="9.3421052631578956"/>
  </r>
  <r>
    <s v="E0"/>
    <d v="2025-02-22T00:00:00"/>
    <s v="15:00"/>
    <x v="2"/>
    <n v="1.2"/>
    <n v="68"/>
    <n v="694"/>
    <n v="600"/>
    <n v="86.455331412103746"/>
    <n v="0"/>
    <s v="A"/>
    <n v="0"/>
    <s v="A"/>
    <n v="20"/>
    <n v="2"/>
    <n v="16"/>
    <n v="2"/>
    <n v="1"/>
    <n v="1"/>
    <n v="10.205882352941176"/>
  </r>
  <r>
    <s v="E0"/>
    <d v="2025-02-22T00:00:00"/>
    <s v="15:00"/>
    <x v="17"/>
    <n v="0.9"/>
    <n v="46"/>
    <n v="412"/>
    <n v="298"/>
    <n v="72.330097087378647"/>
    <n v="0"/>
    <s v="A"/>
    <n v="0"/>
    <s v="A"/>
    <n v="8"/>
    <n v="3"/>
    <n v="17"/>
    <n v="6"/>
    <n v="3"/>
    <n v="1"/>
    <n v="8.9565217391304355"/>
  </r>
  <r>
    <s v="E0"/>
    <d v="2025-02-22T00:00:00"/>
    <s v="15:00"/>
    <x v="12"/>
    <n v="0.2"/>
    <n v="62"/>
    <n v="588"/>
    <n v="471"/>
    <n v="80.102040816326522"/>
    <n v="0"/>
    <s v="A"/>
    <n v="0"/>
    <s v="A"/>
    <n v="10"/>
    <n v="0"/>
    <n v="10"/>
    <n v="7"/>
    <n v="1"/>
    <n v="0"/>
    <n v="9.4838709677419359"/>
  </r>
  <r>
    <s v="E0"/>
    <d v="2025-02-22T00:00:00"/>
    <s v="15:00"/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  <n v="9.3095238095238102"/>
  </r>
  <r>
    <s v="E0"/>
    <d v="2025-02-22T00:00:00"/>
    <s v="15:00"/>
    <x v="14"/>
    <n v="0.1"/>
    <n v="50"/>
    <n v="467"/>
    <n v="369"/>
    <n v="79.014989293361879"/>
    <n v="0"/>
    <s v="A"/>
    <n v="0"/>
    <s v="A"/>
    <n v="6"/>
    <n v="1"/>
    <n v="11"/>
    <n v="5"/>
    <n v="2"/>
    <n v="0"/>
    <n v="9.34"/>
  </r>
  <r>
    <s v="E0"/>
    <d v="2025-02-22T00:00:00"/>
    <s v="17:30"/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  <n v="9.9615384615384617"/>
  </r>
  <r>
    <s v="E0"/>
    <d v="2025-02-23T00:00:00"/>
    <s v="14:00"/>
    <x v="4"/>
    <n v="2.9"/>
    <n v="57"/>
    <n v="512"/>
    <n v="407"/>
    <n v="79.4921875"/>
    <n v="4"/>
    <s v="H"/>
    <n v="4"/>
    <s v="H"/>
    <n v="13"/>
    <n v="5"/>
    <n v="11"/>
    <n v="7"/>
    <n v="1"/>
    <n v="0"/>
    <n v="8.9824561403508767"/>
  </r>
  <r>
    <s v="E0"/>
    <d v="2025-02-23T00:00:00"/>
    <s v="16:30"/>
    <x v="13"/>
    <n v="0.6"/>
    <n v="66"/>
    <n v="704"/>
    <n v="627"/>
    <n v="89.0625"/>
    <n v="0"/>
    <s v="A"/>
    <n v="0"/>
    <s v="A"/>
    <n v="16"/>
    <n v="5"/>
    <n v="3"/>
    <n v="7"/>
    <n v="0"/>
    <n v="0"/>
    <n v="10.666666666666666"/>
  </r>
  <r>
    <s v="E0"/>
    <d v="2025-02-25T00:00:00"/>
    <s v="19:30"/>
    <x v="10"/>
    <n v="2.4"/>
    <n v="44"/>
    <n v="404"/>
    <n v="285"/>
    <n v="70.544554455445535"/>
    <n v="2"/>
    <s v="H"/>
    <n v="1"/>
    <s v="H"/>
    <n v="11"/>
    <n v="4"/>
    <n v="12"/>
    <n v="1"/>
    <n v="2"/>
    <n v="0"/>
    <n v="9.1818181818181817"/>
  </r>
  <r>
    <s v="E0"/>
    <d v="2025-02-25T00:00:00"/>
    <s v="19:30"/>
    <x v="11"/>
    <n v="4.3"/>
    <n v="36"/>
    <n v="290"/>
    <n v="202"/>
    <n v="69.655172413793096"/>
    <n v="4"/>
    <s v="H"/>
    <n v="1"/>
    <s v="H"/>
    <n v="19"/>
    <n v="6"/>
    <n v="19"/>
    <n v="3"/>
    <n v="3"/>
    <n v="0"/>
    <n v="8.0555555555555554"/>
  </r>
  <r>
    <s v="E0"/>
    <d v="2025-02-25T00:00:00"/>
    <s v="19:30"/>
    <x v="18"/>
    <n v="1.3"/>
    <n v="60"/>
    <n v="625"/>
    <n v="535"/>
    <n v="85.6"/>
    <n v="1"/>
    <s v="A"/>
    <n v="1"/>
    <s v="D"/>
    <n v="18"/>
    <n v="5"/>
    <n v="8"/>
    <n v="7"/>
    <n v="1"/>
    <n v="0"/>
    <n v="10.416666666666666"/>
  </r>
  <r>
    <s v="E0"/>
    <d v="2025-02-25T00:00:00"/>
    <s v="20:15"/>
    <x v="8"/>
    <n v="2.4"/>
    <n v="60"/>
    <n v="648"/>
    <n v="585"/>
    <n v="90.277777777777786"/>
    <n v="4"/>
    <s v="H"/>
    <n v="3"/>
    <s v="H"/>
    <n v="19"/>
    <n v="10"/>
    <n v="6"/>
    <n v="4"/>
    <n v="1"/>
    <n v="0"/>
    <n v="10.8"/>
  </r>
  <r>
    <s v="E0"/>
    <d v="2025-02-26T00:00:00"/>
    <s v="19:30"/>
    <x v="7"/>
    <n v="1.4"/>
    <n v="52"/>
    <n v="507"/>
    <n v="411"/>
    <n v="81.065088757396452"/>
    <n v="1"/>
    <s v="D"/>
    <n v="1"/>
    <s v="H"/>
    <n v="12"/>
    <n v="3"/>
    <n v="3"/>
    <n v="2"/>
    <n v="2"/>
    <n v="0"/>
    <n v="9.75"/>
  </r>
  <r>
    <s v="E0"/>
    <d v="2025-02-26T00:00:00"/>
    <s v="19:30"/>
    <x v="0"/>
    <n v="0.7"/>
    <n v="45"/>
    <n v="397"/>
    <n v="313"/>
    <n v="78.841309823677591"/>
    <n v="3"/>
    <s v="H"/>
    <n v="2"/>
    <s v="D"/>
    <n v="10"/>
    <n v="6"/>
    <n v="9"/>
    <n v="5"/>
    <n v="4"/>
    <n v="1"/>
    <n v="8.8222222222222229"/>
  </r>
  <r>
    <s v="E0"/>
    <d v="2025-02-26T00:00:00"/>
    <s v="19:30"/>
    <x v="5"/>
    <n v="0.4"/>
    <n v="36"/>
    <n v="303"/>
    <n v="213"/>
    <n v="70.297029702970292"/>
    <n v="0"/>
    <s v="D"/>
    <n v="0"/>
    <s v="D"/>
    <n v="6"/>
    <n v="2"/>
    <n v="10"/>
    <n v="3"/>
    <n v="1"/>
    <n v="0"/>
    <n v="8.4166666666666661"/>
  </r>
  <r>
    <s v="E0"/>
    <d v="2025-02-26T00:00:00"/>
    <s v="19:30"/>
    <x v="15"/>
    <n v="1.3"/>
    <n v="55"/>
    <n v="569"/>
    <n v="497"/>
    <n v="87.346221441124783"/>
    <n v="0"/>
    <s v="A"/>
    <n v="0"/>
    <s v="A"/>
    <n v="11"/>
    <n v="6"/>
    <n v="12"/>
    <n v="8"/>
    <n v="3"/>
    <n v="0"/>
    <n v="10.345454545454546"/>
  </r>
  <r>
    <s v="E0"/>
    <d v="2025-02-26T00:00:00"/>
    <s v="20:15"/>
    <x v="19"/>
    <n v="1.7"/>
    <n v="61"/>
    <n v="623"/>
    <n v="555"/>
    <n v="89.085072231139648"/>
    <n v="2"/>
    <s v="H"/>
    <n v="1"/>
    <s v="H"/>
    <n v="12"/>
    <n v="3"/>
    <n v="12"/>
    <n v="4"/>
    <n v="0"/>
    <n v="0"/>
    <n v="10.21311475409836"/>
  </r>
  <r>
    <s v="E0"/>
    <d v="2025-02-27T00:00:00"/>
    <s v="20:00"/>
    <x v="6"/>
    <n v="1.3"/>
    <n v="58"/>
    <n v="686"/>
    <n v="602"/>
    <n v="87.755102040816325"/>
    <n v="2"/>
    <s v="H"/>
    <n v="2"/>
    <s v="H"/>
    <n v="8"/>
    <n v="2"/>
    <n v="12"/>
    <n v="3"/>
    <n v="0"/>
    <n v="0"/>
    <n v="11.827586206896552"/>
  </r>
  <r>
    <s v="E0"/>
    <d v="2025-03-08T00:00:00"/>
    <s v="12:30"/>
    <x v="5"/>
    <n v="0.7"/>
    <n v="31"/>
    <n v="299"/>
    <n v="230"/>
    <n v="76.923076923076934"/>
    <n v="1"/>
    <s v="H"/>
    <n v="0"/>
    <s v="D"/>
    <n v="9"/>
    <n v="4"/>
    <n v="9"/>
    <n v="3"/>
    <n v="3"/>
    <n v="0"/>
    <n v="9.6451612903225801"/>
  </r>
  <r>
    <s v="E0"/>
    <d v="2025-03-08T00:00:00"/>
    <s v="15:00"/>
    <x v="10"/>
    <n v="1.5"/>
    <n v="53"/>
    <n v="550"/>
    <n v="463"/>
    <n v="84.181818181818187"/>
    <n v="2"/>
    <s v="H"/>
    <n v="1"/>
    <s v="D"/>
    <n v="9"/>
    <n v="4"/>
    <n v="6"/>
    <n v="3"/>
    <n v="0"/>
    <n v="0"/>
    <n v="10.377358490566039"/>
  </r>
  <r>
    <s v="E0"/>
    <d v="2025-03-08T00:00:00"/>
    <s v="15:00"/>
    <x v="11"/>
    <n v="3.2"/>
    <n v="55"/>
    <n v="459"/>
    <n v="336"/>
    <n v="73.202614379084963"/>
    <n v="1"/>
    <s v="H"/>
    <n v="0"/>
    <s v="D"/>
    <n v="19"/>
    <n v="4"/>
    <n v="8"/>
    <n v="5"/>
    <n v="4"/>
    <n v="0"/>
    <n v="8.3454545454545457"/>
  </r>
  <r>
    <s v="E0"/>
    <d v="2025-03-08T00:00:00"/>
    <s v="15:00"/>
    <x v="19"/>
    <n v="3.9"/>
    <n v="71"/>
    <n v="700"/>
    <n v="623"/>
    <n v="89"/>
    <n v="3"/>
    <s v="H"/>
    <n v="0"/>
    <s v="A"/>
    <n v="28"/>
    <n v="7"/>
    <n v="10"/>
    <n v="6"/>
    <n v="2"/>
    <n v="0"/>
    <n v="9.8591549295774641"/>
  </r>
  <r>
    <s v="E0"/>
    <d v="2025-03-08T00:00:00"/>
    <s v="17:30"/>
    <x v="7"/>
    <n v="0.8"/>
    <n v="59"/>
    <n v="505"/>
    <n v="415"/>
    <n v="82.178217821782169"/>
    <n v="0"/>
    <s v="A"/>
    <n v="0"/>
    <s v="D"/>
    <n v="13"/>
    <n v="3"/>
    <n v="10"/>
    <n v="6"/>
    <n v="2"/>
    <n v="0"/>
    <n v="8.5593220338983045"/>
  </r>
  <r>
    <s v="E0"/>
    <d v="2025-03-08T00:00:00"/>
    <s v="20:00"/>
    <x v="18"/>
    <n v="0.8"/>
    <n v="66"/>
    <n v="643"/>
    <n v="554"/>
    <n v="86.158631415241061"/>
    <n v="1"/>
    <s v="D"/>
    <n v="1"/>
    <s v="D"/>
    <n v="11"/>
    <n v="3"/>
    <n v="11"/>
    <n v="5"/>
    <n v="2"/>
    <n v="0"/>
    <n v="9.7424242424242422"/>
  </r>
  <r>
    <s v="E0"/>
    <d v="2025-03-09T00:00:00"/>
    <s v="14:00"/>
    <x v="8"/>
    <n v="1.7"/>
    <n v="56"/>
    <n v="584"/>
    <n v="488"/>
    <n v="83.561643835616437"/>
    <n v="1"/>
    <s v="H"/>
    <n v="0"/>
    <s v="D"/>
    <n v="20"/>
    <n v="7"/>
    <n v="12"/>
    <n v="12"/>
    <n v="1"/>
    <n v="0"/>
    <n v="10.428571428571429"/>
  </r>
  <r>
    <s v="E0"/>
    <d v="2025-03-09T00:00:00"/>
    <s v="14:00"/>
    <x v="15"/>
    <n v="1.5"/>
    <n v="61"/>
    <n v="587"/>
    <n v="475"/>
    <n v="80.919931856899481"/>
    <n v="2"/>
    <s v="D"/>
    <n v="0"/>
    <s v="A"/>
    <n v="12"/>
    <n v="4"/>
    <n v="15"/>
    <n v="3"/>
    <n v="3"/>
    <n v="0"/>
    <n v="9.6229508196721305"/>
  </r>
  <r>
    <s v="E0"/>
    <d v="2025-03-09T00:00:00"/>
    <s v="16:30"/>
    <x v="0"/>
    <n v="1.5"/>
    <n v="32"/>
    <n v="298"/>
    <n v="219"/>
    <n v="73.489932885906043"/>
    <n v="1"/>
    <s v="D"/>
    <n v="1"/>
    <s v="H"/>
    <n v="10"/>
    <n v="6"/>
    <n v="8"/>
    <n v="2"/>
    <n v="0"/>
    <n v="0"/>
    <n v="9.3125"/>
  </r>
  <r>
    <s v="E0"/>
    <d v="2025-03-10T00:00:00"/>
    <s v="20:00"/>
    <x v="6"/>
    <n v="0.7"/>
    <n v="51"/>
    <n v="505"/>
    <n v="393"/>
    <n v="77.821782178217831"/>
    <n v="0"/>
    <s v="A"/>
    <n v="0"/>
    <s v="D"/>
    <n v="9"/>
    <n v="2"/>
    <n v="7"/>
    <n v="3"/>
    <n v="0"/>
    <n v="0"/>
    <n v="9.9019607843137258"/>
  </r>
  <r>
    <s v="E0"/>
    <d v="2025-03-15T00:00:00"/>
    <s v="15:00"/>
    <x v="3"/>
    <n v="1"/>
    <n v="54"/>
    <n v="550"/>
    <n v="446"/>
    <n v="81.090909090909093"/>
    <n v="1"/>
    <s v="D"/>
    <n v="0"/>
    <s v="D"/>
    <n v="13"/>
    <n v="5"/>
    <n v="12"/>
    <n v="6"/>
    <n v="1"/>
    <n v="0"/>
    <n v="10.185185185185185"/>
  </r>
  <r>
    <s v="E0"/>
    <d v="2025-03-15T00:00:00"/>
    <s v="15:00"/>
    <x v="1"/>
    <n v="0.4"/>
    <n v="55"/>
    <n v="480"/>
    <n v="391"/>
    <n v="81.458333333333329"/>
    <n v="2"/>
    <s v="A"/>
    <n v="0"/>
    <s v="A"/>
    <n v="11"/>
    <n v="4"/>
    <n v="4"/>
    <n v="6"/>
    <n v="1"/>
    <n v="0"/>
    <n v="8.7272727272727266"/>
  </r>
  <r>
    <s v="E0"/>
    <d v="2025-03-15T00:00:00"/>
    <s v="15:00"/>
    <x v="13"/>
    <n v="1.7"/>
    <n v="60"/>
    <n v="535"/>
    <n v="443"/>
    <n v="82.803738317757009"/>
    <n v="2"/>
    <s v="D"/>
    <n v="2"/>
    <s v="H"/>
    <n v="11"/>
    <n v="3"/>
    <n v="10"/>
    <n v="4"/>
    <n v="2"/>
    <n v="0"/>
    <n v="8.9166666666666661"/>
  </r>
  <r>
    <s v="E0"/>
    <d v="2025-03-15T00:00:00"/>
    <s v="15:00"/>
    <x v="14"/>
    <n v="1.3"/>
    <n v="60"/>
    <n v="645"/>
    <n v="564"/>
    <n v="87.441860465116278"/>
    <n v="1"/>
    <s v="A"/>
    <n v="0"/>
    <s v="A"/>
    <n v="10"/>
    <n v="3"/>
    <n v="12"/>
    <n v="5"/>
    <n v="0"/>
    <n v="0"/>
    <n v="10.75"/>
  </r>
  <r>
    <s v="E0"/>
    <d v="2025-03-15T00:00:00"/>
    <s v="17:30"/>
    <x v="17"/>
    <n v="1.6"/>
    <n v="58"/>
    <n v="539"/>
    <n v="422"/>
    <n v="78.293135435992582"/>
    <n v="1"/>
    <s v="A"/>
    <n v="1"/>
    <s v="D"/>
    <n v="17"/>
    <n v="5"/>
    <n v="13"/>
    <n v="4"/>
    <n v="3"/>
    <n v="0"/>
    <n v="9.2931034482758612"/>
  </r>
  <r>
    <s v="E0"/>
    <d v="2025-03-16T00:00:00"/>
    <s v="13:30"/>
    <x v="2"/>
    <n v="0.7"/>
    <n v="42"/>
    <n v="390"/>
    <n v="322"/>
    <n v="82.564102564102555"/>
    <n v="1"/>
    <s v="H"/>
    <n v="1"/>
    <s v="H"/>
    <n v="12"/>
    <n v="4"/>
    <n v="10"/>
    <n v="5"/>
    <n v="3"/>
    <n v="0"/>
    <n v="9.2857142857142865"/>
  </r>
  <r>
    <s v="E0"/>
    <d v="2025-03-16T00:00:00"/>
    <s v="13:30"/>
    <x v="12"/>
    <n v="1"/>
    <n v="57"/>
    <n v="590"/>
    <n v="481"/>
    <n v="81.525423728813564"/>
    <n v="2"/>
    <s v="H"/>
    <n v="0"/>
    <s v="D"/>
    <n v="13"/>
    <n v="4"/>
    <n v="13"/>
    <n v="6"/>
    <n v="0"/>
    <n v="0"/>
    <n v="10.350877192982455"/>
  </r>
  <r>
    <s v="E0"/>
    <d v="2025-03-16T00:00:00"/>
    <s v="19:00"/>
    <x v="9"/>
    <n v="1"/>
    <n v="53"/>
    <n v="575"/>
    <n v="455"/>
    <n v="79.130434782608688"/>
    <n v="0"/>
    <s v="A"/>
    <n v="0"/>
    <s v="A"/>
    <n v="11"/>
    <n v="3"/>
    <n v="6"/>
    <n v="6"/>
    <n v="2"/>
    <n v="0"/>
    <n v="10.849056603773585"/>
  </r>
  <r>
    <s v="E0"/>
    <d v="2025-04-01T00:00:00"/>
    <s v="19:45"/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  <n v="10.352941176470589"/>
  </r>
  <r>
    <s v="E0"/>
    <d v="2025-04-01T00:00:00"/>
    <s v="19:45"/>
    <x v="18"/>
    <n v="1.2"/>
    <n v="42"/>
    <n v="447"/>
    <n v="359"/>
    <n v="80.313199105145415"/>
    <n v="1"/>
    <s v="H"/>
    <n v="1"/>
    <s v="H"/>
    <n v="9"/>
    <n v="2"/>
    <n v="16"/>
    <n v="1"/>
    <n v="4"/>
    <n v="0"/>
    <n v="10.642857142857142"/>
  </r>
  <r>
    <s v="E0"/>
    <d v="2025-04-01T00:00:00"/>
    <s v="20:00"/>
    <x v="5"/>
    <n v="0.5"/>
    <n v="32"/>
    <n v="336"/>
    <n v="241"/>
    <n v="71.726190476190482"/>
    <n v="1"/>
    <s v="H"/>
    <n v="1"/>
    <s v="H"/>
    <n v="8"/>
    <n v="2"/>
    <n v="5"/>
    <n v="3"/>
    <n v="1"/>
    <n v="0"/>
    <n v="10.5"/>
  </r>
  <r>
    <s v="E0"/>
    <d v="2025-04-02T00:00:00"/>
    <s v="19:45"/>
    <x v="17"/>
    <n v="1.8"/>
    <n v="63"/>
    <n v="581"/>
    <n v="453"/>
    <n v="77.969018932874363"/>
    <n v="1"/>
    <s v="A"/>
    <n v="0"/>
    <s v="A"/>
    <n v="24"/>
    <n v="7"/>
    <n v="14"/>
    <n v="8"/>
    <n v="1"/>
    <n v="0"/>
    <n v="9.2222222222222214"/>
  </r>
  <r>
    <s v="E0"/>
    <d v="2025-04-02T00:00:00"/>
    <s v="19:45"/>
    <x v="10"/>
    <n v="0.9"/>
    <n v="56"/>
    <n v="517"/>
    <n v="429"/>
    <n v="82.978723404255319"/>
    <n v="0"/>
    <s v="A"/>
    <n v="0"/>
    <s v="D"/>
    <n v="11"/>
    <n v="4"/>
    <n v="16"/>
    <n v="4"/>
    <n v="1"/>
    <n v="0"/>
    <n v="9.2321428571428577"/>
  </r>
  <r>
    <s v="E0"/>
    <d v="2025-04-02T00:00:00"/>
    <s v="19:45"/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  <n v="11.25"/>
  </r>
  <r>
    <s v="E0"/>
    <d v="2025-04-02T00:00:00"/>
    <s v="19:45"/>
    <x v="4"/>
    <n v="1.3"/>
    <n v="49"/>
    <n v="444"/>
    <n v="336"/>
    <n v="75.675675675675677"/>
    <n v="2"/>
    <s v="H"/>
    <n v="1"/>
    <s v="H"/>
    <n v="21"/>
    <n v="4"/>
    <n v="12"/>
    <n v="4"/>
    <n v="1"/>
    <n v="0"/>
    <n v="9.0612244897959187"/>
  </r>
  <r>
    <s v="E0"/>
    <d v="2025-04-02T00:00:00"/>
    <s v="19:45"/>
    <x v="14"/>
    <n v="0.7"/>
    <n v="43"/>
    <n v="424"/>
    <n v="327"/>
    <n v="77.122641509433961"/>
    <n v="1"/>
    <s v="D"/>
    <n v="1"/>
    <s v="H"/>
    <n v="8"/>
    <n v="2"/>
    <n v="14"/>
    <n v="2"/>
    <n v="2"/>
    <n v="0"/>
    <n v="9.8604651162790695"/>
  </r>
  <r>
    <s v="E0"/>
    <d v="2025-04-02T00:00:00"/>
    <s v="20:00"/>
    <x v="19"/>
    <n v="1.5"/>
    <n v="73"/>
    <n v="670"/>
    <n v="563"/>
    <n v="84.02985074626865"/>
    <n v="1"/>
    <s v="H"/>
    <n v="0"/>
    <s v="D"/>
    <n v="17"/>
    <n v="3"/>
    <n v="7"/>
    <n v="11"/>
    <n v="2"/>
    <n v="0"/>
    <n v="9.1780821917808222"/>
  </r>
  <r>
    <s v="E0"/>
    <d v="2025-04-03T00:00:00"/>
    <s v="20:00"/>
    <x v="8"/>
    <n v="1"/>
    <n v="51"/>
    <n v="486"/>
    <n v="396"/>
    <n v="81.481481481481481"/>
    <n v="1"/>
    <s v="H"/>
    <n v="0"/>
    <s v="D"/>
    <n v="11"/>
    <n v="5"/>
    <n v="7"/>
    <n v="4"/>
    <n v="5"/>
    <n v="0"/>
    <n v="9.5294117647058822"/>
  </r>
  <r>
    <s v="E0"/>
    <d v="2025-04-05T00:00:00"/>
    <s v="12:30"/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  <n v="7.096774193548387"/>
  </r>
  <r>
    <s v="E0"/>
    <d v="2025-04-05T00:00:00"/>
    <s v="15:00"/>
    <x v="11"/>
    <n v="0.6"/>
    <n v="38"/>
    <n v="359"/>
    <n v="266"/>
    <n v="74.094707520891362"/>
    <n v="2"/>
    <s v="H"/>
    <n v="1"/>
    <s v="D"/>
    <n v="8"/>
    <n v="3"/>
    <n v="12"/>
    <n v="2"/>
    <n v="0"/>
    <n v="2"/>
    <n v="9.4473684210526319"/>
  </r>
  <r>
    <s v="E0"/>
    <d v="2025-04-05T00:00:00"/>
    <s v="15:00"/>
    <x v="1"/>
    <n v="0.8"/>
    <n v="45"/>
    <n v="367"/>
    <n v="266"/>
    <n v="72.479564032697553"/>
    <n v="1"/>
    <s v="A"/>
    <n v="1"/>
    <s v="H"/>
    <n v="6"/>
    <n v="2"/>
    <n v="12"/>
    <n v="4"/>
    <n v="2"/>
    <n v="0"/>
    <n v="8.155555555555555"/>
  </r>
  <r>
    <s v="E0"/>
    <d v="2025-04-05T00:00:00"/>
    <s v="15:00"/>
    <x v="6"/>
    <n v="0.7"/>
    <n v="56"/>
    <n v="526"/>
    <n v="409"/>
    <n v="77.756653992395442"/>
    <n v="2"/>
    <s v="D"/>
    <n v="0"/>
    <s v="A"/>
    <n v="9"/>
    <n v="3"/>
    <n v="13"/>
    <n v="4"/>
    <n v="2"/>
    <n v="0"/>
    <n v="9.3928571428571423"/>
  </r>
  <r>
    <s v="E0"/>
    <d v="2025-04-05T00:00:00"/>
    <s v="17:30"/>
    <x v="16"/>
    <n v="3"/>
    <n v="52"/>
    <n v="462"/>
    <n v="385"/>
    <n v="83.333333333333343"/>
    <n v="2"/>
    <s v="H"/>
    <n v="2"/>
    <s v="H"/>
    <n v="17"/>
    <n v="8"/>
    <n v="7"/>
    <n v="4"/>
    <n v="2"/>
    <n v="0"/>
    <n v="8.884615384615385"/>
  </r>
  <r>
    <s v="E0"/>
    <d v="2025-04-06T00:00:00"/>
    <s v="14:00"/>
    <x v="7"/>
    <n v="1.1000000000000001"/>
    <n v="42"/>
    <n v="375"/>
    <n v="273"/>
    <n v="72.8"/>
    <n v="0"/>
    <s v="D"/>
    <n v="0"/>
    <s v="D"/>
    <n v="9"/>
    <n v="2"/>
    <n v="12"/>
    <n v="3"/>
    <n v="1"/>
    <n v="0"/>
    <n v="8.9285714285714288"/>
  </r>
  <r>
    <s v="E0"/>
    <d v="2025-04-06T00:00:00"/>
    <s v="14:00"/>
    <x v="12"/>
    <n v="0.7"/>
    <n v="37"/>
    <n v="367"/>
    <n v="274"/>
    <n v="74.659400544959126"/>
    <n v="3"/>
    <s v="H"/>
    <n v="3"/>
    <s v="H"/>
    <n v="12"/>
    <n v="6"/>
    <n v="10"/>
    <n v="4"/>
    <n v="3"/>
    <n v="0"/>
    <n v="9.9189189189189193"/>
  </r>
  <r>
    <s v="E0"/>
    <d v="2025-04-06T00:00:00"/>
    <s v="14:00"/>
    <x v="15"/>
    <n v="2.1"/>
    <n v="51"/>
    <n v="520"/>
    <n v="451"/>
    <n v="86.730769230769226"/>
    <n v="3"/>
    <s v="H"/>
    <n v="2"/>
    <s v="H"/>
    <n v="13"/>
    <n v="8"/>
    <n v="16"/>
    <n v="4"/>
    <n v="1"/>
    <n v="0"/>
    <n v="10.196078431372548"/>
  </r>
  <r>
    <s v="E0"/>
    <d v="2025-04-06T00:00:00"/>
    <s v="16:30"/>
    <x v="0"/>
    <n v="0.9"/>
    <n v="42"/>
    <n v="423"/>
    <n v="347"/>
    <n v="82.033096926713938"/>
    <n v="0"/>
    <s v="D"/>
    <n v="0"/>
    <s v="D"/>
    <n v="13"/>
    <n v="2"/>
    <n v="13"/>
    <n v="5"/>
    <n v="3"/>
    <n v="0"/>
    <n v="10.071428571428571"/>
  </r>
  <r>
    <s v="E0"/>
    <d v="2025-04-07T00:00:00"/>
    <s v="20:00"/>
    <x v="9"/>
    <n v="0.5"/>
    <n v="58"/>
    <n v="602"/>
    <n v="482"/>
    <n v="80.066445182724252"/>
    <n v="0"/>
    <s v="A"/>
    <n v="0"/>
    <s v="A"/>
    <n v="7"/>
    <n v="2"/>
    <n v="8"/>
    <n v="12"/>
    <n v="2"/>
    <n v="0"/>
    <n v="10.379310344827585"/>
  </r>
  <r>
    <s v="E0"/>
    <d v="2025-04-12T00:00:00"/>
    <s v="12:30"/>
    <x v="13"/>
    <n v="3.7"/>
    <n v="67"/>
    <n v="768"/>
    <n v="689"/>
    <n v="89.713541666666657"/>
    <n v="5"/>
    <s v="H"/>
    <n v="2"/>
    <s v="D"/>
    <n v="21"/>
    <n v="9"/>
    <n v="10"/>
    <n v="1"/>
    <n v="2"/>
    <n v="0"/>
    <n v="11.462686567164178"/>
  </r>
  <r>
    <s v="E0"/>
    <d v="2025-04-12T00:00:00"/>
    <s v="15:00"/>
    <x v="10"/>
    <n v="3.8"/>
    <n v="59"/>
    <n v="562"/>
    <n v="480"/>
    <n v="85.409252669039148"/>
    <n v="2"/>
    <s v="D"/>
    <n v="1"/>
    <s v="D"/>
    <n v="21"/>
    <n v="7"/>
    <n v="9"/>
    <n v="3"/>
    <n v="2"/>
    <n v="0"/>
    <n v="9.5254237288135588"/>
  </r>
  <r>
    <s v="E0"/>
    <d v="2025-04-12T00:00:00"/>
    <s v="15:00"/>
    <x v="5"/>
    <n v="0.5"/>
    <n v="43"/>
    <n v="368"/>
    <n v="265"/>
    <n v="72.010869565217391"/>
    <n v="0"/>
    <s v="A"/>
    <n v="0"/>
    <s v="D"/>
    <n v="10"/>
    <n v="5"/>
    <n v="9"/>
    <n v="1"/>
    <n v="0"/>
    <n v="0"/>
    <n v="8.5581395348837201"/>
  </r>
  <r>
    <s v="E0"/>
    <d v="2025-04-12T00:00:00"/>
    <s v="15:00"/>
    <x v="14"/>
    <n v="0.3"/>
    <n v="40"/>
    <n v="383"/>
    <n v="322"/>
    <n v="84.073107049608353"/>
    <n v="0"/>
    <s v="A"/>
    <n v="0"/>
    <s v="D"/>
    <n v="7"/>
    <n v="2"/>
    <n v="11"/>
    <n v="2"/>
    <n v="3"/>
    <n v="0"/>
    <n v="9.5749999999999993"/>
  </r>
  <r>
    <s v="E0"/>
    <d v="2025-04-12T00:00:00"/>
    <s v="17:30"/>
    <x v="2"/>
    <n v="1"/>
    <n v="63"/>
    <n v="526"/>
    <n v="444"/>
    <n v="84.410646387832699"/>
    <n v="1"/>
    <s v="D"/>
    <n v="0"/>
    <s v="D"/>
    <n v="14"/>
    <n v="3"/>
    <n v="7"/>
    <n v="13"/>
    <n v="1"/>
    <n v="0"/>
    <n v="8.3492063492063497"/>
  </r>
  <r>
    <s v="E0"/>
    <d v="2025-04-13T00:00:00"/>
    <s v="14:00"/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  <n v="8.9863013698630141"/>
  </r>
  <r>
    <s v="E0"/>
    <d v="2025-04-13T00:00:00"/>
    <s v="14:00"/>
    <x v="19"/>
    <n v="1.8"/>
    <n v="55"/>
    <n v="539"/>
    <n v="443"/>
    <n v="82.189239332096477"/>
    <n v="2"/>
    <s v="H"/>
    <n v="1"/>
    <s v="H"/>
    <n v="15"/>
    <n v="6"/>
    <n v="15"/>
    <n v="10"/>
    <n v="0"/>
    <n v="0"/>
    <n v="9.8000000000000007"/>
  </r>
  <r>
    <s v="E0"/>
    <d v="2025-04-13T00:00:00"/>
    <s v="14:00"/>
    <x v="18"/>
    <n v="2.4"/>
    <n v="37"/>
    <n v="370"/>
    <n v="295"/>
    <n v="79.729729729729726"/>
    <n v="4"/>
    <s v="H"/>
    <n v="2"/>
    <s v="H"/>
    <n v="13"/>
    <n v="5"/>
    <n v="12"/>
    <n v="1"/>
    <n v="1"/>
    <n v="0"/>
    <n v="10"/>
  </r>
  <r>
    <s v="E0"/>
    <d v="2025-04-13T00:00:00"/>
    <s v="16:30"/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  <n v="9.7291666666666661"/>
  </r>
  <r>
    <s v="E0"/>
    <d v="2025-04-14T00:00:00"/>
    <s v="20:00"/>
    <x v="17"/>
    <n v="1.4"/>
    <n v="41"/>
    <n v="373"/>
    <n v="261"/>
    <n v="69.973190348525478"/>
    <n v="1"/>
    <s v="H"/>
    <n v="1"/>
    <s v="H"/>
    <n v="12"/>
    <n v="3"/>
    <n v="11"/>
    <n v="6"/>
    <n v="3"/>
    <n v="0"/>
    <n v="9.0975609756097562"/>
  </r>
  <r>
    <s v="E0"/>
    <d v="2025-04-16T00:00:00"/>
    <s v="19:30"/>
    <x v="4"/>
    <n v="1.5"/>
    <n v="59"/>
    <n v="575"/>
    <n v="481"/>
    <n v="83.652173913043484"/>
    <n v="5"/>
    <s v="H"/>
    <n v="4"/>
    <s v="H"/>
    <n v="14"/>
    <n v="7"/>
    <n v="9"/>
    <n v="5"/>
    <n v="2"/>
    <n v="0"/>
    <n v="9.7457627118644066"/>
  </r>
  <r>
    <s v="E0"/>
    <d v="2025-04-19T00:00:00"/>
    <s v="15:00"/>
    <x v="7"/>
    <n v="2.1"/>
    <n v="47"/>
    <n v="462"/>
    <n v="367"/>
    <n v="79.437229437229433"/>
    <n v="4"/>
    <s v="H"/>
    <n v="1"/>
    <s v="D"/>
    <n v="16"/>
    <n v="8"/>
    <n v="7"/>
    <n v="4"/>
    <n v="3"/>
    <n v="0"/>
    <n v="9.8297872340425538"/>
  </r>
  <r>
    <s v="E0"/>
    <d v="2025-04-19T00:00:00"/>
    <s v="15:00"/>
    <x v="11"/>
    <n v="0.4"/>
    <n v="29"/>
    <n v="249"/>
    <n v="151"/>
    <n v="60.642570281124499"/>
    <n v="0"/>
    <s v="D"/>
    <n v="0"/>
    <s v="D"/>
    <n v="5"/>
    <n v="0"/>
    <n v="13"/>
    <n v="5"/>
    <n v="3"/>
    <n v="1"/>
    <n v="8.5862068965517242"/>
  </r>
  <r>
    <s v="E0"/>
    <d v="2025-04-19T00:00:00"/>
    <s v="15:00"/>
    <x v="3"/>
    <n v="0.9"/>
    <n v="33"/>
    <n v="354"/>
    <n v="271"/>
    <n v="76.55367231638418"/>
    <n v="0"/>
    <s v="A"/>
    <n v="0"/>
    <s v="D"/>
    <n v="8"/>
    <n v="3"/>
    <n v="7"/>
    <n v="2"/>
    <n v="4"/>
    <n v="0"/>
    <n v="10.727272727272727"/>
  </r>
  <r>
    <s v="E0"/>
    <d v="2025-04-19T00:00:00"/>
    <s v="15:00"/>
    <x v="6"/>
    <n v="0.9"/>
    <n v="52"/>
    <n v="523"/>
    <n v="462"/>
    <n v="88.336520076481833"/>
    <n v="1"/>
    <s v="D"/>
    <n v="0"/>
    <s v="D"/>
    <n v="12"/>
    <n v="4"/>
    <n v="14"/>
    <n v="2"/>
    <n v="2"/>
    <n v="0"/>
    <n v="10.057692307692308"/>
  </r>
  <r>
    <s v="E0"/>
    <d v="2025-04-19T00:00:00"/>
    <s v="17:30"/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  <n v="9.0416666666666661"/>
  </r>
  <r>
    <s v="E0"/>
    <d v="2025-04-20T00:00:00"/>
    <s v="14:00"/>
    <x v="12"/>
    <n v="0.3"/>
    <n v="41"/>
    <n v="397"/>
    <n v="310"/>
    <n v="78.085642317380348"/>
    <n v="1"/>
    <s v="A"/>
    <n v="1"/>
    <s v="H"/>
    <n v="6"/>
    <n v="1"/>
    <n v="13"/>
    <n v="6"/>
    <n v="1"/>
    <n v="0"/>
    <n v="9.6829268292682933"/>
  </r>
  <r>
    <s v="E0"/>
    <d v="2025-04-20T00:00:00"/>
    <s v="14:00"/>
    <x v="1"/>
    <n v="0.2"/>
    <n v="25"/>
    <n v="268"/>
    <n v="211"/>
    <n v="78.731343283582092"/>
    <n v="0"/>
    <s v="A"/>
    <n v="0"/>
    <s v="A"/>
    <n v="4"/>
    <n v="0"/>
    <n v="10"/>
    <n v="0"/>
    <n v="0"/>
    <n v="1"/>
    <n v="10.72"/>
  </r>
  <r>
    <s v="E0"/>
    <d v="2025-04-20T00:00:00"/>
    <s v="14:00"/>
    <x v="0"/>
    <n v="1.3"/>
    <n v="59"/>
    <n v="603"/>
    <n v="512"/>
    <n v="84.908789386401324"/>
    <n v="0"/>
    <s v="A"/>
    <n v="0"/>
    <s v="D"/>
    <n v="12"/>
    <n v="2"/>
    <n v="11"/>
    <n v="9"/>
    <n v="2"/>
    <n v="0"/>
    <n v="10.220338983050848"/>
  </r>
  <r>
    <s v="E0"/>
    <d v="2025-04-20T00:00:00"/>
    <s v="16:30"/>
    <x v="9"/>
    <n v="0.3"/>
    <n v="42"/>
    <n v="413"/>
    <n v="313"/>
    <n v="75.786924939467312"/>
    <n v="0"/>
    <s v="A"/>
    <n v="0"/>
    <s v="D"/>
    <n v="5"/>
    <n v="0"/>
    <n v="11"/>
    <n v="1"/>
    <n v="1"/>
    <n v="0"/>
    <n v="9.8333333333333339"/>
  </r>
  <r>
    <s v="E0"/>
    <d v="2025-04-21T00:00:00"/>
    <s v="20:00"/>
    <x v="15"/>
    <n v="2.1"/>
    <n v="69"/>
    <n v="607"/>
    <n v="508"/>
    <n v="83.690280065897866"/>
    <n v="1"/>
    <s v="A"/>
    <n v="0"/>
    <s v="A"/>
    <n v="22"/>
    <n v="6"/>
    <n v="11"/>
    <n v="7"/>
    <n v="1"/>
    <n v="0"/>
    <n v="8.7971014492753632"/>
  </r>
  <r>
    <s v="E0"/>
    <d v="2025-04-22T00:00:00"/>
    <s v="20:00"/>
    <x v="13"/>
    <n v="1.3"/>
    <n v="61"/>
    <n v="536"/>
    <n v="466"/>
    <n v="86.940298507462686"/>
    <n v="2"/>
    <s v="H"/>
    <n v="1"/>
    <s v="D"/>
    <n v="14"/>
    <n v="6"/>
    <n v="9"/>
    <n v="10"/>
    <n v="3"/>
    <n v="0"/>
    <n v="8.7868852459016402"/>
  </r>
  <r>
    <s v="E0"/>
    <d v="2025-04-23T00:00:00"/>
    <s v="20:00"/>
    <x v="2"/>
    <n v="1.2"/>
    <n v="67"/>
    <n v="745"/>
    <n v="678"/>
    <n v="91.006711409395962"/>
    <n v="2"/>
    <s v="D"/>
    <n v="2"/>
    <s v="H"/>
    <n v="12"/>
    <n v="6"/>
    <n v="4"/>
    <n v="3"/>
    <n v="1"/>
    <n v="0"/>
    <n v="11.119402985074627"/>
  </r>
  <r>
    <s v="E0"/>
    <d v="2025-04-26T00:00:00"/>
    <s v="12:30"/>
    <x v="8"/>
    <n v="0.8"/>
    <n v="55"/>
    <n v="554"/>
    <n v="464"/>
    <n v="83.754512635379058"/>
    <n v="1"/>
    <s v="H"/>
    <n v="1"/>
    <s v="H"/>
    <n v="10"/>
    <n v="7"/>
    <n v="11"/>
    <n v="10"/>
    <n v="0"/>
    <n v="0"/>
    <n v="10.072727272727272"/>
  </r>
  <r>
    <s v="E0"/>
    <d v="2025-04-26T00:00:00"/>
    <s v="15:00"/>
    <x v="10"/>
    <n v="1.3"/>
    <n v="53"/>
    <n v="565"/>
    <n v="466"/>
    <n v="82.477876106194685"/>
    <n v="3"/>
    <s v="H"/>
    <n v="1"/>
    <s v="H"/>
    <n v="16"/>
    <n v="9"/>
    <n v="7"/>
    <n v="8"/>
    <n v="1"/>
    <n v="0"/>
    <n v="10.660377358490566"/>
  </r>
  <r>
    <s v="E0"/>
    <d v="2025-04-26T00:00:00"/>
    <s v="15:00"/>
    <x v="4"/>
    <n v="2.4"/>
    <n v="77"/>
    <n v="698"/>
    <n v="609"/>
    <n v="87.249283667621782"/>
    <n v="3"/>
    <s v="H"/>
    <n v="1"/>
    <s v="H"/>
    <n v="25"/>
    <n v="5"/>
    <n v="9"/>
    <n v="11"/>
    <n v="1"/>
    <n v="0"/>
    <n v="9.0649350649350655"/>
  </r>
  <r>
    <s v="E0"/>
    <d v="2025-04-26T00:00:00"/>
    <s v="15:00"/>
    <x v="14"/>
    <n v="0.6"/>
    <n v="35"/>
    <n v="338"/>
    <n v="255"/>
    <n v="75.443786982248511"/>
    <n v="1"/>
    <s v="A"/>
    <n v="1"/>
    <s v="H"/>
    <n v="7"/>
    <n v="3"/>
    <n v="10"/>
    <n v="0"/>
    <n v="1"/>
    <n v="0"/>
    <n v="9.6571428571428566"/>
  </r>
  <r>
    <s v="E0"/>
    <d v="2025-04-26T00:00:00"/>
    <s v="15:00"/>
    <x v="18"/>
    <n v="2"/>
    <n v="56"/>
    <n v="651"/>
    <n v="567"/>
    <n v="87.096774193548384"/>
    <n v="3"/>
    <s v="H"/>
    <n v="1"/>
    <s v="H"/>
    <n v="20"/>
    <n v="6"/>
    <n v="7"/>
    <n v="4"/>
    <n v="1"/>
    <n v="0"/>
    <n v="11.625"/>
  </r>
  <r>
    <s v="E0"/>
    <d v="2025-04-27T00:00:00"/>
    <s v="14:00"/>
    <x v="17"/>
    <n v="0.5"/>
    <n v="39"/>
    <n v="335"/>
    <n v="235"/>
    <n v="70.149253731343293"/>
    <n v="1"/>
    <s v="D"/>
    <n v="1"/>
    <s v="H"/>
    <n v="8"/>
    <n v="1"/>
    <n v="11"/>
    <n v="5"/>
    <n v="4"/>
    <n v="1"/>
    <n v="8.5897435897435894"/>
  </r>
  <r>
    <s v="E0"/>
    <d v="2025-04-27T00:00:00"/>
    <s v="16:30"/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  <n v="9.0327868852459012"/>
  </r>
  <r>
    <s v="E0"/>
    <d v="2025-05-01T00:00:00"/>
    <s v="19:30"/>
    <x v="5"/>
    <n v="0.9"/>
    <n v="55"/>
    <n v="437"/>
    <n v="331"/>
    <n v="75.743707093821513"/>
    <n v="0"/>
    <s v="A"/>
    <n v="0"/>
    <s v="A"/>
    <n v="14"/>
    <n v="5"/>
    <n v="10"/>
    <n v="4"/>
    <n v="3"/>
    <n v="0"/>
    <n v="7.9454545454545453"/>
  </r>
  <r>
    <s v="E0"/>
    <d v="2025-05-02T00:00:00"/>
    <s v="20:00"/>
    <x v="13"/>
    <n v="0.7"/>
    <n v="63"/>
    <n v="724"/>
    <n v="645"/>
    <n v="89.088397790055254"/>
    <n v="1"/>
    <s v="H"/>
    <n v="1"/>
    <s v="H"/>
    <n v="9"/>
    <n v="2"/>
    <n v="7"/>
    <n v="4"/>
    <n v="0"/>
    <n v="0"/>
    <n v="11.492063492063492"/>
  </r>
  <r>
    <s v="E0"/>
    <d v="2025-05-03T00:00:00"/>
    <s v="12:30"/>
    <x v="16"/>
    <n v="1"/>
    <n v="52"/>
    <n v="470"/>
    <n v="402"/>
    <n v="85.531914893617028"/>
    <n v="1"/>
    <s v="H"/>
    <n v="1"/>
    <s v="H"/>
    <n v="10"/>
    <n v="3"/>
    <n v="6"/>
    <n v="5"/>
    <n v="0"/>
    <n v="0"/>
    <n v="9.0384615384615383"/>
  </r>
  <r>
    <s v="E0"/>
    <d v="2025-05-03T00:00:00"/>
    <s v="15:00"/>
    <x v="3"/>
    <n v="0.6"/>
    <n v="58"/>
    <n v="536"/>
    <n v="448"/>
    <n v="83.582089552238799"/>
    <n v="2"/>
    <s v="D"/>
    <n v="2"/>
    <s v="H"/>
    <n v="8"/>
    <n v="3"/>
    <n v="12"/>
    <n v="3"/>
    <n v="4"/>
    <n v="0"/>
    <n v="9.2413793103448274"/>
  </r>
  <r>
    <s v="E0"/>
    <d v="2025-05-03T00:00:00"/>
    <s v="15:00"/>
    <x v="9"/>
    <n v="1.4"/>
    <n v="49"/>
    <n v="480"/>
    <n v="417"/>
    <n v="86.875"/>
    <n v="2"/>
    <s v="H"/>
    <n v="2"/>
    <s v="H"/>
    <n v="14"/>
    <n v="4"/>
    <n v="12"/>
    <n v="7"/>
    <n v="1"/>
    <n v="0"/>
    <n v="9.795918367346939"/>
  </r>
  <r>
    <s v="E0"/>
    <d v="2025-05-03T00:00:00"/>
    <s v="17:30"/>
    <x v="2"/>
    <n v="1.4"/>
    <n v="51"/>
    <n v="457"/>
    <n v="380"/>
    <n v="83.150984682713343"/>
    <n v="1"/>
    <s v="A"/>
    <n v="1"/>
    <s v="H"/>
    <n v="13"/>
    <n v="4"/>
    <n v="7"/>
    <n v="2"/>
    <n v="0"/>
    <n v="0"/>
    <n v="8.9607843137254903"/>
  </r>
  <r>
    <s v="E0"/>
    <d v="2025-05-04T00:00:00"/>
    <s v="14:00"/>
    <x v="7"/>
    <n v="2.8"/>
    <n v="47"/>
    <n v="455"/>
    <n v="349"/>
    <n v="76.703296703296715"/>
    <n v="4"/>
    <s v="H"/>
    <n v="2"/>
    <s v="H"/>
    <n v="12"/>
    <n v="6"/>
    <n v="8"/>
    <n v="7"/>
    <n v="0"/>
    <n v="0"/>
    <n v="9.6808510638297864"/>
  </r>
  <r>
    <s v="E0"/>
    <d v="2025-05-04T00:00:00"/>
    <s v="14:00"/>
    <x v="10"/>
    <n v="0.7"/>
    <n v="45"/>
    <n v="408"/>
    <n v="313"/>
    <n v="76.715686274509807"/>
    <n v="1"/>
    <s v="D"/>
    <n v="1"/>
    <s v="H"/>
    <n v="5"/>
    <n v="2"/>
    <n v="15"/>
    <n v="1"/>
    <n v="2"/>
    <n v="0"/>
    <n v="9.0666666666666664"/>
  </r>
  <r>
    <s v="E0"/>
    <d v="2025-05-04T00:00:00"/>
    <s v="14:00"/>
    <x v="6"/>
    <n v="0.8"/>
    <n v="55"/>
    <n v="497"/>
    <n v="361"/>
    <n v="72.635814889336018"/>
    <n v="1"/>
    <s v="D"/>
    <n v="1"/>
    <s v="D"/>
    <n v="11"/>
    <n v="2"/>
    <n v="18"/>
    <n v="1"/>
    <n v="2"/>
    <n v="0"/>
    <n v="9.036363636363637"/>
  </r>
  <r>
    <s v="E0"/>
    <d v="2025-05-04T00:00:00"/>
    <s v="16:30"/>
    <x v="8"/>
    <n v="3.1"/>
    <n v="36"/>
    <n v="386"/>
    <n v="319"/>
    <n v="82.642487046632127"/>
    <n v="3"/>
    <s v="H"/>
    <n v="1"/>
    <s v="H"/>
    <n v="17"/>
    <n v="7"/>
    <n v="10"/>
    <n v="3"/>
    <n v="2"/>
    <n v="0"/>
    <n v="10.722222222222221"/>
  </r>
  <r>
    <s v="E0"/>
    <d v="2025-05-05T00:00:00"/>
    <s v="20:00"/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  <n v="8.82"/>
  </r>
  <r>
    <s v="E0"/>
    <d v="2025-05-10T00:00:00"/>
    <s v="15:00"/>
    <x v="12"/>
    <n v="0.8"/>
    <n v="64"/>
    <n v="607"/>
    <n v="508"/>
    <n v="83.690280065897866"/>
    <n v="1"/>
    <s v="A"/>
    <n v="1"/>
    <s v="D"/>
    <n v="18"/>
    <n v="6"/>
    <n v="15"/>
    <n v="5"/>
    <n v="1"/>
    <n v="0"/>
    <n v="9.484375"/>
  </r>
  <r>
    <s v="E0"/>
    <d v="2025-05-10T00:00:00"/>
    <s v="15:00"/>
    <x v="1"/>
    <n v="0.9"/>
    <n v="49"/>
    <n v="404"/>
    <n v="323"/>
    <n v="79.950495049504951"/>
    <n v="0"/>
    <s v="A"/>
    <n v="0"/>
    <s v="A"/>
    <n v="11"/>
    <n v="4"/>
    <n v="6"/>
    <n v="5"/>
    <n v="2"/>
    <n v="0"/>
    <n v="8.2448979591836729"/>
  </r>
  <r>
    <s v="E0"/>
    <d v="2025-05-10T00:00:00"/>
    <s v="15:00"/>
    <x v="14"/>
    <n v="0.1"/>
    <n v="28"/>
    <n v="279"/>
    <n v="208"/>
    <n v="74.551971326164875"/>
    <n v="0"/>
    <s v="D"/>
    <n v="0"/>
    <s v="D"/>
    <n v="2"/>
    <n v="0"/>
    <n v="9"/>
    <n v="1"/>
    <n v="2"/>
    <n v="0"/>
    <n v="9.9642857142857135"/>
  </r>
  <r>
    <s v="E0"/>
    <d v="2025-05-10T00:00:00"/>
    <s v="15:00"/>
    <x v="18"/>
    <n v="0.9"/>
    <n v="56"/>
    <n v="580"/>
    <n v="488"/>
    <n v="84.137931034482762"/>
    <n v="0"/>
    <s v="A"/>
    <n v="0"/>
    <s v="A"/>
    <n v="10"/>
    <n v="3"/>
    <n v="8"/>
    <n v="7"/>
    <n v="1"/>
    <n v="0"/>
    <n v="10.357142857142858"/>
  </r>
  <r>
    <s v="E0"/>
    <d v="2025-05-10T00:00:00"/>
    <s v="17:30"/>
    <x v="17"/>
    <n v="0.8"/>
    <n v="66"/>
    <n v="541"/>
    <n v="444"/>
    <n v="82.070240295748604"/>
    <n v="0"/>
    <s v="A"/>
    <n v="0"/>
    <s v="A"/>
    <n v="10"/>
    <n v="4"/>
    <n v="19"/>
    <n v="10"/>
    <n v="4"/>
    <n v="0"/>
    <n v="8.1969696969696972"/>
  </r>
  <r>
    <s v="E0"/>
    <d v="2025-05-11T00:00:00"/>
    <s v="12:00"/>
    <x v="4"/>
    <n v="1.6"/>
    <n v="45"/>
    <n v="447"/>
    <n v="375"/>
    <n v="83.892617449664428"/>
    <n v="2"/>
    <s v="H"/>
    <n v="1"/>
    <s v="H"/>
    <n v="15"/>
    <n v="6"/>
    <n v="9"/>
    <n v="2"/>
    <n v="4"/>
    <n v="0"/>
    <n v="9.9333333333333336"/>
  </r>
  <r>
    <s v="E0"/>
    <d v="2025-05-11T00:00:00"/>
    <s v="14:15"/>
    <x v="0"/>
    <n v="2.1"/>
    <n v="52"/>
    <n v="553"/>
    <n v="481"/>
    <n v="86.980108499095849"/>
    <n v="0"/>
    <s v="A"/>
    <n v="0"/>
    <s v="A"/>
    <n v="20"/>
    <n v="5"/>
    <n v="3"/>
    <n v="8"/>
    <n v="0"/>
    <n v="0"/>
    <n v="10.634615384615385"/>
  </r>
  <r>
    <s v="E0"/>
    <d v="2025-05-11T00:00:00"/>
    <s v="14:15"/>
    <x v="5"/>
    <n v="1.3"/>
    <n v="55"/>
    <n v="478"/>
    <n v="389"/>
    <n v="81.380753138075306"/>
    <n v="2"/>
    <s v="D"/>
    <n v="1"/>
    <s v="D"/>
    <n v="15"/>
    <n v="4"/>
    <n v="11"/>
    <n v="4"/>
    <n v="3"/>
    <n v="0"/>
    <n v="8.6909090909090914"/>
  </r>
  <r>
    <s v="E0"/>
    <d v="2025-05-11T00:00:00"/>
    <s v="14:15"/>
    <x v="15"/>
    <n v="0.7"/>
    <n v="48"/>
    <n v="412"/>
    <n v="313"/>
    <n v="75.970873786407765"/>
    <n v="0"/>
    <s v="A"/>
    <n v="0"/>
    <s v="A"/>
    <n v="8"/>
    <n v="1"/>
    <n v="12"/>
    <n v="4"/>
    <n v="1"/>
    <n v="0"/>
    <n v="8.5833333333333339"/>
  </r>
  <r>
    <s v="E0"/>
    <d v="2025-05-11T00:00:00"/>
    <s v="16:30"/>
    <x v="19"/>
    <n v="2.4"/>
    <n v="45"/>
    <n v="390"/>
    <n v="313"/>
    <n v="80.256410256410263"/>
    <n v="2"/>
    <s v="D"/>
    <n v="2"/>
    <s v="H"/>
    <n v="14"/>
    <n v="5"/>
    <n v="13"/>
    <n v="3"/>
    <n v="1"/>
    <n v="0"/>
    <n v="8.6666666666666661"/>
  </r>
  <r>
    <s v="E0"/>
    <d v="2025-05-16T00:00:00"/>
    <s v="19:30"/>
    <x v="16"/>
    <n v="1.4"/>
    <n v="67"/>
    <n v="626"/>
    <n v="542"/>
    <n v="86.581469648562305"/>
    <n v="2"/>
    <s v="H"/>
    <n v="0"/>
    <s v="D"/>
    <n v="18"/>
    <n v="7"/>
    <n v="5"/>
    <n v="9"/>
    <n v="1"/>
    <n v="0"/>
    <n v="9.343283582089553"/>
  </r>
  <r>
    <s v="E0"/>
    <d v="2025-05-16T00:00:00"/>
    <s v="20:15"/>
    <x v="8"/>
    <n v="0.8"/>
    <n v="47"/>
    <n v="441"/>
    <n v="346"/>
    <n v="78.458049886621311"/>
    <n v="1"/>
    <s v="H"/>
    <n v="0"/>
    <s v="D"/>
    <n v="11"/>
    <n v="3"/>
    <n v="10"/>
    <n v="7"/>
    <n v="1"/>
    <n v="0"/>
    <n v="9.3829787234042552"/>
  </r>
  <r>
    <s v="E0"/>
    <d v="2025-05-18T00:00:00"/>
    <s v="12:00"/>
    <x v="3"/>
    <n v="2.7"/>
    <n v="50"/>
    <n v="541"/>
    <n v="458"/>
    <n v="84.65804066543437"/>
    <n v="2"/>
    <s v="H"/>
    <n v="2"/>
    <s v="H"/>
    <n v="13"/>
    <n v="5"/>
    <n v="6"/>
    <n v="4"/>
    <n v="1"/>
    <n v="0"/>
    <n v="10.82"/>
  </r>
  <r>
    <s v="E0"/>
    <d v="2025-05-18T00:00:00"/>
    <s v="14:15"/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  <n v="9.2333333333333325"/>
  </r>
  <r>
    <s v="E0"/>
    <d v="2025-05-18T00:00:00"/>
    <s v="15:00"/>
    <x v="7"/>
    <n v="2.5"/>
    <n v="51"/>
    <n v="416"/>
    <n v="313"/>
    <n v="75.240384615384613"/>
    <n v="2"/>
    <s v="A"/>
    <n v="2"/>
    <s v="H"/>
    <n v="11"/>
    <n v="6"/>
    <n v="12"/>
    <n v="5"/>
    <n v="4"/>
    <n v="0"/>
    <n v="8.1568627450980387"/>
  </r>
  <r>
    <s v="E0"/>
    <d v="2025-05-18T00:00:00"/>
    <s v="15:00"/>
    <x v="9"/>
    <n v="0.8"/>
    <n v="50"/>
    <n v="486"/>
    <n v="403"/>
    <n v="82.921810699588477"/>
    <n v="2"/>
    <s v="H"/>
    <n v="1"/>
    <s v="H"/>
    <n v="9"/>
    <n v="3"/>
    <n v="15"/>
    <n v="2"/>
    <n v="1"/>
    <n v="0"/>
    <n v="9.7200000000000006"/>
  </r>
  <r>
    <s v="E0"/>
    <d v="2025-05-18T00:00:00"/>
    <s v="16:30"/>
    <x v="2"/>
    <n v="0.6"/>
    <n v="51"/>
    <n v="447"/>
    <n v="363"/>
    <n v="81.208053691275168"/>
    <n v="1"/>
    <s v="H"/>
    <n v="0"/>
    <s v="D"/>
    <n v="12"/>
    <n v="4"/>
    <n v="9"/>
    <n v="10"/>
    <n v="3"/>
    <n v="0"/>
    <n v="8.764705882352942"/>
  </r>
  <r>
    <s v="E0"/>
    <d v="2025-05-19T00:00:00"/>
    <s v="20:00"/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  <n v="9.9795918367346932"/>
  </r>
  <r>
    <s v="E0"/>
    <d v="2025-05-20T00:00:00"/>
    <s v="20:00"/>
    <x v="11"/>
    <n v="1.7"/>
    <n v="31"/>
    <n v="307"/>
    <n v="227"/>
    <n v="73.941368078175898"/>
    <n v="4"/>
    <s v="H"/>
    <n v="2"/>
    <s v="H"/>
    <n v="14"/>
    <n v="10"/>
    <n v="14"/>
    <n v="0"/>
    <n v="1"/>
    <n v="0"/>
    <n v="9.9032258064516121"/>
  </r>
  <r>
    <s v="E0"/>
    <d v="2025-05-20T00:00:00"/>
    <s v="20:00"/>
    <x v="13"/>
    <n v="1.5"/>
    <n v="57"/>
    <n v="640"/>
    <n v="571"/>
    <n v="89.21875"/>
    <n v="3"/>
    <s v="H"/>
    <n v="2"/>
    <s v="H"/>
    <n v="12"/>
    <n v="5"/>
    <n v="7"/>
    <n v="3"/>
    <n v="1"/>
    <n v="1"/>
    <n v="11.228070175438596"/>
  </r>
  <r>
    <s v="E0"/>
    <d v="2025-05-25T00:00:00"/>
    <s v="16:00"/>
    <x v="17"/>
    <n v="1.6"/>
    <n v="63"/>
    <n v="547"/>
    <n v="440"/>
    <n v="80.438756855575861"/>
    <n v="2"/>
    <s v="H"/>
    <n v="0"/>
    <s v="D"/>
    <n v="20"/>
    <n v="7"/>
    <n v="19"/>
    <n v="6"/>
    <n v="0"/>
    <n v="0"/>
    <n v="8.6825396825396819"/>
  </r>
  <r>
    <s v="E0"/>
    <d v="2025-05-25T00:00:00"/>
    <s v="16:00"/>
    <x v="12"/>
    <n v="1.3"/>
    <n v="47"/>
    <n v="477"/>
    <n v="399"/>
    <n v="83.647798742138363"/>
    <n v="0"/>
    <s v="A"/>
    <n v="0"/>
    <s v="A"/>
    <n v="13"/>
    <n v="3"/>
    <n v="11"/>
    <n v="1"/>
    <n v="0"/>
    <n v="0"/>
    <n v="10.148936170212766"/>
  </r>
  <r>
    <s v="E0"/>
    <d v="2025-05-25T00:00:00"/>
    <s v="16:00"/>
    <x v="1"/>
    <n v="0.7"/>
    <n v="42"/>
    <n v="464"/>
    <n v="374"/>
    <n v="80.603448275862064"/>
    <n v="1"/>
    <s v="A"/>
    <n v="0"/>
    <s v="A"/>
    <n v="14"/>
    <n v="4"/>
    <n v="10"/>
    <n v="4"/>
    <n v="1"/>
    <n v="0"/>
    <n v="11.047619047619047"/>
  </r>
  <r>
    <s v="E0"/>
    <d v="2025-05-25T00:00:00"/>
    <s v="16:00"/>
    <x v="19"/>
    <n v="2.1"/>
    <n v="69"/>
    <n v="695"/>
    <n v="580"/>
    <n v="83.453237410071949"/>
    <n v="1"/>
    <s v="D"/>
    <n v="0"/>
    <s v="A"/>
    <n v="14"/>
    <n v="3"/>
    <n v="7"/>
    <n v="11"/>
    <n v="1"/>
    <n v="1"/>
    <n v="10.072463768115941"/>
  </r>
  <r>
    <s v="E0"/>
    <d v="2025-05-25T00:00:00"/>
    <s v="16:00"/>
    <x v="0"/>
    <n v="2.9"/>
    <n v="67"/>
    <n v="644"/>
    <n v="555"/>
    <n v="86.18012422360249"/>
    <n v="2"/>
    <s v="H"/>
    <n v="0"/>
    <s v="D"/>
    <n v="25"/>
    <n v="10"/>
    <n v="10"/>
    <n v="4"/>
    <n v="2"/>
    <n v="0"/>
    <n v="9.6119402985074629"/>
  </r>
  <r>
    <s v="E0"/>
    <d v="2025-05-25T00:00:00"/>
    <s v="16:00"/>
    <x v="4"/>
    <n v="1.2"/>
    <n v="65"/>
    <n v="590"/>
    <n v="501"/>
    <n v="84.915254237288138"/>
    <n v="0"/>
    <s v="A"/>
    <n v="0"/>
    <s v="D"/>
    <n v="17"/>
    <n v="6"/>
    <n v="12"/>
    <n v="12"/>
    <n v="1"/>
    <n v="0"/>
    <n v="9.0769230769230766"/>
  </r>
  <r>
    <s v="E0"/>
    <d v="2025-05-25T00:00:00"/>
    <s v="16:00"/>
    <x v="5"/>
    <n v="1.2"/>
    <n v="52"/>
    <n v="487"/>
    <n v="384"/>
    <n v="78.850102669404521"/>
    <n v="0"/>
    <s v="A"/>
    <n v="0"/>
    <s v="D"/>
    <n v="10"/>
    <n v="2"/>
    <n v="10"/>
    <n v="7"/>
    <n v="2"/>
    <n v="0"/>
    <n v="9.365384615384615"/>
  </r>
  <r>
    <s v="E0"/>
    <d v="2025-05-25T00:00:00"/>
    <s v="16:00"/>
    <x v="14"/>
    <n v="0.6"/>
    <n v="38"/>
    <n v="363"/>
    <n v="289"/>
    <n v="79.614325068870528"/>
    <n v="1"/>
    <s v="A"/>
    <n v="0"/>
    <s v="A"/>
    <n v="7"/>
    <n v="2"/>
    <n v="7"/>
    <n v="5"/>
    <n v="0"/>
    <n v="0"/>
    <n v="9.5526315789473681"/>
  </r>
  <r>
    <s v="E0"/>
    <d v="2025-05-25T00:00:00"/>
    <s v="16:00"/>
    <x v="15"/>
    <n v="2"/>
    <n v="34"/>
    <n v="301"/>
    <n v="229"/>
    <n v="76.079734219269099"/>
    <n v="1"/>
    <s v="A"/>
    <n v="1"/>
    <s v="H"/>
    <n v="4"/>
    <n v="2"/>
    <n v="13"/>
    <n v="2"/>
    <n v="3"/>
    <n v="0"/>
    <n v="8.8529411764705888"/>
  </r>
  <r>
    <s v="E0"/>
    <d v="2025-05-25T00:00:00"/>
    <s v="16:00"/>
    <x v="18"/>
    <n v="1"/>
    <n v="49"/>
    <n v="471"/>
    <n v="374"/>
    <n v="79.405520169851386"/>
    <n v="1"/>
    <s v="D"/>
    <n v="0"/>
    <s v="A"/>
    <n v="18"/>
    <n v="6"/>
    <n v="7"/>
    <n v="8"/>
    <n v="2"/>
    <n v="0"/>
    <n v="9.612244897959183"/>
  </r>
  <r>
    <m/>
    <m/>
    <m/>
    <x v="12"/>
    <n v="0.4"/>
    <n v="45"/>
    <n v="424"/>
    <n v="329"/>
    <n v="77.594339622641513"/>
    <n v="0"/>
    <s v="H"/>
    <n v="0"/>
    <s v="D"/>
    <n v="10"/>
    <n v="2"/>
    <n v="10"/>
    <n v="8"/>
    <n v="3"/>
    <n v="0"/>
    <n v="9.4222222222222225"/>
  </r>
  <r>
    <m/>
    <m/>
    <m/>
    <x v="19"/>
    <n v="2.6"/>
    <n v="62"/>
    <n v="620"/>
    <n v="520"/>
    <n v="83.870967741935488"/>
    <n v="2"/>
    <s v="A"/>
    <n v="0"/>
    <s v="D"/>
    <n v="18"/>
    <n v="5"/>
    <n v="18"/>
    <n v="10"/>
    <n v="1"/>
    <n v="0"/>
    <n v="10"/>
  </r>
  <r>
    <m/>
    <m/>
    <m/>
    <x v="18"/>
    <n v="0.5"/>
    <n v="47"/>
    <n v="406"/>
    <n v="324"/>
    <n v="79.802955665024626"/>
    <n v="0"/>
    <s v="H"/>
    <n v="0"/>
    <s v="H"/>
    <n v="9"/>
    <n v="3"/>
    <n v="14"/>
    <n v="2"/>
    <n v="2"/>
    <n v="0"/>
    <n v="8.6382978723404253"/>
  </r>
  <r>
    <m/>
    <m/>
    <m/>
    <x v="10"/>
    <n v="1.4"/>
    <n v="60"/>
    <n v="605"/>
    <n v="510"/>
    <n v="84.297520661157023"/>
    <n v="3"/>
    <s v="A"/>
    <n v="1"/>
    <s v="A"/>
    <n v="10"/>
    <n v="5"/>
    <n v="8"/>
    <n v="5"/>
    <n v="1"/>
    <n v="0"/>
    <n v="10.083333333333334"/>
  </r>
  <r>
    <m/>
    <m/>
    <m/>
    <x v="14"/>
    <n v="1.8"/>
    <n v="77"/>
    <n v="702"/>
    <n v="604"/>
    <n v="86.039886039886042"/>
    <n v="0"/>
    <s v="H"/>
    <n v="0"/>
    <s v="H"/>
    <n v="19"/>
    <n v="4"/>
    <n v="16"/>
    <n v="12"/>
    <n v="4"/>
    <n v="0"/>
    <n v="9.1168831168831161"/>
  </r>
  <r>
    <m/>
    <m/>
    <m/>
    <x v="17"/>
    <n v="1.2"/>
    <n v="47"/>
    <n v="485"/>
    <n v="363"/>
    <n v="74.845360824742272"/>
    <n v="1"/>
    <s v="D"/>
    <n v="0"/>
    <s v="H"/>
    <n v="13"/>
    <n v="4"/>
    <n v="8"/>
    <n v="6"/>
    <n v="3"/>
    <n v="0"/>
    <n v="10.319148936170214"/>
  </r>
  <r>
    <m/>
    <m/>
    <m/>
    <x v="16"/>
    <n v="2"/>
    <n v="48"/>
    <n v="433"/>
    <n v="348"/>
    <n v="80.36951501154735"/>
    <n v="2"/>
    <s v="A"/>
    <n v="1"/>
    <s v="D"/>
    <n v="15"/>
    <n v="3"/>
    <n v="11"/>
    <n v="3"/>
    <n v="2"/>
    <n v="0"/>
    <n v="9.0208333333333339"/>
  </r>
  <r>
    <m/>
    <m/>
    <m/>
    <x v="11"/>
    <n v="1.2"/>
    <n v="54"/>
    <n v="519"/>
    <n v="410"/>
    <n v="78.9980732177264"/>
    <n v="1"/>
    <s v="H"/>
    <n v="0"/>
    <s v="H"/>
    <n v="14"/>
    <n v="6"/>
    <n v="15"/>
    <n v="7"/>
    <n v="5"/>
    <n v="0"/>
    <n v="9.6111111111111107"/>
  </r>
  <r>
    <m/>
    <m/>
    <m/>
    <x v="13"/>
    <n v="0.8"/>
    <n v="52"/>
    <n v="570"/>
    <n v="501"/>
    <n v="87.89473684210526"/>
    <n v="2"/>
    <s v="A"/>
    <n v="1"/>
    <s v="A"/>
    <n v="11"/>
    <n v="5"/>
    <n v="9"/>
    <n v="3"/>
    <n v="1"/>
    <n v="0"/>
    <n v="10.961538461538462"/>
  </r>
  <r>
    <m/>
    <m/>
    <m/>
    <x v="15"/>
    <n v="1.2"/>
    <n v="70"/>
    <n v="724"/>
    <n v="631"/>
    <n v="87.154696132596683"/>
    <n v="1"/>
    <s v="D"/>
    <n v="1"/>
    <s v="A"/>
    <n v="15"/>
    <n v="7"/>
    <n v="12"/>
    <n v="13"/>
    <n v="1"/>
    <n v="0"/>
    <n v="10.342857142857143"/>
  </r>
  <r>
    <m/>
    <m/>
    <m/>
    <x v="0"/>
    <n v="1.4"/>
    <n v="52"/>
    <n v="552"/>
    <n v="470"/>
    <n v="85.14492753623189"/>
    <n v="1"/>
    <s v="H"/>
    <n v="0"/>
    <s v="H"/>
    <n v="11"/>
    <n v="4"/>
    <n v="13"/>
    <n v="4"/>
    <n v="2"/>
    <n v="0"/>
    <n v="10.615384615384615"/>
  </r>
  <r>
    <m/>
    <m/>
    <m/>
    <x v="6"/>
    <n v="1.4"/>
    <n v="42"/>
    <n v="425"/>
    <n v="320"/>
    <n v="75.294117647058826"/>
    <n v="2"/>
    <s v="A"/>
    <n v="0"/>
    <s v="D"/>
    <n v="18"/>
    <n v="3"/>
    <n v="17"/>
    <n v="3"/>
    <n v="1"/>
    <n v="0"/>
    <n v="10.119047619047619"/>
  </r>
  <r>
    <m/>
    <m/>
    <m/>
    <x v="9"/>
    <n v="0.6"/>
    <n v="46"/>
    <n v="489"/>
    <n v="402"/>
    <n v="82.208588957055213"/>
    <n v="1"/>
    <s v="H"/>
    <n v="1"/>
    <s v="D"/>
    <n v="10"/>
    <n v="4"/>
    <n v="13"/>
    <n v="5"/>
    <n v="2"/>
    <n v="0"/>
    <n v="10.630434782608695"/>
  </r>
  <r>
    <m/>
    <m/>
    <m/>
    <x v="1"/>
    <n v="0.3"/>
    <n v="25"/>
    <n v="266"/>
    <n v="211"/>
    <n v="79.323308270676691"/>
    <n v="1"/>
    <s v="H"/>
    <n v="1"/>
    <s v="H"/>
    <n v="1"/>
    <n v="1"/>
    <n v="15"/>
    <n v="1"/>
    <n v="3"/>
    <n v="0"/>
    <n v="10.64"/>
  </r>
  <r>
    <m/>
    <m/>
    <m/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  <n v="10.638888888888889"/>
  </r>
  <r>
    <m/>
    <m/>
    <m/>
    <x v="3"/>
    <n v="1"/>
    <n v="30"/>
    <n v="287"/>
    <n v="211"/>
    <n v="73.519163763066203"/>
    <n v="0"/>
    <s v="H"/>
    <n v="0"/>
    <s v="H"/>
    <n v="10"/>
    <n v="1"/>
    <n v="15"/>
    <n v="5"/>
    <n v="0"/>
    <n v="0"/>
    <n v="9.5666666666666664"/>
  </r>
  <r>
    <m/>
    <m/>
    <m/>
    <x v="2"/>
    <n v="0.9"/>
    <n v="60"/>
    <n v="544"/>
    <n v="483"/>
    <n v="88.786764705882348"/>
    <n v="2"/>
    <s v="A"/>
    <n v="0"/>
    <s v="D"/>
    <n v="9"/>
    <n v="4"/>
    <n v="15"/>
    <n v="1"/>
    <n v="3"/>
    <n v="0"/>
    <n v="9.0666666666666664"/>
  </r>
  <r>
    <m/>
    <m/>
    <m/>
    <x v="4"/>
    <n v="1.6"/>
    <n v="61"/>
    <n v="552"/>
    <n v="428"/>
    <n v="77.536231884057969"/>
    <n v="1"/>
    <s v="D"/>
    <n v="0"/>
    <s v="H"/>
    <n v="14"/>
    <n v="5"/>
    <n v="8"/>
    <n v="9"/>
    <n v="2"/>
    <n v="0"/>
    <n v="9.0491803278688518"/>
  </r>
  <r>
    <m/>
    <m/>
    <m/>
    <x v="8"/>
    <n v="1.6"/>
    <n v="60"/>
    <n v="525"/>
    <n v="445"/>
    <n v="84.761904761904759"/>
    <n v="6"/>
    <s v="A"/>
    <n v="2"/>
    <s v="D"/>
    <n v="14"/>
    <n v="8"/>
    <n v="13"/>
    <n v="5"/>
    <n v="3"/>
    <n v="0"/>
    <n v="8.75"/>
  </r>
  <r>
    <m/>
    <m/>
    <m/>
    <x v="7"/>
    <n v="0.5"/>
    <n v="38"/>
    <n v="399"/>
    <n v="322"/>
    <n v="80.701754385964904"/>
    <n v="0"/>
    <s v="H"/>
    <n v="0"/>
    <s v="H"/>
    <n v="8"/>
    <n v="2"/>
    <n v="7"/>
    <n v="4"/>
    <n v="3"/>
    <n v="0"/>
    <n v="10.5"/>
  </r>
  <r>
    <m/>
    <m/>
    <m/>
    <x v="10"/>
    <n v="1.7"/>
    <n v="64"/>
    <n v="518"/>
    <n v="429"/>
    <n v="82.818532818532816"/>
    <n v="1"/>
    <s v="D"/>
    <n v="0"/>
    <s v="H"/>
    <n v="22"/>
    <n v="4"/>
    <n v="7"/>
    <n v="7"/>
    <n v="2"/>
    <n v="0"/>
    <n v="8.09375"/>
  </r>
  <r>
    <m/>
    <m/>
    <m/>
    <x v="14"/>
    <n v="1.5"/>
    <n v="63"/>
    <n v="664"/>
    <n v="573"/>
    <n v="86.295180722891558"/>
    <n v="1"/>
    <s v="H"/>
    <n v="0"/>
    <s v="H"/>
    <n v="18"/>
    <n v="6"/>
    <n v="7"/>
    <n v="8"/>
    <n v="1"/>
    <n v="0"/>
    <n v="10.53968253968254"/>
  </r>
  <r>
    <m/>
    <m/>
    <m/>
    <x v="17"/>
    <n v="2.4"/>
    <n v="53"/>
    <n v="441"/>
    <n v="327"/>
    <n v="74.149659863945587"/>
    <n v="3"/>
    <s v="A"/>
    <n v="0"/>
    <s v="D"/>
    <n v="17"/>
    <n v="7"/>
    <n v="1"/>
    <n v="4"/>
    <n v="1"/>
    <n v="0"/>
    <n v="8.3207547169811313"/>
  </r>
  <r>
    <m/>
    <m/>
    <m/>
    <x v="12"/>
    <n v="0.9"/>
    <n v="52"/>
    <n v="469"/>
    <n v="383"/>
    <n v="81.6631130063966"/>
    <n v="1"/>
    <s v="D"/>
    <n v="1"/>
    <s v="D"/>
    <n v="9"/>
    <n v="4"/>
    <n v="15"/>
    <n v="6"/>
    <n v="3"/>
    <n v="0"/>
    <n v="9.0192307692307701"/>
  </r>
  <r>
    <m/>
    <m/>
    <m/>
    <x v="16"/>
    <n v="1.4"/>
    <n v="43"/>
    <n v="411"/>
    <n v="333"/>
    <n v="81.021897810218974"/>
    <n v="2"/>
    <s v="A"/>
    <n v="1"/>
    <s v="A"/>
    <n v="10"/>
    <n v="5"/>
    <n v="21"/>
    <n v="4"/>
    <n v="5"/>
    <n v="0"/>
    <n v="9.5581395348837201"/>
  </r>
  <r>
    <m/>
    <m/>
    <m/>
    <x v="18"/>
    <n v="0.7"/>
    <n v="48"/>
    <n v="383"/>
    <n v="292"/>
    <n v="76.240208877284601"/>
    <n v="1"/>
    <s v="D"/>
    <n v="1"/>
    <s v="D"/>
    <n v="11"/>
    <n v="3"/>
    <n v="18"/>
    <n v="3"/>
    <n v="4"/>
    <n v="0"/>
    <n v="7.979166666666667"/>
  </r>
  <r>
    <m/>
    <m/>
    <m/>
    <x v="13"/>
    <n v="3"/>
    <n v="67"/>
    <n v="762"/>
    <n v="691"/>
    <n v="90.682414698162731"/>
    <n v="3"/>
    <s v="A"/>
    <n v="2"/>
    <s v="A"/>
    <n v="23"/>
    <n v="8"/>
    <n v="3"/>
    <n v="11"/>
    <n v="2"/>
    <n v="0"/>
    <n v="11.373134328358208"/>
  </r>
  <r>
    <m/>
    <m/>
    <m/>
    <x v="11"/>
    <n v="0.5"/>
    <n v="38"/>
    <n v="382"/>
    <n v="300"/>
    <n v="78.534031413612567"/>
    <n v="1"/>
    <s v="D"/>
    <n v="0"/>
    <s v="H"/>
    <n v="9"/>
    <n v="3"/>
    <n v="13"/>
    <n v="5"/>
    <n v="2"/>
    <n v="0"/>
    <n v="10.052631578947368"/>
  </r>
  <r>
    <m/>
    <m/>
    <m/>
    <x v="15"/>
    <n v="1.2"/>
    <n v="65"/>
    <n v="557"/>
    <n v="450"/>
    <n v="80.789946140035909"/>
    <n v="1"/>
    <s v="H"/>
    <n v="0"/>
    <s v="H"/>
    <n v="20"/>
    <n v="6"/>
    <n v="13"/>
    <n v="12"/>
    <n v="4"/>
    <n v="0"/>
    <n v="8.569230769230769"/>
  </r>
  <r>
    <m/>
    <m/>
    <m/>
    <x v="19"/>
    <n v="1.8"/>
    <n v="47"/>
    <n v="497"/>
    <n v="414"/>
    <n v="83.299798792756548"/>
    <n v="3"/>
    <s v="A"/>
    <n v="2"/>
    <s v="A"/>
    <n v="11"/>
    <n v="3"/>
    <n v="7"/>
    <n v="2"/>
    <n v="1"/>
    <n v="0"/>
    <n v="10.574468085106384"/>
  </r>
  <r>
    <m/>
    <m/>
    <m/>
    <x v="0"/>
    <n v="2.6"/>
    <n v="56"/>
    <n v="640"/>
    <n v="576"/>
    <n v="90"/>
    <n v="3"/>
    <s v="A"/>
    <n v="2"/>
    <s v="A"/>
    <n v="20"/>
    <n v="10"/>
    <n v="14"/>
    <n v="7"/>
    <n v="4"/>
    <n v="0"/>
    <n v="11.428571428571429"/>
  </r>
  <r>
    <m/>
    <m/>
    <m/>
    <x v="1"/>
    <n v="0.3"/>
    <n v="32"/>
    <n v="293"/>
    <n v="205"/>
    <n v="69.965870307167236"/>
    <n v="0"/>
    <s v="D"/>
    <n v="0"/>
    <s v="D"/>
    <n v="6"/>
    <n v="1"/>
    <n v="16"/>
    <n v="2"/>
    <n v="3"/>
    <n v="0"/>
    <n v="9.15625"/>
  </r>
  <r>
    <m/>
    <m/>
    <m/>
    <x v="9"/>
    <n v="1.2"/>
    <n v="34"/>
    <n v="333"/>
    <n v="229"/>
    <n v="68.76876876876878"/>
    <n v="2"/>
    <s v="D"/>
    <n v="1"/>
    <s v="A"/>
    <n v="9"/>
    <n v="4"/>
    <n v="15"/>
    <n v="2"/>
    <n v="3"/>
    <n v="0"/>
    <n v="9.7941176470588243"/>
  </r>
  <r>
    <m/>
    <m/>
    <m/>
    <x v="6"/>
    <n v="0.8"/>
    <n v="46"/>
    <n v="379"/>
    <n v="283"/>
    <n v="74.670184696569919"/>
    <n v="1"/>
    <s v="D"/>
    <n v="0"/>
    <s v="H"/>
    <n v="11"/>
    <n v="3"/>
    <n v="18"/>
    <n v="2"/>
    <n v="3"/>
    <n v="0"/>
    <n v="8.2391304347826093"/>
  </r>
  <r>
    <m/>
    <m/>
    <m/>
    <x v="5"/>
    <n v="0.4"/>
    <n v="32"/>
    <n v="304"/>
    <n v="197"/>
    <n v="64.80263157894737"/>
    <n v="1"/>
    <s v="A"/>
    <n v="0"/>
    <s v="D"/>
    <n v="5"/>
    <n v="3"/>
    <n v="6"/>
    <n v="2"/>
    <n v="4"/>
    <n v="0"/>
    <n v="9.5"/>
  </r>
  <r>
    <m/>
    <m/>
    <m/>
    <x v="7"/>
    <n v="1"/>
    <n v="46"/>
    <n v="492"/>
    <n v="414"/>
    <n v="84.146341463414629"/>
    <n v="1"/>
    <s v="H"/>
    <n v="1"/>
    <s v="H"/>
    <n v="8"/>
    <n v="5"/>
    <n v="3"/>
    <n v="3"/>
    <n v="1"/>
    <n v="0"/>
    <n v="10.695652173913043"/>
  </r>
  <r>
    <m/>
    <m/>
    <m/>
    <x v="3"/>
    <n v="0.9"/>
    <n v="28"/>
    <n v="272"/>
    <n v="203"/>
    <n v="74.632352941176478"/>
    <n v="2"/>
    <s v="H"/>
    <n v="2"/>
    <s v="A"/>
    <n v="6"/>
    <n v="2"/>
    <n v="12"/>
    <n v="2"/>
    <n v="4"/>
    <n v="0"/>
    <n v="9.7142857142857135"/>
  </r>
  <r>
    <m/>
    <m/>
    <m/>
    <x v="8"/>
    <n v="0.8"/>
    <n v="66"/>
    <n v="619"/>
    <n v="522"/>
    <n v="84.329563812600966"/>
    <n v="1"/>
    <s v="A"/>
    <n v="0"/>
    <s v="D"/>
    <n v="10"/>
    <n v="3"/>
    <n v="9"/>
    <n v="3"/>
    <n v="8"/>
    <n v="0"/>
    <n v="9.3787878787878789"/>
  </r>
  <r>
    <m/>
    <m/>
    <m/>
    <x v="2"/>
    <n v="0.7"/>
    <n v="37"/>
    <n v="320"/>
    <n v="235"/>
    <n v="73.4375"/>
    <n v="1"/>
    <s v="A"/>
    <n v="0"/>
    <s v="D"/>
    <n v="7"/>
    <n v="4"/>
    <n v="10"/>
    <n v="6"/>
    <n v="3"/>
    <n v="0"/>
    <n v="8.6486486486486491"/>
  </r>
  <r>
    <m/>
    <m/>
    <m/>
    <x v="4"/>
    <n v="1.5"/>
    <n v="51"/>
    <n v="505"/>
    <n v="434"/>
    <n v="85.940594059405939"/>
    <n v="2"/>
    <s v="A"/>
    <n v="0"/>
    <s v="H"/>
    <n v="14"/>
    <n v="6"/>
    <n v="6"/>
    <n v="7"/>
    <n v="3"/>
    <n v="0"/>
    <n v="9.9019607843137258"/>
  </r>
  <r>
    <m/>
    <m/>
    <m/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  <n v="10.191489361702128"/>
  </r>
  <r>
    <m/>
    <m/>
    <m/>
    <x v="18"/>
    <n v="0.5"/>
    <n v="47"/>
    <n v="432"/>
    <n v="364"/>
    <n v="84.259259259259252"/>
    <n v="1"/>
    <s v="H"/>
    <n v="1"/>
    <s v="A"/>
    <n v="10"/>
    <n v="4"/>
    <n v="16"/>
    <n v="5"/>
    <n v="6"/>
    <n v="0"/>
    <n v="9.1914893617021285"/>
  </r>
  <r>
    <m/>
    <m/>
    <m/>
    <x v="4"/>
    <n v="1.5"/>
    <n v="61"/>
    <n v="605"/>
    <n v="537"/>
    <n v="88.760330578512395"/>
    <n v="1"/>
    <s v="H"/>
    <n v="0"/>
    <s v="H"/>
    <n v="15"/>
    <n v="4"/>
    <n v="8"/>
    <n v="0"/>
    <n v="0"/>
    <n v="0"/>
    <n v="9.9180327868852451"/>
  </r>
  <r>
    <m/>
    <m/>
    <m/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  <n v="9.0476190476190474"/>
  </r>
  <r>
    <m/>
    <m/>
    <m/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  <n v="10.523809523809524"/>
  </r>
  <r>
    <m/>
    <m/>
    <m/>
    <x v="1"/>
    <n v="1.6"/>
    <n v="47"/>
    <n v="452"/>
    <n v="371"/>
    <n v="82.079646017699119"/>
    <n v="1"/>
    <s v="D"/>
    <n v="0"/>
    <s v="H"/>
    <n v="13"/>
    <n v="6"/>
    <n v="16"/>
    <n v="10"/>
    <n v="4"/>
    <n v="0"/>
    <n v="9.6170212765957448"/>
  </r>
  <r>
    <m/>
    <m/>
    <m/>
    <x v="7"/>
    <n v="0.8"/>
    <n v="52"/>
    <n v="523"/>
    <n v="411"/>
    <n v="78.585086042065015"/>
    <n v="1"/>
    <s v="H"/>
    <n v="1"/>
    <s v="H"/>
    <n v="6"/>
    <n v="6"/>
    <n v="9"/>
    <n v="4"/>
    <n v="1"/>
    <n v="0"/>
    <n v="10.057692307692308"/>
  </r>
  <r>
    <m/>
    <m/>
    <m/>
    <x v="0"/>
    <n v="1.6"/>
    <n v="67"/>
    <n v="698"/>
    <n v="586"/>
    <n v="83.954154727793693"/>
    <n v="0"/>
    <s v="D"/>
    <n v="0"/>
    <s v="D"/>
    <n v="15"/>
    <n v="6"/>
    <n v="12"/>
    <n v="11"/>
    <n v="1"/>
    <n v="0"/>
    <n v="10.417910447761194"/>
  </r>
  <r>
    <m/>
    <m/>
    <m/>
    <x v="5"/>
    <n v="1.4"/>
    <n v="30"/>
    <n v="270"/>
    <n v="182"/>
    <n v="67.407407407407405"/>
    <n v="2"/>
    <s v="D"/>
    <n v="1"/>
    <s v="H"/>
    <n v="4"/>
    <n v="3"/>
    <n v="11"/>
    <n v="1"/>
    <n v="4"/>
    <n v="1"/>
    <n v="9"/>
  </r>
  <r>
    <m/>
    <m/>
    <m/>
    <x v="2"/>
    <n v="0.7"/>
    <n v="23"/>
    <n v="221"/>
    <n v="154"/>
    <n v="69.68325791855203"/>
    <n v="2"/>
    <s v="D"/>
    <n v="2"/>
    <s v="A"/>
    <n v="5"/>
    <n v="3"/>
    <n v="10"/>
    <n v="2"/>
    <n v="4"/>
    <n v="1"/>
    <n v="9.6086956521739122"/>
  </r>
  <r>
    <m/>
    <m/>
    <m/>
    <x v="13"/>
    <n v="0.9"/>
    <n v="62"/>
    <n v="598"/>
    <n v="511"/>
    <n v="85.451505016722408"/>
    <n v="1"/>
    <s v="D"/>
    <n v="1"/>
    <s v="A"/>
    <n v="16"/>
    <n v="6"/>
    <n v="10"/>
    <n v="6"/>
    <n v="4"/>
    <n v="0"/>
    <n v="9.6451612903225801"/>
  </r>
  <r>
    <m/>
    <m/>
    <m/>
    <x v="9"/>
    <n v="0.3"/>
    <n v="26"/>
    <n v="257"/>
    <n v="192"/>
    <n v="74.708171206225686"/>
    <n v="2"/>
    <s v="H"/>
    <n v="0"/>
    <s v="H"/>
    <n v="5"/>
    <n v="3"/>
    <n v="6"/>
    <n v="0"/>
    <n v="4"/>
    <n v="0"/>
    <n v="9.884615384615385"/>
  </r>
  <r>
    <m/>
    <m/>
    <m/>
    <x v="6"/>
    <n v="1"/>
    <n v="43"/>
    <n v="439"/>
    <n v="338"/>
    <n v="76.993166287015953"/>
    <n v="1"/>
    <s v="D"/>
    <n v="0"/>
    <s v="H"/>
    <n v="19"/>
    <n v="3"/>
    <n v="11"/>
    <n v="7"/>
    <n v="3"/>
    <n v="0"/>
    <n v="10.209302325581396"/>
  </r>
  <r>
    <m/>
    <m/>
    <m/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  <n v="10.050847457627119"/>
  </r>
  <r>
    <m/>
    <m/>
    <m/>
    <x v="11"/>
    <n v="0.9"/>
    <n v="59"/>
    <n v="581"/>
    <n v="458"/>
    <n v="78.829604130808946"/>
    <n v="1"/>
    <s v="H"/>
    <n v="1"/>
    <s v="A"/>
    <n v="17"/>
    <n v="5"/>
    <n v="11"/>
    <n v="8"/>
    <n v="1"/>
    <n v="0"/>
    <n v="9.8474576271186436"/>
  </r>
  <r>
    <m/>
    <m/>
    <m/>
    <x v="12"/>
    <n v="1.3"/>
    <n v="59"/>
    <n v="563"/>
    <n v="473"/>
    <n v="84.014209591474241"/>
    <n v="1"/>
    <s v="A"/>
    <n v="0"/>
    <s v="D"/>
    <n v="14"/>
    <n v="2"/>
    <n v="15"/>
    <n v="5"/>
    <n v="4"/>
    <n v="0"/>
    <n v="9.5423728813559325"/>
  </r>
  <r>
    <m/>
    <m/>
    <m/>
    <x v="19"/>
    <n v="2.5"/>
    <n v="55"/>
    <n v="574"/>
    <n v="476"/>
    <n v="82.926829268292678"/>
    <n v="2"/>
    <s v="A"/>
    <n v="1"/>
    <s v="A"/>
    <n v="10"/>
    <n v="6"/>
    <n v="8"/>
    <n v="10"/>
    <n v="3"/>
    <n v="0"/>
    <n v="10.436363636363636"/>
  </r>
  <r>
    <m/>
    <m/>
    <m/>
    <x v="16"/>
    <n v="0.8"/>
    <n v="56"/>
    <n v="561"/>
    <n v="493"/>
    <n v="87.878787878787875"/>
    <n v="2"/>
    <s v="D"/>
    <n v="2"/>
    <s v="A"/>
    <n v="7"/>
    <n v="3"/>
    <n v="14"/>
    <n v="0"/>
    <n v="1"/>
    <n v="0"/>
    <n v="10.017857142857142"/>
  </r>
  <r>
    <m/>
    <m/>
    <m/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  <n v="11.065573770491802"/>
  </r>
  <r>
    <m/>
    <m/>
    <m/>
    <x v="14"/>
    <n v="0.6"/>
    <n v="60"/>
    <n v="620"/>
    <n v="530"/>
    <n v="85.483870967741936"/>
    <n v="1"/>
    <s v="H"/>
    <n v="0"/>
    <s v="H"/>
    <n v="9"/>
    <n v="3"/>
    <n v="12"/>
    <n v="4"/>
    <n v="5"/>
    <n v="0"/>
    <n v="10.333333333333334"/>
  </r>
  <r>
    <m/>
    <m/>
    <m/>
    <x v="19"/>
    <n v="1.4"/>
    <n v="68"/>
    <n v="691"/>
    <n v="584"/>
    <n v="84.515195369030394"/>
    <n v="1"/>
    <s v="A"/>
    <n v="1"/>
    <s v="A"/>
    <n v="16"/>
    <n v="4"/>
    <n v="15"/>
    <n v="8"/>
    <n v="2"/>
    <n v="0"/>
    <n v="10.161764705882353"/>
  </r>
  <r>
    <m/>
    <m/>
    <m/>
    <x v="14"/>
    <n v="0.6"/>
    <n v="41"/>
    <n v="411"/>
    <n v="345"/>
    <n v="83.941605839416056"/>
    <n v="1"/>
    <s v="H"/>
    <n v="0"/>
    <s v="D"/>
    <n v="8"/>
    <n v="2"/>
    <n v="9"/>
    <n v="1"/>
    <n v="3"/>
    <n v="0"/>
    <n v="10.024390243902438"/>
  </r>
  <r>
    <m/>
    <m/>
    <m/>
    <x v="18"/>
    <n v="1"/>
    <n v="56"/>
    <n v="514"/>
    <n v="394"/>
    <n v="76.653696498054487"/>
    <n v="3"/>
    <s v="H"/>
    <n v="2"/>
    <s v="H"/>
    <n v="17"/>
    <n v="6"/>
    <n v="10"/>
    <n v="3"/>
    <n v="3"/>
    <n v="0"/>
    <n v="9.1785714285714288"/>
  </r>
  <r>
    <m/>
    <m/>
    <m/>
    <x v="17"/>
    <n v="2.1"/>
    <n v="55"/>
    <n v="494"/>
    <n v="385"/>
    <n v="77.935222672064768"/>
    <n v="0"/>
    <s v="H"/>
    <n v="0"/>
    <s v="H"/>
    <n v="17"/>
    <n v="2"/>
    <n v="14"/>
    <n v="9"/>
    <n v="1"/>
    <n v="0"/>
    <n v="8.9818181818181824"/>
  </r>
  <r>
    <m/>
    <m/>
    <m/>
    <x v="12"/>
    <n v="2.6"/>
    <n v="42"/>
    <n v="486"/>
    <n v="410"/>
    <n v="84.362139917695472"/>
    <n v="2"/>
    <s v="H"/>
    <n v="1"/>
    <s v="D"/>
    <n v="11"/>
    <n v="4"/>
    <n v="10"/>
    <n v="3"/>
    <n v="1"/>
    <n v="0"/>
    <n v="11.571428571428571"/>
  </r>
  <r>
    <m/>
    <m/>
    <m/>
    <x v="1"/>
    <n v="0.6"/>
    <n v="48"/>
    <n v="479"/>
    <n v="393"/>
    <n v="82.045929018789138"/>
    <n v="1"/>
    <s v="H"/>
    <n v="1"/>
    <s v="H"/>
    <n v="9"/>
    <n v="2"/>
    <n v="6"/>
    <n v="5"/>
    <n v="1"/>
    <n v="0"/>
    <n v="9.9791666666666661"/>
  </r>
  <r>
    <m/>
    <m/>
    <m/>
    <x v="4"/>
    <n v="2.1"/>
    <n v="67"/>
    <n v="703"/>
    <n v="594"/>
    <n v="84.495021337126602"/>
    <n v="0"/>
    <s v="D"/>
    <n v="0"/>
    <s v="D"/>
    <n v="14"/>
    <n v="3"/>
    <n v="8"/>
    <n v="10"/>
    <n v="2"/>
    <n v="0"/>
    <n v="10.492537313432836"/>
  </r>
  <r>
    <m/>
    <m/>
    <m/>
    <x v="0"/>
    <n v="0.6"/>
    <n v="47"/>
    <n v="396"/>
    <n v="320"/>
    <n v="80.808080808080803"/>
    <n v="0"/>
    <s v="D"/>
    <n v="0"/>
    <s v="D"/>
    <n v="10"/>
    <n v="4"/>
    <n v="11"/>
    <n v="3"/>
    <n v="5"/>
    <n v="0"/>
    <n v="8.4255319148936163"/>
  </r>
  <r>
    <m/>
    <m/>
    <m/>
    <x v="5"/>
    <n v="0.9"/>
    <n v="35"/>
    <n v="339"/>
    <n v="249"/>
    <n v="73.451327433628322"/>
    <n v="1"/>
    <s v="D"/>
    <n v="0"/>
    <s v="D"/>
    <n v="16"/>
    <n v="9"/>
    <n v="11"/>
    <n v="3"/>
    <n v="2"/>
    <n v="1"/>
    <n v="9.6857142857142851"/>
  </r>
  <r>
    <m/>
    <m/>
    <m/>
    <x v="15"/>
    <n v="1.3"/>
    <n v="59"/>
    <n v="571"/>
    <n v="485"/>
    <n v="84.938704028021021"/>
    <n v="2"/>
    <s v="H"/>
    <n v="2"/>
    <s v="A"/>
    <n v="13"/>
    <n v="3"/>
    <n v="10"/>
    <n v="7"/>
    <n v="2"/>
    <n v="0"/>
    <n v="9.6779661016949152"/>
  </r>
  <r>
    <m/>
    <m/>
    <m/>
    <x v="6"/>
    <n v="0.8"/>
    <n v="43"/>
    <n v="400"/>
    <n v="317"/>
    <n v="79.25"/>
    <n v="1"/>
    <s v="H"/>
    <n v="1"/>
    <s v="D"/>
    <n v="11"/>
    <n v="4"/>
    <n v="15"/>
    <n v="5"/>
    <n v="3"/>
    <n v="1"/>
    <n v="9.3023255813953494"/>
  </r>
  <r>
    <m/>
    <m/>
    <m/>
    <x v="16"/>
    <n v="1.6"/>
    <n v="48"/>
    <n v="444"/>
    <n v="374"/>
    <n v="84.234234234234222"/>
    <n v="3"/>
    <s v="A"/>
    <n v="1"/>
    <s v="D"/>
    <n v="14"/>
    <n v="5"/>
    <n v="11"/>
    <n v="11"/>
    <n v="3"/>
    <n v="1"/>
    <n v="9.25"/>
  </r>
  <r>
    <m/>
    <m/>
    <m/>
    <x v="3"/>
    <n v="1.7"/>
    <n v="45"/>
    <n v="435"/>
    <n v="336"/>
    <n v="77.241379310344826"/>
    <n v="2"/>
    <s v="A"/>
    <n v="2"/>
    <s v="A"/>
    <n v="11"/>
    <n v="8"/>
    <n v="10"/>
    <n v="8"/>
    <n v="1"/>
    <n v="0"/>
    <n v="9.6666666666666661"/>
  </r>
  <r>
    <m/>
    <m/>
    <m/>
    <x v="7"/>
    <n v="0.9"/>
    <n v="50"/>
    <n v="522"/>
    <n v="435"/>
    <n v="83.333333333333343"/>
    <n v="1"/>
    <s v="H"/>
    <n v="1"/>
    <s v="A"/>
    <n v="8"/>
    <n v="2"/>
    <n v="5"/>
    <n v="2"/>
    <n v="2"/>
    <n v="0"/>
    <n v="10.44"/>
  </r>
  <r>
    <m/>
    <m/>
    <m/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  <n v="9.9749999999999996"/>
  </r>
  <r>
    <m/>
    <m/>
    <m/>
    <x v="9"/>
    <n v="3.1"/>
    <n v="58"/>
    <n v="546"/>
    <n v="452"/>
    <n v="82.783882783882774"/>
    <n v="3"/>
    <s v="A"/>
    <n v="0"/>
    <s v="H"/>
    <n v="18"/>
    <n v="4"/>
    <n v="10"/>
    <n v="6"/>
    <n v="3"/>
    <n v="0"/>
    <n v="9.4137931034482758"/>
  </r>
  <r>
    <m/>
    <m/>
    <m/>
    <x v="2"/>
    <n v="0.7"/>
    <n v="51"/>
    <n v="470"/>
    <n v="361"/>
    <n v="76.808510638297875"/>
    <n v="0"/>
    <s v="H"/>
    <n v="0"/>
    <s v="D"/>
    <n v="6"/>
    <n v="1"/>
    <n v="11"/>
    <n v="4"/>
    <n v="1"/>
    <n v="1"/>
    <n v="9.2156862745098032"/>
  </r>
  <r>
    <m/>
    <m/>
    <m/>
    <x v="13"/>
    <n v="1.6"/>
    <n v="77"/>
    <n v="795"/>
    <n v="686"/>
    <n v="86.289308176100633"/>
    <n v="2"/>
    <s v="A"/>
    <n v="1"/>
    <s v="D"/>
    <n v="22"/>
    <n v="7"/>
    <n v="5"/>
    <n v="18"/>
    <n v="1"/>
    <n v="0"/>
    <n v="10.324675324675324"/>
  </r>
  <r>
    <m/>
    <m/>
    <m/>
    <x v="8"/>
    <n v="1"/>
    <n v="57"/>
    <n v="579"/>
    <n v="499"/>
    <n v="86.183074265975819"/>
    <n v="1"/>
    <s v="H"/>
    <n v="0"/>
    <s v="H"/>
    <n v="12"/>
    <n v="2"/>
    <n v="13"/>
    <n v="6"/>
    <n v="3"/>
    <n v="0"/>
    <n v="10.157894736842104"/>
  </r>
  <r>
    <m/>
    <m/>
    <m/>
    <x v="11"/>
    <n v="1"/>
    <n v="49"/>
    <n v="482"/>
    <n v="375"/>
    <n v="77.800829875518673"/>
    <n v="0"/>
    <s v="H"/>
    <n v="0"/>
    <s v="D"/>
    <n v="20"/>
    <n v="7"/>
    <n v="12"/>
    <n v="6"/>
    <n v="3"/>
    <n v="0"/>
    <n v="9.8367346938775508"/>
  </r>
  <r>
    <m/>
    <m/>
    <m/>
    <x v="5"/>
    <n v="1.7"/>
    <n v="35"/>
    <n v="338"/>
    <n v="240"/>
    <n v="71.005917159763314"/>
    <n v="3"/>
    <s v="A"/>
    <n v="1"/>
    <s v="D"/>
    <n v="20"/>
    <n v="5"/>
    <n v="9"/>
    <n v="7"/>
    <n v="2"/>
    <n v="0"/>
    <n v="9.6571428571428566"/>
  </r>
  <r>
    <m/>
    <m/>
    <m/>
    <x v="17"/>
    <n v="0.3"/>
    <n v="43"/>
    <n v="365"/>
    <n v="288"/>
    <n v="78.904109589041099"/>
    <n v="1"/>
    <s v="D"/>
    <n v="0"/>
    <s v="D"/>
    <n v="11"/>
    <n v="3"/>
    <n v="14"/>
    <n v="7"/>
    <n v="6"/>
    <n v="0"/>
    <n v="8.4883720930232567"/>
  </r>
  <r>
    <m/>
    <m/>
    <m/>
    <x v="1"/>
    <n v="1.3"/>
    <n v="35"/>
    <n v="328"/>
    <n v="220"/>
    <n v="67.073170731707322"/>
    <n v="3"/>
    <s v="H"/>
    <n v="2"/>
    <s v="D"/>
    <n v="11"/>
    <n v="5"/>
    <n v="10"/>
    <n v="5"/>
    <n v="1"/>
    <n v="1"/>
    <n v="9.3714285714285719"/>
  </r>
  <r>
    <m/>
    <m/>
    <m/>
    <x v="18"/>
    <n v="1.3"/>
    <n v="49"/>
    <n v="480"/>
    <n v="388"/>
    <n v="80.833333333333329"/>
    <n v="2"/>
    <s v="D"/>
    <n v="0"/>
    <s v="H"/>
    <n v="14"/>
    <n v="7"/>
    <n v="10"/>
    <n v="6"/>
    <n v="3"/>
    <n v="0"/>
    <n v="9.795918367346939"/>
  </r>
  <r>
    <m/>
    <m/>
    <m/>
    <x v="14"/>
    <n v="0.2"/>
    <n v="43"/>
    <n v="503"/>
    <n v="454"/>
    <n v="90.258449304174945"/>
    <n v="0"/>
    <s v="H"/>
    <n v="0"/>
    <s v="H"/>
    <n v="5"/>
    <n v="2"/>
    <n v="9"/>
    <n v="1"/>
    <n v="3"/>
    <n v="0"/>
    <n v="11.697674418604651"/>
  </r>
  <r>
    <m/>
    <m/>
    <m/>
    <x v="12"/>
    <n v="1.2"/>
    <n v="60"/>
    <n v="638"/>
    <n v="539"/>
    <n v="84.482758620689651"/>
    <n v="1"/>
    <s v="D"/>
    <n v="0"/>
    <s v="D"/>
    <n v="14"/>
    <n v="3"/>
    <n v="8"/>
    <n v="2"/>
    <n v="0"/>
    <n v="0"/>
    <n v="10.633333333333333"/>
  </r>
  <r>
    <m/>
    <m/>
    <m/>
    <x v="4"/>
    <n v="1.8"/>
    <n v="50"/>
    <n v="495"/>
    <n v="400"/>
    <n v="80.808080808080803"/>
    <n v="1"/>
    <s v="H"/>
    <n v="1"/>
    <s v="D"/>
    <n v="11"/>
    <n v="3"/>
    <n v="16"/>
    <n v="4"/>
    <n v="3"/>
    <n v="0"/>
    <n v="9.9"/>
  </r>
  <r>
    <m/>
    <m/>
    <m/>
    <x v="15"/>
    <n v="0.7"/>
    <n v="66"/>
    <n v="571"/>
    <n v="445"/>
    <n v="77.933450087565674"/>
    <n v="0"/>
    <s v="H"/>
    <n v="0"/>
    <s v="H"/>
    <n v="11"/>
    <n v="3"/>
    <n v="12"/>
    <n v="8"/>
    <n v="4"/>
    <n v="0"/>
    <n v="8.6515151515151523"/>
  </r>
  <r>
    <m/>
    <m/>
    <m/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  <n v="10.258620689655173"/>
  </r>
  <r>
    <m/>
    <m/>
    <m/>
    <x v="19"/>
    <n v="0.8"/>
    <n v="55"/>
    <n v="514"/>
    <n v="411"/>
    <n v="79.961089494163431"/>
    <n v="2"/>
    <s v="D"/>
    <n v="1"/>
    <s v="H"/>
    <n v="9"/>
    <n v="4"/>
    <n v="14"/>
    <n v="3"/>
    <n v="2"/>
    <n v="0"/>
    <n v="9.3454545454545457"/>
  </r>
  <r>
    <m/>
    <m/>
    <m/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  <n v="8.7936507936507944"/>
  </r>
  <r>
    <m/>
    <m/>
    <m/>
    <x v="13"/>
    <n v="1.6"/>
    <n v="64"/>
    <n v="652"/>
    <n v="570"/>
    <n v="87.423312883435571"/>
    <n v="1"/>
    <s v="H"/>
    <n v="0"/>
    <s v="H"/>
    <n v="18"/>
    <n v="4"/>
    <n v="6"/>
    <n v="10"/>
    <n v="1"/>
    <n v="0"/>
    <n v="10.1875"/>
  </r>
  <r>
    <m/>
    <m/>
    <m/>
    <x v="9"/>
    <n v="1.5"/>
    <n v="57"/>
    <n v="475"/>
    <n v="372"/>
    <n v="78.315789473684205"/>
    <n v="1"/>
    <s v="D"/>
    <n v="0"/>
    <s v="D"/>
    <n v="20"/>
    <n v="6"/>
    <n v="10"/>
    <n v="6"/>
    <n v="2"/>
    <n v="0"/>
    <n v="8.3333333333333339"/>
  </r>
  <r>
    <m/>
    <m/>
    <m/>
    <x v="10"/>
    <n v="1"/>
    <n v="51"/>
    <n v="505"/>
    <n v="429"/>
    <n v="84.950495049504951"/>
    <n v="1"/>
    <s v="H"/>
    <n v="1"/>
    <s v="A"/>
    <n v="13"/>
    <n v="5"/>
    <n v="18"/>
    <n v="7"/>
    <n v="1"/>
    <n v="0"/>
    <n v="9.9019607843137258"/>
  </r>
  <r>
    <m/>
    <m/>
    <m/>
    <x v="6"/>
    <n v="0.1"/>
    <n v="46"/>
    <n v="423"/>
    <n v="326"/>
    <n v="77.068557919621753"/>
    <n v="0"/>
    <s v="H"/>
    <n v="0"/>
    <s v="H"/>
    <n v="4"/>
    <n v="2"/>
    <n v="9"/>
    <n v="6"/>
    <n v="2"/>
    <n v="1"/>
    <n v="9.195652173913043"/>
  </r>
  <r>
    <m/>
    <m/>
    <m/>
    <x v="3"/>
    <n v="1.6"/>
    <n v="35"/>
    <n v="340"/>
    <n v="263"/>
    <n v="77.352941176470594"/>
    <n v="0"/>
    <s v="H"/>
    <n v="0"/>
    <s v="D"/>
    <n v="16"/>
    <n v="5"/>
    <n v="18"/>
    <n v="6"/>
    <n v="2"/>
    <n v="0"/>
    <n v="9.7142857142857135"/>
  </r>
  <r>
    <m/>
    <m/>
    <m/>
    <x v="11"/>
    <n v="2.4"/>
    <n v="43"/>
    <n v="403"/>
    <n v="299"/>
    <n v="74.193548387096769"/>
    <n v="2"/>
    <s v="D"/>
    <n v="0"/>
    <s v="D"/>
    <n v="19"/>
    <n v="7"/>
    <n v="9"/>
    <n v="6"/>
    <n v="2"/>
    <n v="0"/>
    <n v="9.3720930232558146"/>
  </r>
  <r>
    <m/>
    <m/>
    <m/>
    <x v="16"/>
    <n v="1.8"/>
    <n v="49"/>
    <n v="420"/>
    <n v="342"/>
    <n v="81.428571428571431"/>
    <n v="1"/>
    <s v="H"/>
    <n v="1"/>
    <s v="A"/>
    <n v="12"/>
    <n v="1"/>
    <n v="14"/>
    <n v="4"/>
    <n v="0"/>
    <n v="0"/>
    <n v="8.5714285714285712"/>
  </r>
  <r>
    <m/>
    <m/>
    <m/>
    <x v="8"/>
    <n v="1.1000000000000001"/>
    <n v="54"/>
    <n v="512"/>
    <n v="414"/>
    <n v="80.859375"/>
    <n v="1"/>
    <s v="D"/>
    <n v="0"/>
    <s v="D"/>
    <n v="12"/>
    <n v="3"/>
    <n v="14"/>
    <n v="8"/>
    <n v="2"/>
    <n v="0"/>
    <n v="9.481481481481481"/>
  </r>
  <r>
    <m/>
    <m/>
    <m/>
    <x v="7"/>
    <n v="0.6"/>
    <n v="32"/>
    <n v="338"/>
    <n v="237"/>
    <n v="70.118343195266277"/>
    <n v="1"/>
    <s v="H"/>
    <n v="1"/>
    <s v="A"/>
    <n v="5"/>
    <n v="2"/>
    <n v="10"/>
    <n v="3"/>
    <n v="1"/>
    <n v="0"/>
    <n v="10.5625"/>
  </r>
  <r>
    <m/>
    <m/>
    <m/>
    <x v="17"/>
    <n v="2.6"/>
    <n v="49"/>
    <n v="434"/>
    <n v="315"/>
    <n v="72.58064516129032"/>
    <n v="2"/>
    <s v="H"/>
    <n v="1"/>
    <s v="D"/>
    <n v="15"/>
    <n v="3"/>
    <n v="16"/>
    <n v="4"/>
    <n v="4"/>
    <n v="0"/>
    <n v="8.8571428571428577"/>
  </r>
  <r>
    <m/>
    <m/>
    <m/>
    <x v="12"/>
    <n v="1.8"/>
    <n v="64"/>
    <n v="676"/>
    <n v="560"/>
    <n v="82.84023668639054"/>
    <n v="2"/>
    <s v="A"/>
    <n v="1"/>
    <s v="A"/>
    <n v="17"/>
    <n v="7"/>
    <n v="11"/>
    <n v="8"/>
    <n v="1"/>
    <n v="0"/>
    <n v="10.5625"/>
  </r>
  <r>
    <m/>
    <m/>
    <m/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  <n v="10.098039215686274"/>
  </r>
  <r>
    <m/>
    <m/>
    <m/>
    <x v="14"/>
    <n v="0.6"/>
    <n v="71"/>
    <n v="724"/>
    <n v="635"/>
    <n v="87.707182320441987"/>
    <n v="0"/>
    <s v="H"/>
    <n v="0"/>
    <s v="H"/>
    <n v="9"/>
    <n v="0"/>
    <n v="12"/>
    <n v="9"/>
    <n v="4"/>
    <n v="0"/>
    <n v="10.19718309859155"/>
  </r>
  <r>
    <m/>
    <m/>
    <m/>
    <x v="13"/>
    <n v="2.1"/>
    <n v="60"/>
    <n v="689"/>
    <n v="613"/>
    <n v="88.969521044992746"/>
    <n v="1"/>
    <s v="H"/>
    <n v="1"/>
    <s v="A"/>
    <n v="15"/>
    <n v="6"/>
    <n v="10"/>
    <n v="4"/>
    <n v="3"/>
    <n v="0"/>
    <n v="11.483333333333333"/>
  </r>
  <r>
    <m/>
    <m/>
    <m/>
    <x v="16"/>
    <n v="1.2"/>
    <n v="38"/>
    <n v="389"/>
    <n v="306"/>
    <n v="78.663239074550134"/>
    <n v="0"/>
    <s v="H"/>
    <n v="0"/>
    <s v="H"/>
    <n v="12"/>
    <n v="2"/>
    <n v="15"/>
    <n v="9"/>
    <n v="3"/>
    <n v="0"/>
    <n v="10.236842105263158"/>
  </r>
  <r>
    <m/>
    <m/>
    <m/>
    <x v="9"/>
    <n v="0.6"/>
    <n v="49"/>
    <n v="516"/>
    <n v="421"/>
    <n v="81.589147286821699"/>
    <n v="0"/>
    <s v="H"/>
    <n v="0"/>
    <s v="H"/>
    <n v="6"/>
    <n v="5"/>
    <n v="5"/>
    <n v="5"/>
    <n v="1"/>
    <n v="0"/>
    <n v="10.530612244897959"/>
  </r>
  <r>
    <m/>
    <m/>
    <m/>
    <x v="4"/>
    <n v="1.6"/>
    <n v="56"/>
    <n v="546"/>
    <n v="453"/>
    <n v="82.967032967032978"/>
    <n v="3"/>
    <s v="A"/>
    <n v="0"/>
    <s v="H"/>
    <n v="17"/>
    <n v="6"/>
    <n v="6"/>
    <n v="5"/>
    <n v="1"/>
    <n v="0"/>
    <n v="9.75"/>
  </r>
  <r>
    <m/>
    <m/>
    <m/>
    <x v="1"/>
    <n v="1.6"/>
    <n v="34"/>
    <n v="312"/>
    <n v="210"/>
    <n v="67.307692307692307"/>
    <n v="2"/>
    <s v="A"/>
    <n v="2"/>
    <s v="A"/>
    <n v="8"/>
    <n v="3"/>
    <n v="19"/>
    <n v="2"/>
    <n v="5"/>
    <n v="0"/>
    <n v="9.1764705882352935"/>
  </r>
  <r>
    <m/>
    <m/>
    <m/>
    <x v="2"/>
    <n v="1.5"/>
    <n v="51"/>
    <n v="474"/>
    <n v="400"/>
    <n v="84.388185654008439"/>
    <n v="1"/>
    <s v="D"/>
    <n v="0"/>
    <s v="D"/>
    <n v="13"/>
    <n v="3"/>
    <n v="12"/>
    <n v="3"/>
    <n v="2"/>
    <n v="0"/>
    <n v="9.2941176470588243"/>
  </r>
  <r>
    <m/>
    <m/>
    <m/>
    <x v="8"/>
    <n v="2.7"/>
    <n v="63"/>
    <n v="645"/>
    <n v="545"/>
    <n v="84.496124031007753"/>
    <n v="2"/>
    <s v="A"/>
    <n v="1"/>
    <s v="A"/>
    <n v="16"/>
    <n v="7"/>
    <n v="12"/>
    <n v="9"/>
    <n v="3"/>
    <n v="0"/>
    <n v="10.238095238095237"/>
  </r>
  <r>
    <m/>
    <m/>
    <m/>
    <x v="5"/>
    <n v="0.3"/>
    <n v="34"/>
    <n v="327"/>
    <n v="253"/>
    <n v="77.370030581039757"/>
    <n v="0"/>
    <s v="H"/>
    <n v="0"/>
    <s v="H"/>
    <n v="7"/>
    <n v="0"/>
    <n v="1"/>
    <n v="1"/>
    <n v="2"/>
    <n v="0"/>
    <n v="9.617647058823529"/>
  </r>
  <r>
    <m/>
    <m/>
    <m/>
    <x v="11"/>
    <n v="1.3"/>
    <n v="31"/>
    <n v="293"/>
    <n v="193"/>
    <n v="65.870307167235495"/>
    <n v="2"/>
    <s v="D"/>
    <n v="2"/>
    <s v="A"/>
    <n v="13"/>
    <n v="6"/>
    <n v="11"/>
    <n v="1"/>
    <n v="2"/>
    <n v="0"/>
    <n v="9.4516129032258061"/>
  </r>
  <r>
    <m/>
    <m/>
    <m/>
    <x v="10"/>
    <n v="0.9"/>
    <n v="45"/>
    <n v="446"/>
    <n v="358"/>
    <n v="80.269058295964129"/>
    <n v="2"/>
    <s v="A"/>
    <n v="1"/>
    <s v="A"/>
    <n v="6"/>
    <n v="4"/>
    <n v="10"/>
    <n v="0"/>
    <n v="2"/>
    <n v="1"/>
    <n v="9.9111111111111114"/>
  </r>
  <r>
    <m/>
    <m/>
    <m/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  <n v="9"/>
  </r>
  <r>
    <m/>
    <m/>
    <m/>
    <x v="18"/>
    <n v="1.3"/>
    <n v="41"/>
    <n v="426"/>
    <n v="349"/>
    <n v="81.924882629107969"/>
    <n v="4"/>
    <s v="A"/>
    <n v="1"/>
    <s v="D"/>
    <n v="10"/>
    <n v="5"/>
    <n v="14"/>
    <n v="2"/>
    <n v="0"/>
    <n v="0"/>
    <n v="10.390243902439025"/>
  </r>
  <r>
    <m/>
    <m/>
    <m/>
    <x v="15"/>
    <n v="2.5"/>
    <n v="42"/>
    <n v="453"/>
    <n v="373"/>
    <n v="82.33995584988962"/>
    <n v="4"/>
    <s v="A"/>
    <n v="2"/>
    <s v="A"/>
    <n v="9"/>
    <n v="7"/>
    <n v="9"/>
    <n v="3"/>
    <n v="2"/>
    <n v="0"/>
    <n v="10.785714285714286"/>
  </r>
  <r>
    <m/>
    <m/>
    <m/>
    <x v="19"/>
    <n v="3.1"/>
    <n v="62"/>
    <n v="650"/>
    <n v="559"/>
    <n v="86"/>
    <n v="3"/>
    <s v="A"/>
    <n v="1"/>
    <s v="D"/>
    <n v="27"/>
    <n v="11"/>
    <n v="9"/>
    <n v="10"/>
    <n v="4"/>
    <n v="0"/>
    <n v="10.483870967741936"/>
  </r>
  <r>
    <m/>
    <m/>
    <m/>
    <x v="0"/>
    <n v="0.8"/>
    <n v="60"/>
    <n v="682"/>
    <n v="592"/>
    <n v="86.803519061583572"/>
    <n v="1"/>
    <s v="D"/>
    <n v="1"/>
    <s v="D"/>
    <n v="11"/>
    <n v="4"/>
    <n v="10"/>
    <n v="3"/>
    <n v="0"/>
    <n v="0"/>
    <n v="11.366666666666667"/>
  </r>
  <r>
    <m/>
    <m/>
    <m/>
    <x v="6"/>
    <n v="0.9"/>
    <n v="47"/>
    <n v="511"/>
    <n v="414"/>
    <n v="81.017612524461839"/>
    <n v="2"/>
    <s v="A"/>
    <n v="1"/>
    <s v="A"/>
    <n v="15"/>
    <n v="6"/>
    <n v="8"/>
    <n v="3"/>
    <n v="0"/>
    <n v="0"/>
    <n v="10.872340425531915"/>
  </r>
  <r>
    <m/>
    <m/>
    <m/>
    <x v="14"/>
    <n v="1"/>
    <n v="47"/>
    <n v="459"/>
    <n v="386"/>
    <n v="84.095860566448806"/>
    <n v="1"/>
    <s v="D"/>
    <n v="0"/>
    <s v="H"/>
    <n v="10"/>
    <n v="2"/>
    <n v="16"/>
    <n v="6"/>
    <n v="4"/>
    <n v="0"/>
    <n v="9.7659574468085104"/>
  </r>
  <r>
    <m/>
    <m/>
    <m/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  <n v="10.475"/>
  </r>
  <r>
    <m/>
    <m/>
    <m/>
    <x v="4"/>
    <n v="0"/>
    <n v="51"/>
    <n v="471"/>
    <n v="367"/>
    <n v="77.919320594479842"/>
    <n v="1"/>
    <s v="D"/>
    <n v="0"/>
    <s v="D"/>
    <n v="1"/>
    <n v="0"/>
    <n v="11"/>
    <n v="9"/>
    <n v="3"/>
    <n v="0"/>
    <n v="9.235294117647058"/>
  </r>
  <r>
    <m/>
    <m/>
    <m/>
    <x v="1"/>
    <n v="0.6"/>
    <n v="55"/>
    <n v="438"/>
    <n v="333"/>
    <n v="76.027397260273972"/>
    <n v="0"/>
    <s v="H"/>
    <n v="0"/>
    <s v="D"/>
    <n v="7"/>
    <n v="3"/>
    <n v="16"/>
    <n v="7"/>
    <n v="3"/>
    <n v="0"/>
    <n v="7.9636363636363638"/>
  </r>
  <r>
    <m/>
    <m/>
    <m/>
    <x v="17"/>
    <n v="3.3"/>
    <n v="40"/>
    <n v="375"/>
    <n v="279"/>
    <n v="74.400000000000006"/>
    <n v="4"/>
    <s v="A"/>
    <n v="3"/>
    <s v="A"/>
    <n v="12"/>
    <n v="8"/>
    <n v="11"/>
    <n v="4"/>
    <n v="1"/>
    <n v="0"/>
    <n v="9.375"/>
  </r>
  <r>
    <m/>
    <m/>
    <m/>
    <x v="2"/>
    <n v="3.5"/>
    <n v="60"/>
    <n v="526"/>
    <n v="425"/>
    <n v="80.798479087452463"/>
    <n v="5"/>
    <s v="A"/>
    <n v="5"/>
    <s v="A"/>
    <n v="16"/>
    <n v="7"/>
    <n v="13"/>
    <n v="10"/>
    <n v="1"/>
    <n v="0"/>
    <n v="8.7666666666666675"/>
  </r>
  <r>
    <m/>
    <m/>
    <m/>
    <x v="16"/>
    <n v="1.2"/>
    <n v="36"/>
    <n v="370"/>
    <n v="307"/>
    <n v="82.972972972972968"/>
    <n v="0"/>
    <s v="H"/>
    <n v="0"/>
    <s v="H"/>
    <n v="10"/>
    <n v="4"/>
    <n v="6"/>
    <n v="4"/>
    <n v="2"/>
    <n v="0"/>
    <n v="10.277777777777779"/>
  </r>
  <r>
    <m/>
    <m/>
    <m/>
    <x v="3"/>
    <n v="0.6"/>
    <n v="40"/>
    <n v="442"/>
    <n v="372"/>
    <n v="84.162895927601809"/>
    <n v="0"/>
    <s v="H"/>
    <n v="0"/>
    <s v="H"/>
    <n v="8"/>
    <n v="2"/>
    <n v="12"/>
    <n v="2"/>
    <n v="3"/>
    <n v="0"/>
    <n v="11.05"/>
  </r>
  <r>
    <m/>
    <m/>
    <m/>
    <x v="12"/>
    <n v="1.5"/>
    <n v="49"/>
    <n v="502"/>
    <n v="409"/>
    <n v="81.474103585657375"/>
    <n v="1"/>
    <s v="D"/>
    <n v="0"/>
    <s v="D"/>
    <n v="14"/>
    <n v="6"/>
    <n v="14"/>
    <n v="11"/>
    <n v="1"/>
    <n v="1"/>
    <n v="10.244897959183673"/>
  </r>
  <r>
    <m/>
    <m/>
    <m/>
    <x v="13"/>
    <n v="0.8"/>
    <n v="56"/>
    <n v="573"/>
    <n v="498"/>
    <n v="86.910994764397913"/>
    <n v="0"/>
    <s v="H"/>
    <n v="0"/>
    <s v="H"/>
    <n v="8"/>
    <n v="2"/>
    <n v="8"/>
    <n v="4"/>
    <n v="3"/>
    <n v="0"/>
    <n v="10.232142857142858"/>
  </r>
  <r>
    <m/>
    <m/>
    <m/>
    <x v="11"/>
    <n v="1.6"/>
    <n v="46"/>
    <n v="474"/>
    <n v="371"/>
    <n v="78.270042194092824"/>
    <n v="1"/>
    <s v="A"/>
    <n v="0"/>
    <s v="D"/>
    <n v="13"/>
    <n v="3"/>
    <n v="13"/>
    <n v="7"/>
    <n v="4"/>
    <n v="0"/>
    <n v="10.304347826086957"/>
  </r>
  <r>
    <m/>
    <m/>
    <m/>
    <x v="6"/>
    <n v="3"/>
    <n v="61"/>
    <n v="649"/>
    <n v="544"/>
    <n v="83.821263482280429"/>
    <n v="1"/>
    <s v="H"/>
    <n v="0"/>
    <s v="H"/>
    <n v="31"/>
    <n v="10"/>
    <n v="7"/>
    <n v="9"/>
    <n v="2"/>
    <n v="0"/>
    <n v="10.639344262295081"/>
  </r>
  <r>
    <m/>
    <m/>
    <m/>
    <x v="18"/>
    <n v="0.8"/>
    <n v="56"/>
    <n v="521"/>
    <n v="415"/>
    <n v="79.654510556621887"/>
    <n v="0"/>
    <s v="H"/>
    <n v="0"/>
    <s v="H"/>
    <n v="6"/>
    <n v="2"/>
    <n v="8"/>
    <n v="4"/>
    <n v="0"/>
    <n v="0"/>
    <n v="9.3035714285714288"/>
  </r>
  <r>
    <m/>
    <m/>
    <m/>
    <x v="5"/>
    <n v="1"/>
    <n v="34"/>
    <n v="318"/>
    <n v="245"/>
    <n v="77.04402515723271"/>
    <n v="0"/>
    <s v="H"/>
    <n v="0"/>
    <s v="H"/>
    <n v="12"/>
    <n v="3"/>
    <n v="15"/>
    <n v="2"/>
    <n v="4"/>
    <n v="0"/>
    <n v="9.3529411764705888"/>
  </r>
  <r>
    <m/>
    <m/>
    <m/>
    <x v="19"/>
    <n v="1.9"/>
    <n v="58"/>
    <n v="553"/>
    <n v="473"/>
    <n v="85.533453887884264"/>
    <n v="3"/>
    <s v="D"/>
    <n v="0"/>
    <s v="H"/>
    <n v="16"/>
    <n v="5"/>
    <n v="17"/>
    <n v="6"/>
    <n v="5"/>
    <n v="0"/>
    <n v="9.5344827586206904"/>
  </r>
  <r>
    <m/>
    <m/>
    <m/>
    <x v="8"/>
    <n v="5.2"/>
    <n v="55"/>
    <n v="560"/>
    <n v="508"/>
    <n v="90.714285714285708"/>
    <n v="5"/>
    <s v="A"/>
    <n v="3"/>
    <s v="A"/>
    <n v="26"/>
    <n v="13"/>
    <n v="14"/>
    <n v="7"/>
    <n v="0"/>
    <n v="0"/>
    <n v="10.181818181818182"/>
  </r>
  <r>
    <m/>
    <m/>
    <m/>
    <x v="0"/>
    <n v="0.2"/>
    <n v="49"/>
    <n v="497"/>
    <n v="425"/>
    <n v="85.513078470824951"/>
    <n v="0"/>
    <s v="H"/>
    <n v="0"/>
    <s v="D"/>
    <n v="5"/>
    <n v="2"/>
    <n v="8"/>
    <n v="0"/>
    <n v="3"/>
    <n v="0"/>
    <n v="10.142857142857142"/>
  </r>
  <r>
    <m/>
    <m/>
    <m/>
    <x v="7"/>
    <n v="0.9"/>
    <n v="51"/>
    <n v="443"/>
    <n v="360"/>
    <n v="81.264108352144476"/>
    <n v="1"/>
    <s v="H"/>
    <n v="0"/>
    <s v="H"/>
    <n v="9"/>
    <n v="1"/>
    <n v="15"/>
    <n v="5"/>
    <n v="2"/>
    <n v="0"/>
    <n v="8.6862745098039209"/>
  </r>
  <r>
    <m/>
    <m/>
    <m/>
    <x v="10"/>
    <n v="1.4"/>
    <n v="57"/>
    <n v="548"/>
    <n v="468"/>
    <n v="85.40145985401459"/>
    <n v="1"/>
    <s v="H"/>
    <n v="0"/>
    <s v="H"/>
    <n v="13"/>
    <n v="3"/>
    <n v="8"/>
    <n v="6"/>
    <n v="2"/>
    <n v="0"/>
    <n v="9.6140350877192979"/>
  </r>
  <r>
    <m/>
    <m/>
    <m/>
    <x v="15"/>
    <n v="0.9"/>
    <n v="65"/>
    <n v="538"/>
    <n v="428"/>
    <n v="79.553903345724905"/>
    <n v="0"/>
    <s v="H"/>
    <n v="0"/>
    <s v="H"/>
    <n v="12"/>
    <n v="4"/>
    <n v="8"/>
    <n v="9"/>
    <n v="2"/>
    <n v="0"/>
    <n v="8.2769230769230777"/>
  </r>
  <r>
    <m/>
    <m/>
    <m/>
    <x v="14"/>
    <n v="0.3"/>
    <n v="53"/>
    <n v="524"/>
    <n v="456"/>
    <n v="87.022900763358777"/>
    <n v="0"/>
    <s v="H"/>
    <n v="0"/>
    <s v="H"/>
    <n v="4"/>
    <n v="0"/>
    <n v="15"/>
    <n v="1"/>
    <n v="3"/>
    <n v="0"/>
    <n v="9.8867924528301891"/>
  </r>
  <r>
    <m/>
    <m/>
    <m/>
    <x v="4"/>
    <n v="1.5"/>
    <n v="57"/>
    <n v="555"/>
    <n v="462"/>
    <n v="83.243243243243242"/>
    <n v="2"/>
    <s v="H"/>
    <n v="2"/>
    <s v="D"/>
    <n v="16"/>
    <n v="3"/>
    <n v="7"/>
    <n v="4"/>
    <n v="0"/>
    <n v="0"/>
    <n v="9.7368421052631575"/>
  </r>
  <r>
    <m/>
    <m/>
    <m/>
    <x v="13"/>
    <n v="1.4"/>
    <n v="68"/>
    <n v="762"/>
    <n v="665"/>
    <n v="87.270341207349077"/>
    <n v="2"/>
    <s v="D"/>
    <n v="1"/>
    <s v="D"/>
    <n v="12"/>
    <n v="4"/>
    <n v="10"/>
    <n v="8"/>
    <n v="0"/>
    <n v="1"/>
    <n v="11.205882352941176"/>
  </r>
  <r>
    <m/>
    <m/>
    <m/>
    <x v="5"/>
    <n v="0.8"/>
    <n v="29"/>
    <n v="263"/>
    <n v="172"/>
    <n v="65.399239543726239"/>
    <n v="3"/>
    <s v="A"/>
    <n v="1"/>
    <s v="D"/>
    <n v="11"/>
    <n v="3"/>
    <n v="13"/>
    <n v="3"/>
    <n v="2"/>
    <n v="0"/>
    <n v="9.068965517241379"/>
  </r>
  <r>
    <m/>
    <m/>
    <m/>
    <x v="2"/>
    <n v="1.8"/>
    <n v="66"/>
    <n v="650"/>
    <n v="556"/>
    <n v="85.538461538461547"/>
    <n v="1"/>
    <s v="D"/>
    <n v="0"/>
    <s v="H"/>
    <n v="12"/>
    <n v="4"/>
    <n v="9"/>
    <n v="6"/>
    <n v="2"/>
    <n v="0"/>
    <n v="9.8484848484848477"/>
  </r>
  <r>
    <m/>
    <m/>
    <m/>
    <x v="17"/>
    <n v="3.2"/>
    <n v="56"/>
    <n v="488"/>
    <n v="379"/>
    <n v="77.663934426229503"/>
    <n v="2"/>
    <s v="A"/>
    <n v="0"/>
    <s v="H"/>
    <n v="22"/>
    <n v="6"/>
    <n v="13"/>
    <n v="13"/>
    <n v="1"/>
    <n v="0"/>
    <n v="8.7142857142857135"/>
  </r>
  <r>
    <m/>
    <m/>
    <m/>
    <x v="10"/>
    <n v="1.5"/>
    <n v="44"/>
    <n v="457"/>
    <n v="381"/>
    <n v="83.369803063457326"/>
    <n v="2"/>
    <s v="D"/>
    <n v="1"/>
    <s v="A"/>
    <n v="16"/>
    <n v="7"/>
    <n v="10"/>
    <n v="5"/>
    <n v="2"/>
    <n v="0"/>
    <n v="10.386363636363637"/>
  </r>
  <r>
    <m/>
    <m/>
    <m/>
    <x v="8"/>
    <n v="2.8"/>
    <n v="61"/>
    <n v="556"/>
    <n v="471"/>
    <n v="84.712230215827333"/>
    <n v="4"/>
    <s v="A"/>
    <n v="1"/>
    <s v="H"/>
    <n v="17"/>
    <n v="8"/>
    <n v="11"/>
    <n v="10"/>
    <n v="2"/>
    <n v="0"/>
    <n v="9.1147540983606561"/>
  </r>
  <r>
    <m/>
    <m/>
    <m/>
    <x v="18"/>
    <n v="1.4"/>
    <n v="46"/>
    <n v="409"/>
    <n v="311"/>
    <n v="76.039119804400983"/>
    <n v="1"/>
    <s v="H"/>
    <n v="0"/>
    <s v="D"/>
    <n v="19"/>
    <n v="5"/>
    <n v="17"/>
    <n v="0"/>
    <n v="4"/>
    <n v="0"/>
    <n v="8.8913043478260878"/>
  </r>
  <r>
    <m/>
    <m/>
    <m/>
    <x v="3"/>
    <n v="0.1"/>
    <n v="24"/>
    <n v="239"/>
    <n v="162"/>
    <n v="67.78242677824268"/>
    <n v="0"/>
    <s v="D"/>
    <n v="0"/>
    <s v="D"/>
    <n v="2"/>
    <n v="0"/>
    <n v="9"/>
    <n v="2"/>
    <n v="3"/>
    <n v="0"/>
    <n v="9.9583333333333339"/>
  </r>
  <r>
    <m/>
    <m/>
    <m/>
    <x v="12"/>
    <n v="1.2"/>
    <n v="39"/>
    <n v="371"/>
    <n v="295"/>
    <n v="79.514824797843659"/>
    <n v="2"/>
    <s v="D"/>
    <n v="1"/>
    <s v="A"/>
    <n v="12"/>
    <n v="3"/>
    <n v="7"/>
    <n v="4"/>
    <n v="4"/>
    <n v="0"/>
    <n v="9.5128205128205128"/>
  </r>
  <r>
    <m/>
    <m/>
    <m/>
    <x v="9"/>
    <n v="0.2"/>
    <n v="41"/>
    <n v="466"/>
    <n v="361"/>
    <n v="77.467811158798284"/>
    <n v="0"/>
    <s v="H"/>
    <n v="0"/>
    <s v="H"/>
    <n v="4"/>
    <n v="1"/>
    <n v="16"/>
    <n v="2"/>
    <n v="3"/>
    <n v="0"/>
    <n v="11.365853658536585"/>
  </r>
  <r>
    <m/>
    <m/>
    <m/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  <n v="10"/>
  </r>
  <r>
    <m/>
    <m/>
    <m/>
    <x v="16"/>
    <n v="0.4"/>
    <n v="50"/>
    <n v="501"/>
    <n v="431"/>
    <n v="86.027944111776449"/>
    <n v="1"/>
    <s v="H"/>
    <n v="0"/>
    <s v="D"/>
    <n v="8"/>
    <n v="2"/>
    <n v="6"/>
    <n v="3"/>
    <n v="1"/>
    <n v="0"/>
    <n v="10.02"/>
  </r>
  <r>
    <m/>
    <m/>
    <m/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  <n v="9.4166666666666661"/>
  </r>
  <r>
    <m/>
    <m/>
    <m/>
    <x v="0"/>
    <n v="2.1"/>
    <n v="48"/>
    <n v="499"/>
    <n v="431"/>
    <n v="86.372745490981956"/>
    <n v="2"/>
    <s v="A"/>
    <n v="0"/>
    <s v="H"/>
    <n v="10"/>
    <n v="3"/>
    <n v="14"/>
    <n v="2"/>
    <n v="1"/>
    <n v="0"/>
    <n v="10.395833333333334"/>
  </r>
  <r>
    <m/>
    <m/>
    <m/>
    <x v="7"/>
    <n v="1.6"/>
    <n v="38"/>
    <n v="363"/>
    <n v="263"/>
    <n v="72.451790633608809"/>
    <n v="1"/>
    <s v="H"/>
    <n v="0"/>
    <s v="H"/>
    <n v="9"/>
    <n v="4"/>
    <n v="7"/>
    <n v="5"/>
    <n v="2"/>
    <n v="0"/>
    <n v="9.5526315789473681"/>
  </r>
  <r>
    <m/>
    <m/>
    <m/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  <n v="10.896551724137931"/>
  </r>
  <r>
    <m/>
    <m/>
    <m/>
    <x v="6"/>
    <n v="2.1"/>
    <n v="48"/>
    <n v="461"/>
    <n v="326"/>
    <n v="70.715835140997825"/>
    <n v="1"/>
    <s v="D"/>
    <n v="0"/>
    <s v="D"/>
    <n v="16"/>
    <n v="3"/>
    <n v="11"/>
    <n v="6"/>
    <n v="2"/>
    <n v="0"/>
    <n v="9.6041666666666661"/>
  </r>
  <r>
    <m/>
    <m/>
    <m/>
    <x v="13"/>
    <n v="1"/>
    <n v="56"/>
    <n v="566"/>
    <n v="513"/>
    <n v="90.63604240282686"/>
    <n v="1"/>
    <s v="H"/>
    <n v="0"/>
    <s v="H"/>
    <n v="12"/>
    <n v="6"/>
    <n v="7"/>
    <n v="4"/>
    <n v="3"/>
    <n v="0"/>
    <n v="10.107142857142858"/>
  </r>
  <r>
    <m/>
    <m/>
    <m/>
    <x v="5"/>
    <n v="0.9"/>
    <n v="36"/>
    <n v="336"/>
    <n v="245"/>
    <n v="72.916666666666657"/>
    <n v="2"/>
    <s v="A"/>
    <n v="1"/>
    <s v="A"/>
    <n v="10"/>
    <n v="6"/>
    <n v="14"/>
    <n v="5"/>
    <n v="4"/>
    <n v="0"/>
    <n v="9.3333333333333339"/>
  </r>
  <r>
    <m/>
    <m/>
    <m/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  <n v="11.189655172413794"/>
  </r>
  <r>
    <m/>
    <m/>
    <m/>
    <x v="10"/>
    <n v="0.9"/>
    <n v="53"/>
    <n v="478"/>
    <n v="393"/>
    <n v="82.21757322175732"/>
    <n v="1"/>
    <s v="D"/>
    <n v="0"/>
    <s v="D"/>
    <n v="12"/>
    <n v="6"/>
    <n v="20"/>
    <n v="4"/>
    <n v="2"/>
    <n v="0"/>
    <n v="9.0188679245283012"/>
  </r>
  <r>
    <m/>
    <m/>
    <m/>
    <x v="2"/>
    <n v="2.5"/>
    <n v="58"/>
    <n v="593"/>
    <n v="509"/>
    <n v="85.834738617200685"/>
    <n v="5"/>
    <s v="A"/>
    <n v="3"/>
    <s v="A"/>
    <n v="14"/>
    <n v="6"/>
    <n v="8"/>
    <n v="3"/>
    <n v="2"/>
    <n v="0"/>
    <n v="10.224137931034482"/>
  </r>
  <r>
    <m/>
    <m/>
    <m/>
    <x v="8"/>
    <n v="1.2"/>
    <n v="75"/>
    <n v="686"/>
    <n v="605"/>
    <n v="88.192419825072889"/>
    <n v="0"/>
    <s v="D"/>
    <n v="0"/>
    <s v="D"/>
    <n v="12"/>
    <n v="5"/>
    <n v="12"/>
    <n v="5"/>
    <n v="1"/>
    <n v="0"/>
    <n v="9.1466666666666665"/>
  </r>
  <r>
    <m/>
    <m/>
    <m/>
    <x v="14"/>
    <n v="0.3"/>
    <n v="43"/>
    <n v="450"/>
    <n v="352"/>
    <n v="78.222222222222229"/>
    <n v="0"/>
    <s v="D"/>
    <n v="0"/>
    <s v="D"/>
    <n v="5"/>
    <n v="1"/>
    <n v="15"/>
    <n v="5"/>
    <n v="3"/>
    <n v="0"/>
    <n v="10.465116279069768"/>
  </r>
  <r>
    <m/>
    <m/>
    <m/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  <n v="10.978260869565217"/>
  </r>
  <r>
    <m/>
    <m/>
    <m/>
    <x v="17"/>
    <n v="1.6"/>
    <n v="40"/>
    <n v="365"/>
    <n v="267"/>
    <n v="73.150684931506845"/>
    <n v="3"/>
    <s v="A"/>
    <n v="1"/>
    <s v="A"/>
    <n v="10"/>
    <n v="5"/>
    <n v="11"/>
    <n v="1"/>
    <n v="3"/>
    <n v="0"/>
    <n v="9.125"/>
  </r>
  <r>
    <m/>
    <m/>
    <m/>
    <x v="19"/>
    <n v="5.6"/>
    <n v="48"/>
    <n v="540"/>
    <n v="453"/>
    <n v="83.888888888888886"/>
    <n v="6"/>
    <s v="A"/>
    <n v="3"/>
    <s v="A"/>
    <n v="24"/>
    <n v="12"/>
    <n v="9"/>
    <n v="5"/>
    <n v="2"/>
    <n v="0"/>
    <n v="11.25"/>
  </r>
  <r>
    <m/>
    <m/>
    <m/>
    <x v="3"/>
    <n v="0.7"/>
    <n v="34"/>
    <n v="354"/>
    <n v="281"/>
    <n v="79.378531073446325"/>
    <n v="1"/>
    <s v="D"/>
    <n v="1"/>
    <s v="D"/>
    <n v="8"/>
    <n v="3"/>
    <n v="10"/>
    <n v="5"/>
    <n v="4"/>
    <n v="0"/>
    <n v="10.411764705882353"/>
  </r>
  <r>
    <m/>
    <m/>
    <m/>
    <x v="11"/>
    <n v="0.4"/>
    <n v="48"/>
    <n v="465"/>
    <n v="362"/>
    <n v="77.849462365591393"/>
    <n v="0"/>
    <s v="D"/>
    <n v="0"/>
    <s v="D"/>
    <n v="10"/>
    <n v="4"/>
    <n v="12"/>
    <n v="2"/>
    <n v="2"/>
    <n v="0"/>
    <n v="9.6875"/>
  </r>
  <r>
    <m/>
    <m/>
    <m/>
    <x v="12"/>
    <n v="1.8"/>
    <n v="53"/>
    <n v="605"/>
    <n v="513"/>
    <n v="84.793388429752071"/>
    <n v="2"/>
    <s v="A"/>
    <n v="0"/>
    <s v="H"/>
    <n v="14"/>
    <n v="7"/>
    <n v="13"/>
    <n v="1"/>
    <n v="3"/>
    <n v="0"/>
    <n v="11.415094339622641"/>
  </r>
  <r>
    <m/>
    <m/>
    <m/>
    <x v="16"/>
    <n v="0.3"/>
    <n v="38"/>
    <n v="353"/>
    <n v="267"/>
    <n v="75.63739376770539"/>
    <n v="0"/>
    <s v="H"/>
    <n v="0"/>
    <s v="H"/>
    <n v="4"/>
    <n v="1"/>
    <n v="10"/>
    <n v="6"/>
    <n v="1"/>
    <n v="1"/>
    <n v="9.2894736842105257"/>
  </r>
  <r>
    <m/>
    <m/>
    <m/>
    <x v="15"/>
    <n v="0.9"/>
    <n v="70"/>
    <n v="662"/>
    <n v="567"/>
    <n v="85.649546827794566"/>
    <n v="0"/>
    <s v="H"/>
    <n v="0"/>
    <s v="H"/>
    <n v="13"/>
    <n v="4"/>
    <n v="13"/>
    <n v="7"/>
    <n v="2"/>
    <n v="1"/>
    <n v="9.4571428571428573"/>
  </r>
  <r>
    <m/>
    <m/>
    <m/>
    <x v="6"/>
    <n v="1.7"/>
    <n v="46"/>
    <n v="437"/>
    <n v="345"/>
    <n v="78.94736842105263"/>
    <n v="1"/>
    <s v="A"/>
    <n v="0"/>
    <s v="D"/>
    <n v="16"/>
    <n v="2"/>
    <n v="8"/>
    <n v="2"/>
    <n v="2"/>
    <n v="0"/>
    <n v="9.5"/>
  </r>
  <r>
    <m/>
    <m/>
    <m/>
    <x v="0"/>
    <n v="0.4"/>
    <n v="49"/>
    <n v="501"/>
    <n v="391"/>
    <n v="78.0439121756487"/>
    <n v="0"/>
    <s v="H"/>
    <n v="0"/>
    <s v="D"/>
    <n v="11"/>
    <n v="4"/>
    <n v="12"/>
    <n v="4"/>
    <n v="2"/>
    <n v="1"/>
    <n v="10.224489795918368"/>
  </r>
  <r>
    <m/>
    <m/>
    <m/>
    <x v="9"/>
    <n v="0.3"/>
    <n v="32"/>
    <n v="338"/>
    <n v="256"/>
    <n v="75.739644970414204"/>
    <n v="1"/>
    <s v="H"/>
    <n v="1"/>
    <s v="D"/>
    <n v="4"/>
    <n v="1"/>
    <n v="5"/>
    <n v="1"/>
    <n v="2"/>
    <n v="0"/>
    <n v="10.5625"/>
  </r>
  <r>
    <m/>
    <m/>
    <m/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  <n v="9.1395348837209305"/>
  </r>
  <r>
    <m/>
    <m/>
    <m/>
    <x v="1"/>
    <n v="0.2"/>
    <n v="32"/>
    <n v="339"/>
    <n v="264"/>
    <n v="77.876106194690266"/>
    <n v="0"/>
    <s v="H"/>
    <n v="0"/>
    <s v="H"/>
    <n v="3"/>
    <n v="0"/>
    <n v="12"/>
    <n v="1"/>
    <n v="1"/>
    <n v="0"/>
    <n v="10.59375"/>
  </r>
  <r>
    <m/>
    <m/>
    <m/>
    <x v="13"/>
    <n v="1.3"/>
    <n v="47"/>
    <n v="541"/>
    <n v="489"/>
    <n v="90.388170055452861"/>
    <n v="2"/>
    <s v="A"/>
    <n v="1"/>
    <s v="A"/>
    <n v="14"/>
    <n v="5"/>
    <n v="6"/>
    <n v="4"/>
    <n v="1"/>
    <n v="0"/>
    <n v="11.51063829787234"/>
  </r>
  <r>
    <m/>
    <m/>
    <m/>
    <x v="14"/>
    <n v="0.9"/>
    <n v="53"/>
    <n v="483"/>
    <n v="375"/>
    <n v="77.639751552795033"/>
    <n v="1"/>
    <s v="H"/>
    <n v="1"/>
    <s v="D"/>
    <n v="7"/>
    <n v="3"/>
    <n v="19"/>
    <n v="7"/>
    <n v="3"/>
    <n v="0"/>
    <n v="9.1132075471698109"/>
  </r>
  <r>
    <m/>
    <m/>
    <m/>
    <x v="5"/>
    <n v="1.5"/>
    <n v="36"/>
    <n v="315"/>
    <n v="205"/>
    <n v="65.079365079365076"/>
    <n v="2"/>
    <s v="A"/>
    <n v="1"/>
    <s v="A"/>
    <n v="11"/>
    <n v="7"/>
    <n v="10"/>
    <n v="4"/>
    <n v="1"/>
    <n v="0"/>
    <n v="8.75"/>
  </r>
  <r>
    <m/>
    <m/>
    <m/>
    <x v="17"/>
    <n v="2"/>
    <n v="48"/>
    <n v="496"/>
    <n v="380"/>
    <n v="76.612903225806448"/>
    <n v="2"/>
    <s v="D"/>
    <n v="0"/>
    <s v="H"/>
    <n v="16"/>
    <n v="9"/>
    <n v="16"/>
    <n v="7"/>
    <n v="3"/>
    <n v="0"/>
    <n v="10.333333333333334"/>
  </r>
  <r>
    <m/>
    <m/>
    <m/>
    <x v="18"/>
    <n v="0.7"/>
    <n v="52"/>
    <n v="501"/>
    <n v="393"/>
    <n v="78.443113772455092"/>
    <n v="2"/>
    <s v="D"/>
    <n v="1"/>
    <s v="H"/>
    <n v="11"/>
    <n v="3"/>
    <n v="10"/>
    <n v="5"/>
    <n v="2"/>
    <n v="0"/>
    <n v="9.634615384615385"/>
  </r>
  <r>
    <m/>
    <m/>
    <m/>
    <x v="19"/>
    <n v="3.1"/>
    <n v="54"/>
    <n v="579"/>
    <n v="497"/>
    <n v="85.837651122625218"/>
    <n v="5"/>
    <s v="A"/>
    <n v="3"/>
    <s v="A"/>
    <n v="22"/>
    <n v="13"/>
    <n v="10"/>
    <n v="6"/>
    <n v="0"/>
    <n v="0"/>
    <n v="10.722222222222221"/>
  </r>
  <r>
    <m/>
    <m/>
    <m/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  <n v="8.7073170731707314"/>
  </r>
  <r>
    <m/>
    <m/>
    <m/>
    <x v="8"/>
    <n v="2"/>
    <n v="76"/>
    <n v="774"/>
    <n v="679"/>
    <n v="87.726098191214476"/>
    <n v="0"/>
    <s v="H"/>
    <n v="0"/>
    <s v="H"/>
    <n v="20"/>
    <n v="5"/>
    <n v="5"/>
    <n v="7"/>
    <n v="4"/>
    <n v="0"/>
    <n v="10.184210526315789"/>
  </r>
  <r>
    <m/>
    <m/>
    <m/>
    <x v="4"/>
    <n v="1.9"/>
    <n v="48"/>
    <n v="558"/>
    <n v="471"/>
    <n v="84.408602150537632"/>
    <n v="2"/>
    <s v="A"/>
    <n v="2"/>
    <s v="A"/>
    <n v="12"/>
    <n v="4"/>
    <n v="8"/>
    <n v="3"/>
    <n v="1"/>
    <n v="0"/>
    <n v="11.625"/>
  </r>
  <r>
    <m/>
    <m/>
    <m/>
    <x v="2"/>
    <n v="1.9"/>
    <n v="50"/>
    <n v="506"/>
    <n v="407"/>
    <n v="80.434782608695656"/>
    <n v="3"/>
    <s v="A"/>
    <n v="1"/>
    <s v="D"/>
    <n v="14"/>
    <n v="5"/>
    <n v="8"/>
    <n v="3"/>
    <n v="2"/>
    <n v="0"/>
    <n v="10.119999999999999"/>
  </r>
  <r>
    <m/>
    <m/>
    <m/>
    <x v="4"/>
    <n v="2.5"/>
    <n v="44"/>
    <n v="400"/>
    <n v="308"/>
    <n v="77"/>
    <n v="2"/>
    <s v="A"/>
    <n v="2"/>
    <s v="A"/>
    <n v="14"/>
    <n v="4"/>
    <n v="15"/>
    <n v="10"/>
    <n v="4"/>
    <n v="0"/>
    <n v="9.0909090909090917"/>
  </r>
  <r>
    <m/>
    <m/>
    <m/>
    <x v="9"/>
    <n v="0.4"/>
    <n v="40"/>
    <n v="430"/>
    <n v="352"/>
    <n v="81.860465116279073"/>
    <n v="1"/>
    <s v="H"/>
    <n v="0"/>
    <s v="D"/>
    <n v="4"/>
    <n v="2"/>
    <n v="11"/>
    <n v="2"/>
    <n v="1"/>
    <n v="0"/>
    <n v="10.75"/>
  </r>
  <r>
    <m/>
    <m/>
    <m/>
    <x v="3"/>
    <n v="0.7"/>
    <n v="42"/>
    <n v="371"/>
    <n v="239"/>
    <n v="64.42048517520216"/>
    <n v="0"/>
    <s v="H"/>
    <n v="0"/>
    <s v="D"/>
    <n v="9"/>
    <n v="0"/>
    <n v="14"/>
    <n v="3"/>
    <n v="2"/>
    <n v="0"/>
    <n v="8.8333333333333339"/>
  </r>
  <r>
    <m/>
    <m/>
    <m/>
    <x v="8"/>
    <n v="1.2"/>
    <n v="61"/>
    <n v="608"/>
    <n v="516"/>
    <n v="84.868421052631575"/>
    <n v="1"/>
    <s v="D"/>
    <n v="1"/>
    <s v="A"/>
    <n v="15"/>
    <n v="1"/>
    <n v="12"/>
    <n v="6"/>
    <n v="2"/>
    <n v="0"/>
    <n v="9.9672131147540988"/>
  </r>
  <r>
    <m/>
    <m/>
    <m/>
    <x v="6"/>
    <n v="1.4"/>
    <n v="44"/>
    <n v="465"/>
    <n v="394"/>
    <n v="84.731182795698928"/>
    <n v="1"/>
    <s v="H"/>
    <n v="0"/>
    <s v="H"/>
    <n v="17"/>
    <n v="4"/>
    <n v="13"/>
    <n v="1"/>
    <n v="1"/>
    <n v="0"/>
    <n v="10.568181818181818"/>
  </r>
  <r>
    <m/>
    <m/>
    <m/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  <n v="9.74"/>
  </r>
  <r>
    <m/>
    <m/>
    <m/>
    <x v="2"/>
    <n v="0.9"/>
    <n v="55"/>
    <n v="555"/>
    <n v="473"/>
    <n v="85.225225225225216"/>
    <n v="1"/>
    <s v="D"/>
    <n v="1"/>
    <s v="A"/>
    <n v="9"/>
    <n v="3"/>
    <n v="14"/>
    <n v="5"/>
    <n v="3"/>
    <n v="0"/>
    <n v="10.090909090909092"/>
  </r>
  <r>
    <m/>
    <m/>
    <m/>
    <x v="1"/>
    <n v="1.5"/>
    <n v="27"/>
    <n v="282"/>
    <n v="206"/>
    <n v="73.049645390070921"/>
    <n v="2"/>
    <s v="D"/>
    <n v="1"/>
    <s v="A"/>
    <n v="7"/>
    <n v="3"/>
    <n v="14"/>
    <n v="2"/>
    <n v="5"/>
    <n v="0"/>
    <n v="10.444444444444445"/>
  </r>
  <r>
    <m/>
    <m/>
    <m/>
    <x v="0"/>
    <n v="1"/>
    <n v="47"/>
    <n v="427"/>
    <n v="307"/>
    <n v="71.896955503512885"/>
    <n v="2"/>
    <s v="D"/>
    <n v="0"/>
    <s v="D"/>
    <n v="13"/>
    <n v="4"/>
    <n v="13"/>
    <n v="9"/>
    <n v="4"/>
    <n v="0"/>
    <n v="9.085106382978724"/>
  </r>
  <r>
    <m/>
    <m/>
    <m/>
    <x v="5"/>
    <n v="2.1"/>
    <n v="40"/>
    <n v="393"/>
    <n v="299"/>
    <n v="76.081424936386767"/>
    <n v="3"/>
    <s v="A"/>
    <n v="2"/>
    <s v="A"/>
    <n v="11"/>
    <n v="3"/>
    <n v="8"/>
    <n v="3"/>
    <n v="2"/>
    <n v="0"/>
    <n v="9.8249999999999993"/>
  </r>
  <r>
    <m/>
    <m/>
    <m/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  <n v="10.127272727272727"/>
  </r>
  <r>
    <m/>
    <m/>
    <m/>
    <x v="17"/>
    <n v="1.2"/>
    <n v="43"/>
    <n v="358"/>
    <n v="273"/>
    <n v="76.256983240223462"/>
    <n v="2"/>
    <s v="D"/>
    <n v="0"/>
    <s v="H"/>
    <n v="7"/>
    <n v="3"/>
    <n v="16"/>
    <n v="3"/>
    <n v="3"/>
    <n v="0"/>
    <n v="8.3255813953488378"/>
  </r>
  <r>
    <m/>
    <m/>
    <m/>
    <x v="12"/>
    <n v="1.7"/>
    <n v="56"/>
    <n v="573"/>
    <n v="478"/>
    <n v="83.420593368237348"/>
    <n v="2"/>
    <s v="H"/>
    <n v="0"/>
    <s v="H"/>
    <n v="21"/>
    <n v="5"/>
    <n v="18"/>
    <n v="3"/>
    <n v="3"/>
    <n v="0"/>
    <n v="10.232142857142858"/>
  </r>
  <r>
    <m/>
    <m/>
    <m/>
    <x v="19"/>
    <n v="2"/>
    <n v="70"/>
    <n v="617"/>
    <n v="508"/>
    <n v="82.333873581847655"/>
    <n v="1"/>
    <s v="D"/>
    <n v="0"/>
    <s v="H"/>
    <n v="23"/>
    <n v="7"/>
    <n v="10"/>
    <n v="9"/>
    <n v="1"/>
    <n v="0"/>
    <n v="8.8142857142857149"/>
  </r>
  <r>
    <m/>
    <m/>
    <m/>
    <x v="16"/>
    <n v="1.2"/>
    <n v="50"/>
    <n v="465"/>
    <n v="368"/>
    <n v="79.13978494623656"/>
    <n v="1"/>
    <s v="A"/>
    <n v="0"/>
    <s v="D"/>
    <n v="11"/>
    <n v="3"/>
    <n v="10"/>
    <n v="5"/>
    <n v="1"/>
    <n v="0"/>
    <n v="9.3000000000000007"/>
  </r>
  <r>
    <m/>
    <m/>
    <m/>
    <x v="11"/>
    <n v="1.8"/>
    <n v="43"/>
    <n v="485"/>
    <n v="375"/>
    <n v="77.319587628865989"/>
    <n v="2"/>
    <s v="A"/>
    <n v="0"/>
    <s v="D"/>
    <n v="9"/>
    <n v="4"/>
    <n v="6"/>
    <n v="3"/>
    <n v="0"/>
    <n v="0"/>
    <n v="11.279069767441861"/>
  </r>
  <r>
    <m/>
    <m/>
    <m/>
    <x v="18"/>
    <n v="1.6"/>
    <n v="40"/>
    <n v="413"/>
    <n v="321"/>
    <n v="77.723970944309926"/>
    <n v="0"/>
    <s v="H"/>
    <n v="0"/>
    <s v="H"/>
    <n v="13"/>
    <n v="7"/>
    <n v="13"/>
    <n v="2"/>
    <n v="2"/>
    <n v="0"/>
    <n v="10.324999999999999"/>
  </r>
  <r>
    <m/>
    <m/>
    <m/>
    <x v="15"/>
    <n v="0.8"/>
    <n v="47"/>
    <n v="419"/>
    <n v="341"/>
    <n v="81.38424821002387"/>
    <n v="1"/>
    <s v="H"/>
    <n v="1"/>
    <s v="H"/>
    <n v="10"/>
    <n v="2"/>
    <n v="9"/>
    <n v="4"/>
    <n v="1"/>
    <n v="0"/>
    <n v="8.914893617021276"/>
  </r>
  <r>
    <m/>
    <m/>
    <m/>
    <x v="10"/>
    <n v="1"/>
    <n v="53"/>
    <n v="502"/>
    <n v="413"/>
    <n v="82.270916334661365"/>
    <n v="2"/>
    <s v="A"/>
    <n v="0"/>
    <s v="D"/>
    <n v="11"/>
    <n v="5"/>
    <n v="14"/>
    <n v="9"/>
    <n v="2"/>
    <n v="0"/>
    <n v="9.4716981132075464"/>
  </r>
  <r>
    <m/>
    <m/>
    <m/>
    <x v="14"/>
    <n v="1.4"/>
    <n v="40"/>
    <n v="426"/>
    <n v="335"/>
    <n v="78.63849765258216"/>
    <n v="1"/>
    <s v="H"/>
    <n v="1"/>
    <s v="A"/>
    <n v="13"/>
    <n v="5"/>
    <n v="10"/>
    <n v="4"/>
    <n v="3"/>
    <n v="0"/>
    <n v="10.65"/>
  </r>
  <r>
    <m/>
    <m/>
    <m/>
    <x v="17"/>
    <n v="2"/>
    <n v="44"/>
    <n v="363"/>
    <n v="262"/>
    <n v="72.176308539944898"/>
    <n v="4"/>
    <s v="A"/>
    <n v="2"/>
    <s v="A"/>
    <n v="19"/>
    <n v="10"/>
    <n v="18"/>
    <n v="6"/>
    <n v="6"/>
    <n v="0"/>
    <n v="8.25"/>
  </r>
  <r>
    <m/>
    <m/>
    <m/>
    <x v="19"/>
    <n v="3.4"/>
    <n v="60"/>
    <n v="532"/>
    <n v="449"/>
    <n v="84.398496240601503"/>
    <n v="2"/>
    <s v="A"/>
    <n v="0"/>
    <s v="D"/>
    <n v="37"/>
    <n v="8"/>
    <n v="14"/>
    <n v="15"/>
    <n v="3"/>
    <n v="0"/>
    <n v="8.8666666666666671"/>
  </r>
  <r>
    <m/>
    <m/>
    <m/>
    <x v="12"/>
    <n v="2"/>
    <n v="60"/>
    <n v="639"/>
    <n v="540"/>
    <n v="84.507042253521121"/>
    <n v="2"/>
    <s v="A"/>
    <n v="0"/>
    <s v="D"/>
    <n v="17"/>
    <n v="2"/>
    <n v="8"/>
    <n v="2"/>
    <n v="1"/>
    <n v="0"/>
    <n v="10.65"/>
  </r>
  <r>
    <m/>
    <m/>
    <m/>
    <x v="11"/>
    <n v="1.3"/>
    <n v="47"/>
    <n v="512"/>
    <n v="405"/>
    <n v="79.1015625"/>
    <n v="2"/>
    <s v="A"/>
    <n v="0"/>
    <s v="D"/>
    <n v="12"/>
    <n v="7"/>
    <n v="10"/>
    <n v="4"/>
    <n v="0"/>
    <n v="0"/>
    <n v="10.893617021276595"/>
  </r>
  <r>
    <m/>
    <m/>
    <m/>
    <x v="16"/>
    <n v="1"/>
    <n v="34"/>
    <n v="284"/>
    <n v="204"/>
    <n v="71.83098591549296"/>
    <n v="2"/>
    <s v="D"/>
    <n v="0"/>
    <s v="H"/>
    <n v="8"/>
    <n v="4"/>
    <n v="18"/>
    <n v="1"/>
    <n v="3"/>
    <n v="0"/>
    <n v="8.3529411764705888"/>
  </r>
  <r>
    <m/>
    <m/>
    <m/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  <n v="10.3125"/>
  </r>
  <r>
    <m/>
    <m/>
    <m/>
    <x v="10"/>
    <n v="1.9"/>
    <n v="49"/>
    <n v="469"/>
    <n v="370"/>
    <n v="78.891257995735614"/>
    <n v="3"/>
    <s v="A"/>
    <n v="1"/>
    <s v="D"/>
    <n v="6"/>
    <n v="3"/>
    <n v="12"/>
    <n v="2"/>
    <n v="3"/>
    <n v="0"/>
    <n v="9.5714285714285712"/>
  </r>
  <r>
    <m/>
    <m/>
    <m/>
    <x v="14"/>
    <n v="0.9"/>
    <n v="55"/>
    <n v="515"/>
    <n v="439"/>
    <n v="85.242718446601941"/>
    <n v="2"/>
    <s v="H"/>
    <n v="0"/>
    <s v="H"/>
    <n v="10"/>
    <n v="4"/>
    <n v="18"/>
    <n v="8"/>
    <n v="4"/>
    <n v="0"/>
    <n v="9.3636363636363633"/>
  </r>
  <r>
    <m/>
    <m/>
    <m/>
    <x v="13"/>
    <n v="3"/>
    <n v="67"/>
    <n v="773"/>
    <n v="700"/>
    <n v="90.556274256144889"/>
    <n v="6"/>
    <s v="A"/>
    <n v="3"/>
    <s v="A"/>
    <n v="17"/>
    <n v="9"/>
    <n v="7"/>
    <n v="7"/>
    <n v="1"/>
    <n v="0"/>
    <n v="11.537313432835822"/>
  </r>
  <r>
    <m/>
    <m/>
    <m/>
    <x v="18"/>
    <n v="0.8"/>
    <n v="37"/>
    <n v="374"/>
    <n v="284"/>
    <n v="75.935828877005349"/>
    <n v="1"/>
    <s v="H"/>
    <n v="1"/>
    <s v="D"/>
    <n v="9"/>
    <n v="4"/>
    <n v="14"/>
    <n v="6"/>
    <n v="2"/>
    <n v="0"/>
    <n v="10.108108108108109"/>
  </r>
  <r>
    <m/>
    <m/>
    <m/>
    <x v="5"/>
    <n v="1"/>
    <n v="50"/>
    <n v="386"/>
    <n v="278"/>
    <n v="72.020725388601036"/>
    <n v="0"/>
    <s v="H"/>
    <n v="0"/>
    <s v="H"/>
    <n v="18"/>
    <n v="4"/>
    <n v="12"/>
    <n v="9"/>
    <n v="3"/>
    <n v="0"/>
    <n v="7.72"/>
  </r>
  <r>
    <m/>
    <m/>
    <m/>
    <x v="3"/>
    <n v="0.8"/>
    <n v="31"/>
    <n v="320"/>
    <n v="234"/>
    <n v="73.125"/>
    <n v="1"/>
    <s v="A"/>
    <n v="1"/>
    <s v="A"/>
    <n v="3"/>
    <n v="1"/>
    <n v="11"/>
    <n v="1"/>
    <n v="4"/>
    <n v="0"/>
    <n v="10.32258064516129"/>
  </r>
  <r>
    <m/>
    <m/>
    <m/>
    <x v="1"/>
    <n v="0.5"/>
    <n v="30"/>
    <n v="337"/>
    <n v="254"/>
    <n v="75.370919881305639"/>
    <n v="1"/>
    <s v="H"/>
    <n v="0"/>
    <s v="H"/>
    <n v="3"/>
    <n v="3"/>
    <n v="11"/>
    <n v="4"/>
    <n v="2"/>
    <n v="0"/>
    <n v="11.233333333333333"/>
  </r>
  <r>
    <m/>
    <m/>
    <m/>
    <x v="4"/>
    <n v="2.9"/>
    <n v="47"/>
    <n v="457"/>
    <n v="371"/>
    <n v="81.181619256017498"/>
    <n v="3"/>
    <s v="A"/>
    <n v="2"/>
    <s v="A"/>
    <n v="17"/>
    <n v="9"/>
    <n v="5"/>
    <n v="8"/>
    <n v="0"/>
    <n v="0"/>
    <n v="9.7234042553191493"/>
  </r>
  <r>
    <m/>
    <m/>
    <m/>
    <x v="2"/>
    <n v="1"/>
    <n v="49"/>
    <n v="451"/>
    <n v="359"/>
    <n v="79.600886917960096"/>
    <n v="1"/>
    <s v="A"/>
    <n v="0"/>
    <s v="D"/>
    <n v="9"/>
    <n v="3"/>
    <n v="10"/>
    <n v="5"/>
    <n v="1"/>
    <n v="1"/>
    <n v="9.204081632653061"/>
  </r>
  <r>
    <m/>
    <m/>
    <m/>
    <x v="8"/>
    <n v="1.8"/>
    <n v="44"/>
    <n v="466"/>
    <n v="375"/>
    <n v="80.472103004291853"/>
    <n v="1"/>
    <s v="H"/>
    <n v="1"/>
    <s v="D"/>
    <n v="10"/>
    <n v="4"/>
    <n v="8"/>
    <n v="4"/>
    <n v="2"/>
    <n v="0"/>
    <n v="10.590909090909092"/>
  </r>
  <r>
    <m/>
    <m/>
    <m/>
    <x v="7"/>
    <n v="1.3"/>
    <n v="53"/>
    <n v="395"/>
    <n v="276"/>
    <n v="69.873417721518976"/>
    <n v="2"/>
    <s v="A"/>
    <n v="0"/>
    <s v="D"/>
    <n v="13"/>
    <n v="6"/>
    <n v="11"/>
    <n v="7"/>
    <n v="2"/>
    <n v="0"/>
    <n v="7.4528301886792452"/>
  </r>
  <r>
    <m/>
    <m/>
    <m/>
    <x v="9"/>
    <n v="1.6"/>
    <n v="39"/>
    <n v="387"/>
    <n v="280"/>
    <n v="72.351421188630496"/>
    <n v="2"/>
    <s v="A"/>
    <n v="0"/>
    <s v="H"/>
    <n v="12"/>
    <n v="3"/>
    <n v="16"/>
    <n v="4"/>
    <n v="5"/>
    <n v="0"/>
    <n v="9.9230769230769234"/>
  </r>
  <r>
    <m/>
    <m/>
    <m/>
    <x v="6"/>
    <n v="1.3"/>
    <n v="54"/>
    <n v="490"/>
    <n v="399"/>
    <n v="81.428571428571431"/>
    <n v="1"/>
    <s v="D"/>
    <n v="0"/>
    <s v="H"/>
    <n v="14"/>
    <n v="4"/>
    <n v="16"/>
    <n v="3"/>
    <n v="3"/>
    <n v="0"/>
    <n v="9.0740740740740744"/>
  </r>
  <r>
    <m/>
    <m/>
    <m/>
    <x v="0"/>
    <n v="0.3"/>
    <n v="49"/>
    <n v="522"/>
    <n v="432"/>
    <n v="82.758620689655174"/>
    <n v="1"/>
    <s v="A"/>
    <n v="0"/>
    <s v="D"/>
    <n v="4"/>
    <n v="1"/>
    <n v="9"/>
    <n v="0"/>
    <n v="1"/>
    <n v="0"/>
    <n v="10.653061224489797"/>
  </r>
  <r>
    <m/>
    <m/>
    <m/>
    <x v="10"/>
    <n v="0.9"/>
    <n v="62"/>
    <n v="575"/>
    <n v="477"/>
    <n v="82.956521739130437"/>
    <n v="0"/>
    <s v="H"/>
    <n v="0"/>
    <s v="H"/>
    <n v="10"/>
    <n v="5"/>
    <n v="13"/>
    <n v="6"/>
    <n v="3"/>
    <n v="0"/>
    <n v="9.2741935483870961"/>
  </r>
  <r>
    <m/>
    <m/>
    <m/>
    <x v="19"/>
    <n v="2.5"/>
    <n v="51"/>
    <n v="464"/>
    <n v="369"/>
    <n v="79.525862068965509"/>
    <n v="2"/>
    <s v="A"/>
    <n v="1"/>
    <s v="A"/>
    <n v="19"/>
    <n v="7"/>
    <n v="9"/>
    <n v="3"/>
    <n v="3"/>
    <n v="0"/>
    <n v="9.0980392156862742"/>
  </r>
  <r>
    <m/>
    <m/>
    <m/>
    <x v="9"/>
    <n v="0.3"/>
    <n v="52"/>
    <n v="531"/>
    <n v="418"/>
    <n v="78.719397363465163"/>
    <n v="0"/>
    <s v="H"/>
    <n v="0"/>
    <s v="H"/>
    <n v="9"/>
    <n v="1"/>
    <n v="13"/>
    <n v="6"/>
    <n v="0"/>
    <n v="0"/>
    <n v="10.211538461538462"/>
  </r>
  <r>
    <m/>
    <m/>
    <m/>
    <x v="14"/>
    <n v="0.9"/>
    <n v="43"/>
    <n v="430"/>
    <n v="327"/>
    <n v="76.04651162790698"/>
    <n v="2"/>
    <s v="A"/>
    <n v="1"/>
    <s v="D"/>
    <n v="9"/>
    <n v="4"/>
    <n v="14"/>
    <n v="2"/>
    <n v="3"/>
    <n v="0"/>
    <n v="10"/>
  </r>
  <r>
    <m/>
    <m/>
    <m/>
    <x v="12"/>
    <n v="1.6"/>
    <n v="51"/>
    <n v="482"/>
    <n v="380"/>
    <n v="78.838174273858925"/>
    <n v="2"/>
    <s v="A"/>
    <n v="0"/>
    <s v="H"/>
    <n v="15"/>
    <n v="4"/>
    <n v="15"/>
    <n v="7"/>
    <n v="4"/>
    <n v="0"/>
    <n v="9.4509803921568629"/>
  </r>
  <r>
    <m/>
    <m/>
    <m/>
    <x v="16"/>
    <n v="0.4"/>
    <n v="68"/>
    <n v="598"/>
    <n v="511"/>
    <n v="85.451505016722408"/>
    <n v="0"/>
    <s v="H"/>
    <n v="0"/>
    <s v="H"/>
    <n v="10"/>
    <n v="3"/>
    <n v="13"/>
    <n v="8"/>
    <n v="3"/>
    <n v="0"/>
    <n v="8.7941176470588243"/>
  </r>
  <r>
    <m/>
    <m/>
    <m/>
    <x v="15"/>
    <n v="0.8"/>
    <n v="46"/>
    <n v="456"/>
    <n v="369"/>
    <n v="80.921052631578945"/>
    <n v="2"/>
    <s v="A"/>
    <n v="1"/>
    <s v="A"/>
    <n v="13"/>
    <n v="2"/>
    <n v="11"/>
    <n v="3"/>
    <n v="1"/>
    <n v="0"/>
    <n v="9.9130434782608692"/>
  </r>
  <r>
    <m/>
    <m/>
    <m/>
    <x v="11"/>
    <n v="2.6"/>
    <n v="34"/>
    <n v="315"/>
    <n v="204"/>
    <n v="64.761904761904759"/>
    <n v="2"/>
    <s v="A"/>
    <n v="0"/>
    <s v="D"/>
    <n v="11"/>
    <n v="3"/>
    <n v="13"/>
    <n v="0"/>
    <n v="1"/>
    <n v="0"/>
    <n v="9.264705882352942"/>
  </r>
  <r>
    <m/>
    <m/>
    <m/>
    <x v="13"/>
    <n v="0.8"/>
    <n v="54"/>
    <n v="505"/>
    <n v="442"/>
    <n v="87.524752475247524"/>
    <n v="1"/>
    <s v="H"/>
    <n v="0"/>
    <s v="H"/>
    <n v="7"/>
    <n v="4"/>
    <n v="7"/>
    <n v="2"/>
    <n v="0"/>
    <n v="0"/>
    <n v="9.3518518518518512"/>
  </r>
  <r>
    <m/>
    <m/>
    <m/>
    <x v="6"/>
    <n v="1.2"/>
    <n v="32"/>
    <n v="307"/>
    <n v="222"/>
    <n v="72.312703583061889"/>
    <n v="1"/>
    <s v="H"/>
    <n v="1"/>
    <s v="A"/>
    <n v="14"/>
    <n v="5"/>
    <n v="10"/>
    <n v="3"/>
    <n v="1"/>
    <n v="0"/>
    <n v="9.59375"/>
  </r>
  <r>
    <m/>
    <m/>
    <m/>
    <x v="19"/>
    <n v="0.6"/>
    <n v="63"/>
    <n v="581"/>
    <n v="469"/>
    <n v="80.722891566265062"/>
    <n v="2"/>
    <s v="D"/>
    <n v="1"/>
    <s v="D"/>
    <n v="6"/>
    <n v="4"/>
    <n v="20"/>
    <n v="3"/>
    <n v="2"/>
    <n v="1"/>
    <n v="9.2222222222222214"/>
  </r>
  <r>
    <m/>
    <m/>
    <m/>
    <x v="8"/>
    <n v="0.5"/>
    <n v="69"/>
    <n v="776"/>
    <n v="685"/>
    <n v="88.273195876288653"/>
    <n v="0"/>
    <s v="H"/>
    <n v="0"/>
    <s v="H"/>
    <n v="8"/>
    <n v="0"/>
    <n v="15"/>
    <n v="9"/>
    <n v="2"/>
    <n v="0"/>
    <n v="11.246376811594203"/>
  </r>
  <r>
    <m/>
    <m/>
    <m/>
    <x v="2"/>
    <n v="1.4"/>
    <n v="60"/>
    <n v="542"/>
    <n v="450"/>
    <n v="83.025830258302577"/>
    <n v="2"/>
    <s v="A"/>
    <n v="0"/>
    <s v="D"/>
    <n v="11"/>
    <n v="5"/>
    <n v="10"/>
    <n v="7"/>
    <n v="1"/>
    <n v="0"/>
    <n v="9.0333333333333332"/>
  </r>
  <r>
    <m/>
    <m/>
    <m/>
    <x v="1"/>
    <n v="0.4"/>
    <n v="25"/>
    <n v="242"/>
    <n v="173"/>
    <n v="71.487603305785115"/>
    <n v="1"/>
    <s v="D"/>
    <n v="0"/>
    <s v="D"/>
    <n v="4"/>
    <n v="3"/>
    <n v="11"/>
    <n v="1"/>
    <n v="3"/>
    <n v="1"/>
    <n v="9.68"/>
  </r>
  <r>
    <m/>
    <m/>
    <m/>
    <x v="5"/>
    <n v="0.4"/>
    <n v="45"/>
    <n v="441"/>
    <n v="358"/>
    <n v="81.179138321995467"/>
    <n v="1"/>
    <s v="H"/>
    <n v="1"/>
    <s v="D"/>
    <n v="8"/>
    <n v="2"/>
    <n v="8"/>
    <n v="4"/>
    <n v="0"/>
    <n v="0"/>
    <n v="9.8000000000000007"/>
  </r>
  <r>
    <m/>
    <m/>
    <m/>
    <x v="4"/>
    <n v="0.5"/>
    <n v="39"/>
    <n v="395"/>
    <n v="319"/>
    <n v="80.759493670886073"/>
    <n v="0"/>
    <s v="H"/>
    <n v="0"/>
    <s v="H"/>
    <n v="3"/>
    <n v="1"/>
    <n v="13"/>
    <n v="4"/>
    <n v="1"/>
    <n v="0"/>
    <n v="10.128205128205128"/>
  </r>
  <r>
    <m/>
    <m/>
    <m/>
    <x v="17"/>
    <n v="1.2"/>
    <n v="56"/>
    <n v="531"/>
    <n v="426"/>
    <n v="80.225988700564983"/>
    <n v="3"/>
    <s v="A"/>
    <n v="2"/>
    <s v="A"/>
    <n v="14"/>
    <n v="7"/>
    <n v="15"/>
    <n v="6"/>
    <n v="3"/>
    <n v="0"/>
    <n v="9.4821428571428577"/>
  </r>
  <r>
    <m/>
    <m/>
    <m/>
    <x v="7"/>
    <n v="1.6"/>
    <n v="42"/>
    <n v="399"/>
    <n v="302"/>
    <n v="75.689223057644099"/>
    <n v="1"/>
    <s v="A"/>
    <n v="1"/>
    <s v="A"/>
    <n v="14"/>
    <n v="5"/>
    <n v="13"/>
    <n v="2"/>
    <n v="1"/>
    <n v="0"/>
    <n v="9.5"/>
  </r>
  <r>
    <m/>
    <m/>
    <m/>
    <x v="3"/>
    <n v="0.9"/>
    <n v="42"/>
    <n v="411"/>
    <n v="286"/>
    <n v="69.586374695863753"/>
    <n v="2"/>
    <s v="A"/>
    <n v="1"/>
    <s v="A"/>
    <n v="11"/>
    <n v="6"/>
    <n v="12"/>
    <n v="2"/>
    <n v="1"/>
    <n v="0"/>
    <n v="9.7857142857142865"/>
  </r>
  <r>
    <m/>
    <m/>
    <m/>
    <x v="18"/>
    <n v="1.5"/>
    <n v="50"/>
    <n v="489"/>
    <n v="406"/>
    <n v="83.02658486707567"/>
    <n v="1"/>
    <s v="H"/>
    <n v="0"/>
    <s v="H"/>
    <n v="16"/>
    <n v="4"/>
    <n v="13"/>
    <n v="3"/>
    <n v="2"/>
    <n v="0"/>
    <n v="9.7799999999999994"/>
  </r>
  <r>
    <m/>
    <m/>
    <m/>
    <x v="0"/>
    <n v="1.5"/>
    <n v="45"/>
    <n v="461"/>
    <n v="367"/>
    <n v="79.60954446854663"/>
    <n v="0"/>
    <s v="H"/>
    <n v="0"/>
    <s v="H"/>
    <n v="16"/>
    <n v="6"/>
    <n v="9"/>
    <n v="5"/>
    <n v="2"/>
    <n v="0"/>
    <n v="10.244444444444444"/>
  </r>
  <r>
    <m/>
    <m/>
    <m/>
    <x v="19"/>
    <n v="2.5"/>
    <n v="48"/>
    <n v="448"/>
    <n v="360"/>
    <n v="80.357142857142861"/>
    <n v="2"/>
    <s v="D"/>
    <n v="1"/>
    <s v="H"/>
    <n v="17"/>
    <n v="3"/>
    <n v="6"/>
    <n v="8"/>
    <n v="0"/>
    <n v="0"/>
    <n v="9.3333333333333339"/>
  </r>
  <r>
    <m/>
    <m/>
    <m/>
    <x v="7"/>
    <n v="1.5"/>
    <n v="52"/>
    <n v="460"/>
    <n v="379"/>
    <n v="82.391304347826093"/>
    <n v="4"/>
    <s v="A"/>
    <n v="3"/>
    <s v="A"/>
    <n v="14"/>
    <n v="6"/>
    <n v="10"/>
    <n v="6"/>
    <n v="0"/>
    <n v="0"/>
    <n v="8.8461538461538467"/>
  </r>
  <r>
    <m/>
    <m/>
    <m/>
    <x v="0"/>
    <n v="0.4"/>
    <n v="62"/>
    <n v="575"/>
    <n v="479"/>
    <n v="83.304347826086953"/>
    <n v="2"/>
    <s v="D"/>
    <n v="0"/>
    <s v="H"/>
    <n v="9"/>
    <n v="3"/>
    <n v="9"/>
    <n v="9"/>
    <n v="1"/>
    <n v="0"/>
    <n v="9.2741935483870961"/>
  </r>
  <r>
    <m/>
    <m/>
    <m/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  <n v="10.4375"/>
  </r>
  <r>
    <m/>
    <m/>
    <m/>
    <x v="18"/>
    <n v="2"/>
    <n v="54"/>
    <n v="490"/>
    <n v="381"/>
    <n v="77.755102040816325"/>
    <n v="1"/>
    <s v="A"/>
    <n v="1"/>
    <s v="A"/>
    <n v="13"/>
    <n v="5"/>
    <n v="9"/>
    <n v="7"/>
    <n v="3"/>
    <n v="0"/>
    <n v="9.0740740740740744"/>
  </r>
  <r>
    <m/>
    <m/>
    <m/>
    <x v="11"/>
    <n v="1.3"/>
    <n v="38"/>
    <n v="363"/>
    <n v="267"/>
    <n v="73.553719008264466"/>
    <n v="2"/>
    <s v="A"/>
    <n v="1"/>
    <s v="A"/>
    <n v="10"/>
    <n v="5"/>
    <n v="7"/>
    <n v="7"/>
    <n v="3"/>
    <n v="0"/>
    <n v="9.5526315789473681"/>
  </r>
  <r>
    <m/>
    <m/>
    <m/>
    <x v="15"/>
    <n v="1.7"/>
    <n v="58"/>
    <n v="549"/>
    <n v="473"/>
    <n v="86.156648451730419"/>
    <n v="4"/>
    <s v="A"/>
    <n v="2"/>
    <s v="A"/>
    <n v="10"/>
    <n v="6"/>
    <n v="14"/>
    <n v="4"/>
    <n v="1"/>
    <n v="0"/>
    <n v="9.4655172413793096"/>
  </r>
  <r>
    <m/>
    <m/>
    <m/>
    <x v="10"/>
    <n v="3.9"/>
    <n v="50"/>
    <n v="467"/>
    <n v="374"/>
    <n v="80.085653104925058"/>
    <n v="4"/>
    <s v="A"/>
    <n v="1"/>
    <s v="A"/>
    <n v="18"/>
    <n v="12"/>
    <n v="12"/>
    <n v="6"/>
    <n v="0"/>
    <n v="0"/>
    <n v="9.34"/>
  </r>
  <r>
    <m/>
    <m/>
    <m/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  <n v="9.8958333333333339"/>
  </r>
  <r>
    <m/>
    <m/>
    <m/>
    <x v="5"/>
    <n v="1.7"/>
    <n v="43"/>
    <n v="386"/>
    <n v="279"/>
    <n v="72.279792746113998"/>
    <n v="3"/>
    <s v="H"/>
    <n v="1"/>
    <s v="H"/>
    <n v="17"/>
    <n v="5"/>
    <n v="13"/>
    <n v="6"/>
    <n v="4"/>
    <n v="0"/>
    <n v="8.9767441860465116"/>
  </r>
  <r>
    <m/>
    <m/>
    <m/>
    <x v="19"/>
    <n v="0.7"/>
    <n v="34"/>
    <n v="356"/>
    <n v="282"/>
    <n v="79.213483146067418"/>
    <n v="2"/>
    <s v="A"/>
    <n v="2"/>
    <s v="A"/>
    <n v="8"/>
    <n v="4"/>
    <n v="10"/>
    <n v="5"/>
    <n v="0"/>
    <n v="0"/>
    <n v="10.470588235294118"/>
  </r>
  <r>
    <m/>
    <m/>
    <m/>
    <x v="17"/>
    <n v="1.5"/>
    <n v="56"/>
    <n v="515"/>
    <n v="402"/>
    <n v="78.05825242718447"/>
    <n v="1"/>
    <s v="H"/>
    <n v="0"/>
    <s v="H"/>
    <n v="19"/>
    <n v="5"/>
    <n v="14"/>
    <n v="9"/>
    <n v="1"/>
    <n v="0"/>
    <n v="9.1964285714285712"/>
  </r>
  <r>
    <m/>
    <m/>
    <m/>
    <x v="16"/>
    <n v="0.4"/>
    <n v="64"/>
    <n v="509"/>
    <n v="424"/>
    <n v="83.300589390962671"/>
    <n v="1"/>
    <s v="H"/>
    <n v="0"/>
    <s v="H"/>
    <n v="6"/>
    <n v="2"/>
    <n v="10"/>
    <n v="8"/>
    <n v="1"/>
    <n v="0"/>
    <n v="7.953125"/>
  </r>
  <r>
    <m/>
    <m/>
    <m/>
    <x v="12"/>
    <n v="1.7"/>
    <n v="40"/>
    <n v="410"/>
    <n v="343"/>
    <n v="83.658536585365852"/>
    <n v="2"/>
    <s v="A"/>
    <n v="1"/>
    <s v="D"/>
    <n v="11"/>
    <n v="5"/>
    <n v="15"/>
    <n v="5"/>
    <n v="3"/>
    <n v="0"/>
    <n v="10.25"/>
  </r>
  <r>
    <m/>
    <m/>
    <m/>
    <x v="14"/>
    <n v="0.7"/>
    <n v="40"/>
    <n v="441"/>
    <n v="370"/>
    <n v="83.900226757369609"/>
    <n v="0"/>
    <s v="H"/>
    <n v="0"/>
    <s v="H"/>
    <n v="7"/>
    <n v="2"/>
    <n v="9"/>
    <n v="2"/>
    <n v="2"/>
    <n v="0"/>
    <n v="11.025"/>
  </r>
  <r>
    <m/>
    <m/>
    <m/>
    <x v="3"/>
    <n v="1.5"/>
    <n v="48"/>
    <n v="474"/>
    <n v="378"/>
    <n v="79.74683544303798"/>
    <n v="1"/>
    <s v="D"/>
    <n v="0"/>
    <s v="H"/>
    <n v="14"/>
    <n v="4"/>
    <n v="6"/>
    <n v="5"/>
    <n v="1"/>
    <n v="0"/>
    <n v="9.875"/>
  </r>
  <r>
    <m/>
    <m/>
    <m/>
    <x v="1"/>
    <n v="1.4"/>
    <n v="55"/>
    <n v="486"/>
    <n v="404"/>
    <n v="83.127572016460903"/>
    <n v="2"/>
    <s v="H"/>
    <n v="2"/>
    <s v="D"/>
    <n v="12"/>
    <n v="3"/>
    <n v="16"/>
    <n v="6"/>
    <n v="4"/>
    <n v="0"/>
    <n v="8.836363636363636"/>
  </r>
  <r>
    <m/>
    <m/>
    <m/>
    <x v="2"/>
    <n v="1"/>
    <n v="64"/>
    <n v="544"/>
    <n v="455"/>
    <n v="83.639705882352942"/>
    <n v="0"/>
    <s v="D"/>
    <n v="0"/>
    <s v="D"/>
    <n v="13"/>
    <n v="1"/>
    <n v="17"/>
    <n v="11"/>
    <n v="1"/>
    <n v="0"/>
    <n v="8.5"/>
  </r>
  <r>
    <m/>
    <m/>
    <m/>
    <x v="13"/>
    <n v="2.1"/>
    <n v="45"/>
    <n v="460"/>
    <n v="392"/>
    <n v="85.217391304347828"/>
    <n v="1"/>
    <s v="A"/>
    <n v="1"/>
    <s v="A"/>
    <n v="12"/>
    <n v="5"/>
    <n v="15"/>
    <n v="3"/>
    <n v="0"/>
    <n v="0"/>
    <n v="10.222222222222221"/>
  </r>
  <r>
    <m/>
    <m/>
    <m/>
    <x v="4"/>
    <n v="0.2"/>
    <n v="39"/>
    <n v="402"/>
    <n v="327"/>
    <n v="81.343283582089555"/>
    <n v="0"/>
    <s v="H"/>
    <n v="0"/>
    <s v="H"/>
    <n v="3"/>
    <n v="0"/>
    <n v="11"/>
    <n v="2"/>
    <n v="1"/>
    <n v="0"/>
    <n v="10.307692307692308"/>
  </r>
  <r>
    <m/>
    <m/>
    <m/>
    <x v="9"/>
    <n v="0.4"/>
    <n v="42"/>
    <n v="504"/>
    <n v="411"/>
    <n v="81.547619047619051"/>
    <n v="0"/>
    <s v="H"/>
    <n v="0"/>
    <s v="H"/>
    <n v="10"/>
    <n v="2"/>
    <n v="6"/>
    <n v="3"/>
    <n v="0"/>
    <n v="0"/>
    <n v="12"/>
  </r>
  <r>
    <m/>
    <m/>
    <m/>
    <x v="13"/>
    <n v="0.9"/>
    <n v="69"/>
    <n v="652"/>
    <n v="571"/>
    <n v="87.576687116564429"/>
    <n v="0"/>
    <s v="H"/>
    <n v="0"/>
    <s v="D"/>
    <n v="14"/>
    <n v="3"/>
    <n v="7"/>
    <n v="2"/>
    <n v="2"/>
    <n v="0"/>
    <n v="9.4492753623188399"/>
  </r>
  <r>
    <m/>
    <m/>
    <m/>
    <x v="12"/>
    <n v="0.9"/>
    <n v="47"/>
    <n v="479"/>
    <n v="391"/>
    <n v="81.628392484342385"/>
    <n v="1"/>
    <s v="H"/>
    <n v="1"/>
    <s v="D"/>
    <n v="6"/>
    <n v="1"/>
    <n v="12"/>
    <n v="7"/>
    <n v="2"/>
    <n v="0"/>
    <n v="10.191489361702128"/>
  </r>
  <r>
    <m/>
    <m/>
    <m/>
    <x v="1"/>
    <n v="1.5"/>
    <n v="45"/>
    <n v="380"/>
    <n v="269"/>
    <n v="70.78947368421052"/>
    <n v="0"/>
    <s v="H"/>
    <n v="0"/>
    <s v="D"/>
    <n v="15"/>
    <n v="8"/>
    <n v="7"/>
    <n v="4"/>
    <n v="3"/>
    <n v="0"/>
    <n v="8.4444444444444446"/>
  </r>
  <r>
    <m/>
    <m/>
    <m/>
    <x v="14"/>
    <n v="0.4"/>
    <n v="29"/>
    <n v="286"/>
    <n v="216"/>
    <n v="75.52447552447552"/>
    <n v="1"/>
    <s v="H"/>
    <n v="1"/>
    <s v="A"/>
    <n v="6"/>
    <n v="4"/>
    <n v="9"/>
    <n v="4"/>
    <n v="1"/>
    <n v="0"/>
    <n v="9.862068965517242"/>
  </r>
  <r>
    <m/>
    <m/>
    <m/>
    <x v="16"/>
    <n v="1.3"/>
    <n v="41"/>
    <n v="346"/>
    <n v="254"/>
    <n v="73.410404624277461"/>
    <n v="1"/>
    <s v="A"/>
    <n v="0"/>
    <s v="D"/>
    <n v="12"/>
    <n v="4"/>
    <n v="5"/>
    <n v="5"/>
    <n v="2"/>
    <n v="0"/>
    <n v="8.4390243902439028"/>
  </r>
  <r>
    <m/>
    <m/>
    <m/>
    <x v="3"/>
    <n v="1.2"/>
    <n v="34"/>
    <n v="337"/>
    <n v="252"/>
    <n v="74.777448071216611"/>
    <n v="1"/>
    <s v="D"/>
    <n v="1"/>
    <s v="D"/>
    <n v="12"/>
    <n v="4"/>
    <n v="16"/>
    <n v="5"/>
    <n v="2"/>
    <n v="0"/>
    <n v="9.9117647058823533"/>
  </r>
  <r>
    <m/>
    <m/>
    <m/>
    <x v="9"/>
    <n v="0.1"/>
    <n v="44"/>
    <n v="462"/>
    <n v="364"/>
    <n v="78.787878787878782"/>
    <n v="0"/>
    <s v="H"/>
    <n v="0"/>
    <s v="D"/>
    <n v="3"/>
    <n v="3"/>
    <n v="13"/>
    <n v="2"/>
    <n v="0"/>
    <n v="0"/>
    <n v="10.5"/>
  </r>
  <r>
    <m/>
    <m/>
    <m/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  <n v="9.4871794871794872"/>
  </r>
  <r>
    <m/>
    <m/>
    <m/>
    <x v="2"/>
    <n v="1.6"/>
    <n v="68"/>
    <n v="644"/>
    <n v="553"/>
    <n v="85.869565217391312"/>
    <n v="1"/>
    <s v="D"/>
    <n v="0"/>
    <s v="H"/>
    <n v="17"/>
    <n v="6"/>
    <n v="11"/>
    <n v="9"/>
    <n v="1"/>
    <n v="0"/>
    <n v="9.4705882352941178"/>
  </r>
  <r>
    <m/>
    <m/>
    <m/>
    <x v="4"/>
    <n v="1.4"/>
    <n v="49"/>
    <n v="484"/>
    <n v="384"/>
    <n v="79.338842975206617"/>
    <n v="1"/>
    <s v="A"/>
    <n v="0"/>
    <s v="D"/>
    <n v="9"/>
    <n v="3"/>
    <n v="15"/>
    <n v="4"/>
    <n v="1"/>
    <n v="0"/>
    <n v="9.8775510204081627"/>
  </r>
  <r>
    <m/>
    <m/>
    <m/>
    <x v="6"/>
    <n v="0.8"/>
    <n v="46"/>
    <n v="474"/>
    <n v="377"/>
    <n v="79.53586497890295"/>
    <n v="1"/>
    <s v="D"/>
    <n v="0"/>
    <s v="D"/>
    <n v="10"/>
    <n v="5"/>
    <n v="8"/>
    <n v="5"/>
    <n v="2"/>
    <n v="0"/>
    <n v="10.304347826086957"/>
  </r>
  <r>
    <m/>
    <m/>
    <m/>
    <x v="5"/>
    <n v="1.5"/>
    <n v="45"/>
    <n v="392"/>
    <n v="298"/>
    <n v="76.020408163265301"/>
    <n v="4"/>
    <s v="A"/>
    <n v="3"/>
    <s v="A"/>
    <n v="11"/>
    <n v="6"/>
    <n v="13"/>
    <n v="3"/>
    <n v="1"/>
    <n v="0"/>
    <n v="8.7111111111111104"/>
  </r>
  <r>
    <m/>
    <m/>
    <m/>
    <x v="10"/>
    <n v="2"/>
    <n v="40"/>
    <n v="363"/>
    <n v="272"/>
    <n v="74.931129476584019"/>
    <n v="2"/>
    <s v="D"/>
    <n v="1"/>
    <s v="H"/>
    <n v="15"/>
    <n v="3"/>
    <n v="10"/>
    <n v="5"/>
    <n v="5"/>
    <n v="0"/>
    <n v="9.0749999999999993"/>
  </r>
  <r>
    <m/>
    <m/>
    <m/>
    <x v="18"/>
    <n v="0.4"/>
    <n v="40"/>
    <n v="437"/>
    <n v="368"/>
    <n v="84.210526315789465"/>
    <n v="2"/>
    <s v="A"/>
    <n v="1"/>
    <s v="A"/>
    <n v="5"/>
    <n v="3"/>
    <n v="13"/>
    <n v="1"/>
    <n v="0"/>
    <n v="0"/>
    <n v="10.925000000000001"/>
  </r>
  <r>
    <m/>
    <m/>
    <m/>
    <x v="7"/>
    <n v="0.8"/>
    <n v="42"/>
    <n v="386"/>
    <n v="261"/>
    <n v="67.616580310880821"/>
    <n v="2"/>
    <s v="A"/>
    <n v="1"/>
    <s v="D"/>
    <n v="10"/>
    <n v="4"/>
    <n v="7"/>
    <n v="3"/>
    <n v="0"/>
    <n v="0"/>
    <n v="9.1904761904761898"/>
  </r>
  <r>
    <m/>
    <m/>
    <m/>
    <x v="8"/>
    <n v="0.4"/>
    <n v="58"/>
    <n v="548"/>
    <n v="466"/>
    <n v="85.03649635036497"/>
    <n v="0"/>
    <s v="H"/>
    <n v="0"/>
    <s v="H"/>
    <n v="8"/>
    <n v="2"/>
    <n v="13"/>
    <n v="4"/>
    <n v="3"/>
    <n v="0"/>
    <n v="9.4482758620689662"/>
  </r>
  <r>
    <m/>
    <m/>
    <m/>
    <x v="15"/>
    <n v="0.9"/>
    <n v="43"/>
    <n v="451"/>
    <n v="376"/>
    <n v="83.370288248337033"/>
    <n v="0"/>
    <s v="H"/>
    <n v="0"/>
    <s v="D"/>
    <n v="12"/>
    <n v="4"/>
    <n v="10"/>
    <n v="5"/>
    <n v="0"/>
    <n v="0"/>
    <n v="10.488372093023257"/>
  </r>
  <r>
    <m/>
    <m/>
    <m/>
    <x v="0"/>
    <n v="0.9"/>
    <n v="47"/>
    <n v="503"/>
    <n v="383"/>
    <n v="76.143141153081501"/>
    <n v="3"/>
    <s v="A"/>
    <n v="1"/>
    <s v="A"/>
    <n v="18"/>
    <n v="5"/>
    <n v="6"/>
    <n v="4"/>
    <n v="0"/>
    <n v="0"/>
    <n v="10.702127659574469"/>
  </r>
  <r>
    <m/>
    <m/>
    <m/>
    <x v="12"/>
    <n v="1"/>
    <n v="49"/>
    <n v="500"/>
    <n v="424"/>
    <n v="84.8"/>
    <n v="1"/>
    <s v="H"/>
    <n v="0"/>
    <s v="H"/>
    <n v="9"/>
    <n v="3"/>
    <n v="10"/>
    <n v="4"/>
    <n v="2"/>
    <n v="0"/>
    <n v="10.204081632653061"/>
  </r>
  <r>
    <m/>
    <m/>
    <m/>
    <x v="6"/>
    <n v="1.3"/>
    <n v="58"/>
    <n v="614"/>
    <n v="518"/>
    <n v="84.364820846905545"/>
    <n v="0"/>
    <s v="H"/>
    <n v="0"/>
    <s v="H"/>
    <n v="10"/>
    <n v="1"/>
    <n v="12"/>
    <n v="2"/>
    <n v="2"/>
    <n v="0"/>
    <n v="10.586206896551724"/>
  </r>
  <r>
    <m/>
    <m/>
    <m/>
    <x v="0"/>
    <n v="1.6"/>
    <n v="68"/>
    <n v="707"/>
    <n v="587"/>
    <n v="83.026874115983034"/>
    <n v="0"/>
    <s v="H"/>
    <n v="0"/>
    <s v="H"/>
    <n v="23"/>
    <n v="6"/>
    <n v="12"/>
    <n v="10"/>
    <n v="3"/>
    <n v="0"/>
    <n v="10.397058823529411"/>
  </r>
  <r>
    <m/>
    <m/>
    <m/>
    <x v="1"/>
    <n v="1.2"/>
    <n v="37"/>
    <n v="336"/>
    <n v="226"/>
    <n v="67.261904761904773"/>
    <n v="2"/>
    <s v="A"/>
    <n v="1"/>
    <s v="A"/>
    <n v="10"/>
    <n v="2"/>
    <n v="15"/>
    <n v="3"/>
    <n v="2"/>
    <n v="0"/>
    <n v="9.0810810810810807"/>
  </r>
  <r>
    <m/>
    <m/>
    <m/>
    <x v="16"/>
    <n v="1.2"/>
    <n v="44"/>
    <n v="405"/>
    <n v="333"/>
    <n v="82.222222222222214"/>
    <n v="3"/>
    <s v="A"/>
    <n v="0"/>
    <s v="D"/>
    <n v="8"/>
    <n v="5"/>
    <n v="11"/>
    <n v="0"/>
    <n v="3"/>
    <n v="0"/>
    <n v="9.204545454545455"/>
  </r>
  <r>
    <m/>
    <m/>
    <m/>
    <x v="9"/>
    <n v="0.1"/>
    <n v="28"/>
    <n v="320"/>
    <n v="253"/>
    <n v="79.0625"/>
    <n v="0"/>
    <s v="H"/>
    <n v="0"/>
    <s v="H"/>
    <n v="2"/>
    <n v="0"/>
    <n v="8"/>
    <n v="0"/>
    <n v="4"/>
    <n v="0"/>
    <n v="11.428571428571429"/>
  </r>
  <r>
    <m/>
    <m/>
    <m/>
    <x v="7"/>
    <n v="1.5"/>
    <n v="51"/>
    <n v="459"/>
    <n v="344"/>
    <n v="74.945533769063175"/>
    <n v="1"/>
    <s v="H"/>
    <n v="0"/>
    <s v="H"/>
    <n v="12"/>
    <n v="3"/>
    <n v="12"/>
    <n v="5"/>
    <n v="1"/>
    <n v="0"/>
    <n v="9"/>
  </r>
  <r>
    <m/>
    <m/>
    <m/>
    <x v="11"/>
    <n v="0.7"/>
    <n v="57"/>
    <n v="562"/>
    <n v="462"/>
    <n v="82.206405693950174"/>
    <n v="1"/>
    <s v="D"/>
    <n v="0"/>
    <s v="H"/>
    <n v="9"/>
    <n v="3"/>
    <n v="9"/>
    <n v="2"/>
    <n v="1"/>
    <n v="0"/>
    <n v="9.8596491228070171"/>
  </r>
  <r>
    <m/>
    <m/>
    <m/>
    <x v="3"/>
    <n v="0.9"/>
    <n v="27"/>
    <n v="242"/>
    <n v="143"/>
    <n v="59.090909090909093"/>
    <n v="0"/>
    <s v="H"/>
    <n v="0"/>
    <s v="D"/>
    <n v="5"/>
    <n v="0"/>
    <n v="11"/>
    <n v="5"/>
    <n v="2"/>
    <n v="0"/>
    <n v="8.9629629629629637"/>
  </r>
  <r>
    <m/>
    <m/>
    <m/>
    <x v="15"/>
    <n v="0.9"/>
    <n v="49"/>
    <n v="475"/>
    <n v="401"/>
    <n v="84.421052631578959"/>
    <n v="0"/>
    <s v="H"/>
    <n v="0"/>
    <s v="D"/>
    <n v="8"/>
    <n v="2"/>
    <n v="16"/>
    <n v="6"/>
    <n v="5"/>
    <n v="0"/>
    <n v="9.6938775510204085"/>
  </r>
  <r>
    <m/>
    <m/>
    <m/>
    <x v="2"/>
    <n v="1.8"/>
    <n v="69"/>
    <n v="495"/>
    <n v="415"/>
    <n v="83.838383838383834"/>
    <n v="1"/>
    <s v="D"/>
    <n v="1"/>
    <s v="A"/>
    <n v="14"/>
    <n v="5"/>
    <n v="13"/>
    <n v="8"/>
    <n v="1"/>
    <n v="0"/>
    <n v="7.1739130434782608"/>
  </r>
  <r>
    <m/>
    <m/>
    <m/>
    <x v="10"/>
    <n v="1"/>
    <n v="62"/>
    <n v="592"/>
    <n v="490"/>
    <n v="82.770270270270274"/>
    <n v="1"/>
    <s v="H"/>
    <n v="1"/>
    <s v="D"/>
    <n v="11"/>
    <n v="5"/>
    <n v="13"/>
    <n v="4"/>
    <n v="1"/>
    <n v="1"/>
    <n v="9.5483870967741939"/>
  </r>
  <r>
    <m/>
    <m/>
    <m/>
    <x v="18"/>
    <n v="2.6"/>
    <n v="55"/>
    <n v="455"/>
    <n v="368"/>
    <n v="80.879120879120876"/>
    <n v="2"/>
    <s v="A"/>
    <n v="0"/>
    <s v="H"/>
    <n v="22"/>
    <n v="7"/>
    <n v="16"/>
    <n v="8"/>
    <n v="2"/>
    <n v="0"/>
    <n v="8.2727272727272734"/>
  </r>
  <r>
    <m/>
    <m/>
    <m/>
    <x v="17"/>
    <n v="2.1"/>
    <n v="44"/>
    <n v="410"/>
    <n v="290"/>
    <n v="70.731707317073173"/>
    <n v="2"/>
    <s v="D"/>
    <n v="1"/>
    <s v="A"/>
    <n v="11"/>
    <n v="4"/>
    <n v="13"/>
    <n v="7"/>
    <n v="2"/>
    <n v="0"/>
    <n v="9.3181818181818183"/>
  </r>
  <r>
    <m/>
    <m/>
    <m/>
    <x v="5"/>
    <n v="1.5"/>
    <n v="48"/>
    <n v="424"/>
    <n v="341"/>
    <n v="80.424528301886795"/>
    <n v="1"/>
    <s v="H"/>
    <n v="0"/>
    <s v="H"/>
    <n v="19"/>
    <n v="3"/>
    <n v="15"/>
    <n v="4"/>
    <n v="2"/>
    <n v="0"/>
    <n v="8.8333333333333339"/>
  </r>
  <r>
    <m/>
    <m/>
    <m/>
    <x v="8"/>
    <n v="1.2"/>
    <n v="58"/>
    <n v="519"/>
    <n v="425"/>
    <n v="81.888246628131029"/>
    <n v="0"/>
    <s v="D"/>
    <n v="0"/>
    <s v="D"/>
    <n v="21"/>
    <n v="5"/>
    <n v="12"/>
    <n v="6"/>
    <n v="3"/>
    <n v="0"/>
    <n v="8.9482758620689662"/>
  </r>
  <r>
    <m/>
    <m/>
    <m/>
    <x v="19"/>
    <n v="1.5"/>
    <n v="63"/>
    <n v="612"/>
    <n v="502"/>
    <n v="82.026143790849673"/>
    <n v="2"/>
    <s v="H"/>
    <n v="1"/>
    <s v="H"/>
    <n v="14"/>
    <n v="6"/>
    <n v="9"/>
    <n v="4"/>
    <n v="0"/>
    <n v="0"/>
    <n v="9.7142857142857135"/>
  </r>
  <r>
    <m/>
    <m/>
    <m/>
    <x v="14"/>
    <n v="1"/>
    <n v="49"/>
    <n v="497"/>
    <n v="429"/>
    <n v="86.317907444668009"/>
    <n v="1"/>
    <s v="H"/>
    <n v="0"/>
    <s v="H"/>
    <n v="12"/>
    <n v="4"/>
    <n v="20"/>
    <n v="1"/>
    <n v="1"/>
    <n v="0"/>
    <n v="10.142857142857142"/>
  </r>
  <r>
    <m/>
    <m/>
    <m/>
    <x v="13"/>
    <n v="0.5"/>
    <n v="58"/>
    <n v="596"/>
    <n v="519"/>
    <n v="87.080536912751683"/>
    <n v="0"/>
    <s v="D"/>
    <n v="0"/>
    <s v="D"/>
    <n v="9"/>
    <n v="5"/>
    <n v="9"/>
    <n v="3"/>
    <n v="2"/>
    <n v="0"/>
    <n v="10.275862068965518"/>
  </r>
  <r>
    <m/>
    <m/>
    <m/>
    <x v="4"/>
    <n v="3.2"/>
    <n v="42"/>
    <n v="443"/>
    <n v="352"/>
    <n v="79.458239277652368"/>
    <n v="3"/>
    <s v="A"/>
    <n v="3"/>
    <s v="A"/>
    <n v="16"/>
    <n v="5"/>
    <n v="9"/>
    <n v="2"/>
    <n v="0"/>
    <n v="0"/>
    <n v="10.547619047619047"/>
  </r>
  <r>
    <m/>
    <m/>
    <m/>
    <x v="11"/>
    <n v="1.8"/>
    <n v="33"/>
    <n v="374"/>
    <n v="299"/>
    <n v="79.946524064171115"/>
    <n v="2"/>
    <s v="H"/>
    <n v="2"/>
    <s v="D"/>
    <n v="8"/>
    <n v="3"/>
    <n v="16"/>
    <n v="4"/>
    <n v="3"/>
    <n v="0"/>
    <n v="11.333333333333334"/>
  </r>
  <r>
    <m/>
    <m/>
    <m/>
    <x v="9"/>
    <n v="1.5"/>
    <n v="41"/>
    <n v="396"/>
    <n v="308"/>
    <n v="77.777777777777786"/>
    <n v="2"/>
    <s v="D"/>
    <n v="1"/>
    <s v="D"/>
    <n v="15"/>
    <n v="6"/>
    <n v="11"/>
    <n v="6"/>
    <n v="5"/>
    <n v="0"/>
    <n v="9.6585365853658534"/>
  </r>
  <r>
    <m/>
    <m/>
    <m/>
    <x v="3"/>
    <n v="1.4"/>
    <n v="57"/>
    <n v="491"/>
    <n v="387"/>
    <n v="78.818737270875758"/>
    <n v="1"/>
    <s v="A"/>
    <n v="0"/>
    <s v="D"/>
    <n v="13"/>
    <n v="5"/>
    <n v="13"/>
    <n v="7"/>
    <n v="3"/>
    <n v="0"/>
    <n v="8.6140350877192979"/>
  </r>
  <r>
    <m/>
    <m/>
    <m/>
    <x v="16"/>
    <n v="3"/>
    <n v="60"/>
    <n v="579"/>
    <n v="510"/>
    <n v="88.082901554404145"/>
    <n v="3"/>
    <s v="A"/>
    <n v="0"/>
    <s v="D"/>
    <n v="25"/>
    <n v="10"/>
    <n v="4"/>
    <n v="14"/>
    <n v="1"/>
    <n v="0"/>
    <n v="9.65"/>
  </r>
  <r>
    <m/>
    <m/>
    <m/>
    <x v="7"/>
    <n v="0.2"/>
    <n v="37"/>
    <n v="305"/>
    <n v="229"/>
    <n v="75.081967213114751"/>
    <n v="1"/>
    <s v="D"/>
    <n v="0"/>
    <s v="D"/>
    <n v="3"/>
    <n v="2"/>
    <n v="9"/>
    <n v="5"/>
    <n v="3"/>
    <n v="0"/>
    <n v="8.2432432432432439"/>
  </r>
  <r>
    <m/>
    <m/>
    <m/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  <n v="8.7777777777777786"/>
  </r>
  <r>
    <m/>
    <m/>
    <m/>
    <x v="6"/>
    <n v="1.4"/>
    <n v="45"/>
    <n v="435"/>
    <n v="362"/>
    <n v="83.218390804597703"/>
    <n v="1"/>
    <s v="H"/>
    <n v="0"/>
    <s v="H"/>
    <n v="11"/>
    <n v="4"/>
    <n v="8"/>
    <n v="3"/>
    <n v="2"/>
    <n v="0"/>
    <n v="9.6666666666666661"/>
  </r>
  <r>
    <m/>
    <m/>
    <m/>
    <x v="15"/>
    <n v="2"/>
    <n v="63"/>
    <n v="619"/>
    <n v="534"/>
    <n v="86.268174474959608"/>
    <n v="2"/>
    <s v="H"/>
    <n v="0"/>
    <s v="H"/>
    <n v="11"/>
    <n v="4"/>
    <n v="15"/>
    <n v="4"/>
    <n v="2"/>
    <n v="0"/>
    <n v="9.825396825396826"/>
  </r>
  <r>
    <m/>
    <m/>
    <m/>
    <x v="0"/>
    <n v="0.7"/>
    <n v="52"/>
    <n v="504"/>
    <n v="406"/>
    <n v="80.555555555555557"/>
    <n v="1"/>
    <s v="H"/>
    <n v="1"/>
    <s v="D"/>
    <n v="9"/>
    <n v="5"/>
    <n v="9"/>
    <n v="2"/>
    <n v="2"/>
    <n v="0"/>
    <n v="9.6923076923076916"/>
  </r>
  <r>
    <m/>
    <m/>
    <m/>
    <x v="12"/>
    <n v="1"/>
    <n v="59"/>
    <n v="534"/>
    <n v="419"/>
    <n v="78.464419475655433"/>
    <n v="0"/>
    <s v="H"/>
    <n v="0"/>
    <s v="H"/>
    <n v="12"/>
    <n v="7"/>
    <n v="10"/>
    <n v="9"/>
    <n v="2"/>
    <n v="0"/>
    <n v="9.0508474576271194"/>
  </r>
  <r>
    <m/>
    <m/>
    <m/>
    <x v="11"/>
    <n v="2"/>
    <n v="41"/>
    <n v="397"/>
    <n v="303"/>
    <n v="76.322418136020147"/>
    <n v="0"/>
    <s v="H"/>
    <n v="0"/>
    <s v="H"/>
    <n v="11"/>
    <n v="4"/>
    <n v="15"/>
    <n v="4"/>
    <n v="3"/>
    <n v="0"/>
    <n v="9.6829268292682933"/>
  </r>
  <r>
    <m/>
    <m/>
    <m/>
    <x v="10"/>
    <n v="1.4"/>
    <n v="53"/>
    <n v="527"/>
    <n v="433"/>
    <n v="82.163187855787484"/>
    <n v="2"/>
    <s v="H"/>
    <n v="1"/>
    <s v="D"/>
    <n v="12"/>
    <n v="3"/>
    <n v="11"/>
    <n v="8"/>
    <n v="3"/>
    <n v="1"/>
    <n v="9.9433962264150946"/>
  </r>
  <r>
    <m/>
    <m/>
    <m/>
    <x v="17"/>
    <n v="0.7"/>
    <n v="71"/>
    <n v="623"/>
    <n v="528"/>
    <n v="84.75120385232745"/>
    <n v="0"/>
    <s v="D"/>
    <n v="0"/>
    <s v="D"/>
    <n v="15"/>
    <n v="4"/>
    <n v="10"/>
    <n v="4"/>
    <n v="4"/>
    <n v="0"/>
    <n v="8.774647887323944"/>
  </r>
  <r>
    <m/>
    <m/>
    <m/>
    <x v="13"/>
    <n v="2"/>
    <n v="67"/>
    <n v="711"/>
    <n v="620"/>
    <n v="87.201125175808727"/>
    <n v="2"/>
    <s v="A"/>
    <n v="0"/>
    <s v="D"/>
    <n v="12"/>
    <n v="7"/>
    <n v="6"/>
    <n v="5"/>
    <n v="0"/>
    <n v="0"/>
    <n v="10.611940298507463"/>
  </r>
  <r>
    <m/>
    <m/>
    <m/>
    <x v="14"/>
    <n v="0.6"/>
    <n v="48"/>
    <n v="488"/>
    <n v="408"/>
    <n v="83.606557377049185"/>
    <n v="1"/>
    <s v="D"/>
    <n v="0"/>
    <s v="D"/>
    <n v="15"/>
    <n v="4"/>
    <n v="13"/>
    <n v="5"/>
    <n v="1"/>
    <n v="0"/>
    <n v="10.166666666666666"/>
  </r>
  <r>
    <m/>
    <m/>
    <m/>
    <x v="4"/>
    <n v="1"/>
    <n v="52"/>
    <n v="467"/>
    <n v="387"/>
    <n v="82.869379014989292"/>
    <n v="1"/>
    <s v="H"/>
    <n v="1"/>
    <s v="D"/>
    <n v="10"/>
    <n v="3"/>
    <n v="12"/>
    <n v="7"/>
    <n v="3"/>
    <n v="0"/>
    <n v="8.9807692307692299"/>
  </r>
  <r>
    <m/>
    <m/>
    <m/>
    <x v="8"/>
    <n v="0.9"/>
    <n v="59"/>
    <n v="578"/>
    <n v="492"/>
    <n v="85.121107266435985"/>
    <n v="2"/>
    <s v="A"/>
    <n v="0"/>
    <s v="H"/>
    <n v="13"/>
    <n v="8"/>
    <n v="9"/>
    <n v="4"/>
    <n v="3"/>
    <n v="0"/>
    <n v="9.796610169491526"/>
  </r>
  <r>
    <m/>
    <m/>
    <m/>
    <x v="2"/>
    <n v="2.4"/>
    <n v="75"/>
    <n v="790"/>
    <n v="707"/>
    <n v="89.493670886075947"/>
    <n v="4"/>
    <s v="A"/>
    <n v="2"/>
    <s v="A"/>
    <n v="24"/>
    <n v="7"/>
    <n v="7"/>
    <n v="12"/>
    <n v="0"/>
    <n v="0"/>
    <n v="10.533333333333333"/>
  </r>
  <r>
    <m/>
    <m/>
    <m/>
    <x v="18"/>
    <n v="0.2"/>
    <n v="41"/>
    <n v="415"/>
    <n v="332"/>
    <n v="80"/>
    <n v="1"/>
    <s v="A"/>
    <n v="0"/>
    <s v="D"/>
    <n v="4"/>
    <n v="2"/>
    <n v="18"/>
    <n v="2"/>
    <n v="3"/>
    <n v="0"/>
    <n v="10.121951219512194"/>
  </r>
  <r>
    <m/>
    <m/>
    <m/>
    <x v="19"/>
    <n v="2.5"/>
    <n v="58"/>
    <n v="562"/>
    <n v="467"/>
    <n v="83.09608540925268"/>
    <n v="1"/>
    <s v="A"/>
    <n v="0"/>
    <s v="D"/>
    <n v="28"/>
    <n v="10"/>
    <n v="7"/>
    <n v="13"/>
    <n v="2"/>
    <n v="0"/>
    <n v="9.6896551724137936"/>
  </r>
  <r>
    <m/>
    <m/>
    <m/>
    <x v="5"/>
    <n v="0.5"/>
    <n v="31"/>
    <n v="275"/>
    <n v="185"/>
    <n v="67.272727272727266"/>
    <n v="2"/>
    <s v="A"/>
    <n v="2"/>
    <s v="A"/>
    <n v="4"/>
    <n v="3"/>
    <n v="12"/>
    <n v="1"/>
    <n v="4"/>
    <n v="0"/>
    <n v="8.870967741935484"/>
  </r>
  <r>
    <m/>
    <m/>
    <m/>
    <x v="16"/>
    <n v="1.8"/>
    <n v="39"/>
    <n v="342"/>
    <n v="272"/>
    <n v="79.532163742690059"/>
    <n v="1"/>
    <s v="H"/>
    <n v="1"/>
    <s v="D"/>
    <n v="7"/>
    <n v="3"/>
    <n v="10"/>
    <n v="2"/>
    <n v="3"/>
    <n v="0"/>
    <n v="8.7692307692307701"/>
  </r>
  <r>
    <m/>
    <m/>
    <m/>
    <x v="11"/>
    <n v="1.7"/>
    <n v="33"/>
    <n v="367"/>
    <n v="297"/>
    <n v="80.926430517711168"/>
    <n v="2"/>
    <s v="D"/>
    <n v="1"/>
    <s v="H"/>
    <n v="15"/>
    <n v="4"/>
    <n v="6"/>
    <n v="6"/>
    <n v="1"/>
    <n v="0"/>
    <n v="11.121212121212121"/>
  </r>
  <r>
    <m/>
    <m/>
    <m/>
    <x v="3"/>
    <n v="0.4"/>
    <n v="45"/>
    <n v="460"/>
    <n v="378"/>
    <n v="82.173913043478265"/>
    <n v="0"/>
    <s v="H"/>
    <n v="0"/>
    <s v="H"/>
    <n v="6"/>
    <n v="3"/>
    <n v="11"/>
    <n v="2"/>
    <n v="0"/>
    <n v="0"/>
    <n v="10.222222222222221"/>
  </r>
  <r>
    <m/>
    <m/>
    <m/>
    <x v="6"/>
    <n v="1.3"/>
    <n v="47"/>
    <n v="511"/>
    <n v="441"/>
    <n v="86.301369863013704"/>
    <n v="2"/>
    <s v="H"/>
    <n v="0"/>
    <s v="H"/>
    <n v="12"/>
    <n v="4"/>
    <n v="9"/>
    <n v="1"/>
    <n v="1"/>
    <n v="0"/>
    <n v="10.872340425531915"/>
  </r>
  <r>
    <m/>
    <m/>
    <m/>
    <x v="1"/>
    <n v="0.1"/>
    <n v="23"/>
    <n v="206"/>
    <n v="134"/>
    <n v="65.048543689320397"/>
    <n v="0"/>
    <s v="H"/>
    <n v="0"/>
    <s v="H"/>
    <n v="4"/>
    <n v="0"/>
    <n v="9"/>
    <n v="2"/>
    <n v="2"/>
    <n v="1"/>
    <n v="8.9565217391304355"/>
  </r>
  <r>
    <m/>
    <m/>
    <m/>
    <x v="12"/>
    <n v="2.4"/>
    <n v="65"/>
    <n v="622"/>
    <n v="517"/>
    <n v="83.118971061093248"/>
    <n v="2"/>
    <s v="A"/>
    <n v="0"/>
    <s v="H"/>
    <n v="26"/>
    <n v="5"/>
    <n v="12"/>
    <n v="13"/>
    <n v="1"/>
    <n v="0"/>
    <n v="9.569230769230769"/>
  </r>
  <r>
    <m/>
    <m/>
    <m/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  <n v="11.590909090909092"/>
  </r>
  <r>
    <m/>
    <m/>
    <m/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  <n v="8.557377049180328"/>
  </r>
  <r>
    <m/>
    <m/>
    <m/>
    <x v="15"/>
    <n v="0.5"/>
    <n v="39"/>
    <n v="359"/>
    <n v="260"/>
    <n v="72.423398328690809"/>
    <n v="1"/>
    <s v="H"/>
    <n v="1"/>
    <s v="H"/>
    <n v="8"/>
    <n v="3"/>
    <n v="9"/>
    <n v="2"/>
    <n v="1"/>
    <n v="0"/>
    <n v="9.2051282051282044"/>
  </r>
  <r>
    <m/>
    <m/>
    <m/>
    <x v="7"/>
    <n v="1.3"/>
    <n v="45"/>
    <n v="353"/>
    <n v="264"/>
    <n v="74.787535410764875"/>
    <n v="2"/>
    <s v="A"/>
    <n v="1"/>
    <s v="A"/>
    <n v="11"/>
    <n v="3"/>
    <n v="12"/>
    <n v="5"/>
    <n v="5"/>
    <n v="0"/>
    <n v="7.8444444444444441"/>
  </r>
  <r>
    <m/>
    <m/>
    <m/>
    <x v="18"/>
    <n v="0.4"/>
    <n v="37"/>
    <n v="417"/>
    <n v="342"/>
    <n v="82.014388489208628"/>
    <n v="0"/>
    <s v="H"/>
    <n v="0"/>
    <s v="H"/>
    <n v="6"/>
    <n v="1"/>
    <n v="11"/>
    <n v="5"/>
    <n v="0"/>
    <n v="0"/>
    <n v="11.27027027027027"/>
  </r>
  <r>
    <m/>
    <m/>
    <m/>
    <x v="12"/>
    <n v="0.9"/>
    <n v="48"/>
    <n v="439"/>
    <n v="375"/>
    <n v="85.421412300683372"/>
    <n v="0"/>
    <s v="H"/>
    <n v="0"/>
    <s v="H"/>
    <n v="11"/>
    <n v="3"/>
    <n v="17"/>
    <n v="3"/>
    <n v="5"/>
    <n v="0"/>
    <n v="9.1458333333333339"/>
  </r>
  <r>
    <m/>
    <m/>
    <m/>
    <x v="1"/>
    <n v="0.8"/>
    <n v="42"/>
    <n v="390"/>
    <n v="323"/>
    <n v="82.820512820512832"/>
    <n v="2"/>
    <s v="D"/>
    <n v="1"/>
    <s v="H"/>
    <n v="12"/>
    <n v="5"/>
    <n v="15"/>
    <n v="3"/>
    <n v="4"/>
    <n v="0"/>
    <n v="9.2857142857142865"/>
  </r>
  <r>
    <m/>
    <m/>
    <m/>
    <x v="14"/>
    <n v="0.5"/>
    <n v="51"/>
    <n v="493"/>
    <n v="419"/>
    <n v="84.989858012170387"/>
    <n v="0"/>
    <s v="H"/>
    <n v="0"/>
    <s v="H"/>
    <n v="8"/>
    <n v="2"/>
    <n v="13"/>
    <n v="7"/>
    <n v="3"/>
    <n v="0"/>
    <n v="9.6666666666666661"/>
  </r>
  <r>
    <m/>
    <m/>
    <m/>
    <x v="17"/>
    <n v="0.9"/>
    <n v="49"/>
    <n v="447"/>
    <n v="365"/>
    <n v="81.655480984340045"/>
    <n v="2"/>
    <s v="A"/>
    <n v="0"/>
    <s v="H"/>
    <n v="9"/>
    <n v="2"/>
    <n v="16"/>
    <n v="3"/>
    <n v="2"/>
    <n v="0"/>
    <n v="9.1224489795918373"/>
  </r>
  <r>
    <m/>
    <m/>
    <m/>
    <x v="0"/>
    <n v="1.5"/>
    <n v="53"/>
    <n v="510"/>
    <n v="416"/>
    <n v="81.568627450980387"/>
    <n v="3"/>
    <s v="H"/>
    <n v="1"/>
    <s v="H"/>
    <n v="14"/>
    <n v="5"/>
    <n v="10"/>
    <n v="4"/>
    <n v="2"/>
    <n v="0"/>
    <n v="9.6226415094339615"/>
  </r>
  <r>
    <m/>
    <m/>
    <m/>
    <x v="4"/>
    <n v="1.7"/>
    <n v="55"/>
    <n v="490"/>
    <n v="401"/>
    <n v="81.83673469387756"/>
    <n v="1"/>
    <s v="D"/>
    <n v="0"/>
    <s v="H"/>
    <n v="13"/>
    <n v="5"/>
    <n v="10"/>
    <n v="4"/>
    <n v="1"/>
    <n v="0"/>
    <n v="8.9090909090909083"/>
  </r>
  <r>
    <m/>
    <m/>
    <m/>
    <x v="15"/>
    <n v="0.8"/>
    <n v="45"/>
    <n v="403"/>
    <n v="285"/>
    <n v="70.719602977667492"/>
    <n v="1"/>
    <s v="D"/>
    <n v="1"/>
    <s v="D"/>
    <n v="7"/>
    <n v="2"/>
    <n v="15"/>
    <n v="3"/>
    <n v="2"/>
    <n v="0"/>
    <n v="8.9555555555555557"/>
  </r>
  <r>
    <m/>
    <m/>
    <m/>
    <x v="19"/>
    <n v="1"/>
    <n v="64"/>
    <n v="700"/>
    <n v="611"/>
    <n v="87.285714285714292"/>
    <n v="1"/>
    <s v="H"/>
    <n v="0"/>
    <s v="H"/>
    <n v="11"/>
    <n v="2"/>
    <n v="11"/>
    <n v="6"/>
    <n v="2"/>
    <n v="0"/>
    <n v="10.9375"/>
  </r>
  <r>
    <m/>
    <m/>
    <m/>
    <x v="5"/>
    <n v="0.7"/>
    <n v="50"/>
    <n v="448"/>
    <n v="353"/>
    <n v="78.794642857142861"/>
    <n v="1"/>
    <s v="D"/>
    <n v="0"/>
    <s v="D"/>
    <n v="12"/>
    <n v="4"/>
    <n v="15"/>
    <n v="4"/>
    <n v="8"/>
    <n v="0"/>
    <n v="8.9600000000000009"/>
  </r>
  <r>
    <m/>
    <m/>
    <m/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  <n v="9.6111111111111107"/>
  </r>
  <r>
    <m/>
    <m/>
    <m/>
    <x v="7"/>
    <n v="1.4"/>
    <n v="51"/>
    <n v="416"/>
    <n v="331"/>
    <n v="79.567307692307693"/>
    <n v="1"/>
    <s v="A"/>
    <n v="1"/>
    <s v="A"/>
    <n v="15"/>
    <n v="5"/>
    <n v="12"/>
    <n v="6"/>
    <n v="4"/>
    <n v="0"/>
    <n v="8.1568627450980387"/>
  </r>
  <r>
    <m/>
    <m/>
    <m/>
    <x v="13"/>
    <n v="1.7"/>
    <n v="72"/>
    <n v="707"/>
    <n v="604"/>
    <n v="85.431400282885434"/>
    <n v="0"/>
    <s v="D"/>
    <n v="0"/>
    <s v="D"/>
    <n v="26"/>
    <n v="5"/>
    <n v="8"/>
    <n v="15"/>
    <n v="0"/>
    <n v="0"/>
    <n v="9.8194444444444446"/>
  </r>
  <r>
    <m/>
    <m/>
    <m/>
    <x v="10"/>
    <n v="1.6"/>
    <n v="44"/>
    <n v="456"/>
    <n v="372"/>
    <n v="81.578947368421055"/>
    <n v="2"/>
    <s v="A"/>
    <n v="1"/>
    <s v="A"/>
    <n v="7"/>
    <n v="2"/>
    <n v="12"/>
    <n v="4"/>
    <n v="1"/>
    <n v="0"/>
    <n v="10.363636363636363"/>
  </r>
  <r>
    <m/>
    <m/>
    <m/>
    <x v="16"/>
    <n v="1"/>
    <n v="34"/>
    <n v="284"/>
    <n v="188"/>
    <n v="66.197183098591552"/>
    <n v="1"/>
    <s v="A"/>
    <n v="1"/>
    <s v="A"/>
    <n v="6"/>
    <n v="3"/>
    <n v="12"/>
    <n v="0"/>
    <n v="3"/>
    <n v="1"/>
    <n v="8.3529411764705888"/>
  </r>
  <r>
    <m/>
    <m/>
    <m/>
    <x v="8"/>
    <n v="0.7"/>
    <n v="55"/>
    <n v="540"/>
    <n v="455"/>
    <n v="84.259259259259252"/>
    <n v="0"/>
    <s v="H"/>
    <n v="0"/>
    <s v="H"/>
    <n v="10"/>
    <n v="3"/>
    <n v="13"/>
    <n v="8"/>
    <n v="2"/>
    <n v="1"/>
    <n v="9.8181818181818183"/>
  </r>
  <r>
    <m/>
    <m/>
    <m/>
    <x v="6"/>
    <n v="1.7"/>
    <n v="48"/>
    <n v="505"/>
    <n v="422"/>
    <n v="83.56435643564356"/>
    <n v="2"/>
    <s v="A"/>
    <n v="1"/>
    <s v="A"/>
    <n v="9"/>
    <n v="4"/>
    <n v="13"/>
    <n v="5"/>
    <n v="1"/>
    <n v="0"/>
    <n v="10.520833333333334"/>
  </r>
  <r>
    <m/>
    <m/>
    <m/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  <n v="8.5555555555555554"/>
  </r>
  <r>
    <m/>
    <m/>
    <m/>
    <x v="11"/>
    <n v="3.3"/>
    <n v="52"/>
    <n v="455"/>
    <n v="359"/>
    <n v="78.901098901098905"/>
    <n v="2"/>
    <s v="A"/>
    <n v="1"/>
    <s v="A"/>
    <n v="23"/>
    <n v="10"/>
    <n v="10"/>
    <n v="8"/>
    <n v="1"/>
    <n v="0"/>
    <n v="8.75"/>
  </r>
  <r>
    <m/>
    <m/>
    <m/>
    <x v="2"/>
    <n v="2.6"/>
    <n v="55"/>
    <n v="478"/>
    <n v="402"/>
    <n v="84.10041841004184"/>
    <n v="2"/>
    <s v="D"/>
    <n v="0"/>
    <s v="H"/>
    <n v="15"/>
    <n v="7"/>
    <n v="10"/>
    <n v="1"/>
    <n v="1"/>
    <n v="1"/>
    <n v="8.6909090909090914"/>
  </r>
  <r>
    <m/>
    <m/>
    <m/>
    <x v="15"/>
    <n v="0.5"/>
    <n v="33"/>
    <n v="305"/>
    <n v="241"/>
    <n v="79.016393442622942"/>
    <n v="0"/>
    <s v="H"/>
    <n v="0"/>
    <s v="D"/>
    <n v="3"/>
    <n v="1"/>
    <n v="12"/>
    <n v="1"/>
    <n v="2"/>
    <n v="0"/>
    <n v="9.2424242424242422"/>
  </r>
  <r>
    <m/>
    <m/>
    <m/>
    <x v="0"/>
    <n v="0.3"/>
    <n v="53"/>
    <n v="505"/>
    <n v="405"/>
    <n v="80.198019801980209"/>
    <n v="0"/>
    <s v="H"/>
    <n v="0"/>
    <s v="D"/>
    <n v="4"/>
    <n v="1"/>
    <n v="14"/>
    <n v="2"/>
    <n v="6"/>
    <n v="0"/>
    <n v="9.5283018867924536"/>
  </r>
  <r>
    <m/>
    <m/>
    <m/>
    <x v="14"/>
    <n v="1.2"/>
    <n v="50"/>
    <n v="543"/>
    <n v="463"/>
    <n v="85.267034990791899"/>
    <n v="0"/>
    <s v="H"/>
    <n v="0"/>
    <s v="H"/>
    <n v="6"/>
    <n v="2"/>
    <n v="10"/>
    <n v="5"/>
    <n v="1"/>
    <n v="0"/>
    <n v="10.86"/>
  </r>
  <r>
    <m/>
    <m/>
    <m/>
    <x v="5"/>
    <n v="1.9"/>
    <n v="40"/>
    <n v="371"/>
    <n v="277"/>
    <n v="74.66307277628033"/>
    <n v="2"/>
    <s v="A"/>
    <n v="1"/>
    <s v="A"/>
    <n v="10"/>
    <n v="5"/>
    <n v="7"/>
    <n v="7"/>
    <n v="3"/>
    <n v="0"/>
    <n v="9.2750000000000004"/>
  </r>
  <r>
    <m/>
    <m/>
    <m/>
    <x v="12"/>
    <n v="1"/>
    <n v="49"/>
    <n v="400"/>
    <n v="328"/>
    <n v="82"/>
    <n v="3"/>
    <s v="A"/>
    <n v="1"/>
    <s v="H"/>
    <n v="16"/>
    <n v="7"/>
    <n v="8"/>
    <n v="3"/>
    <n v="4"/>
    <n v="0"/>
    <n v="8.1632653061224492"/>
  </r>
  <r>
    <m/>
    <m/>
    <m/>
    <x v="1"/>
    <n v="1.4"/>
    <n v="50"/>
    <n v="478"/>
    <n v="404"/>
    <n v="84.51882845188284"/>
    <n v="0"/>
    <s v="H"/>
    <n v="0"/>
    <s v="H"/>
    <n v="20"/>
    <n v="2"/>
    <n v="12"/>
    <n v="2"/>
    <n v="0"/>
    <n v="0"/>
    <n v="9.56"/>
  </r>
  <r>
    <m/>
    <m/>
    <m/>
    <x v="4"/>
    <n v="1.5"/>
    <n v="49"/>
    <n v="427"/>
    <n v="338"/>
    <n v="79.156908665105391"/>
    <n v="0"/>
    <s v="H"/>
    <n v="0"/>
    <s v="D"/>
    <n v="14"/>
    <n v="5"/>
    <n v="9"/>
    <n v="7"/>
    <n v="3"/>
    <n v="0"/>
    <n v="8.7142857142857135"/>
  </r>
  <r>
    <m/>
    <m/>
    <m/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  <n v="9.8235294117647065"/>
  </r>
  <r>
    <m/>
    <m/>
    <m/>
    <x v="18"/>
    <n v="1.4"/>
    <n v="69"/>
    <n v="671"/>
    <n v="577"/>
    <n v="85.991058122205672"/>
    <n v="2"/>
    <s v="H"/>
    <n v="1"/>
    <s v="H"/>
    <n v="12"/>
    <n v="3"/>
    <n v="8"/>
    <n v="10"/>
    <n v="2"/>
    <n v="0"/>
    <n v="9.72463768115942"/>
  </r>
  <r>
    <m/>
    <m/>
    <m/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  <n v="11.209302325581396"/>
  </r>
  <r>
    <m/>
    <m/>
    <m/>
    <x v="9"/>
    <n v="0.3"/>
    <n v="37"/>
    <n v="322"/>
    <n v="234"/>
    <n v="72.67080745341616"/>
    <n v="0"/>
    <s v="H"/>
    <n v="0"/>
    <s v="D"/>
    <n v="3"/>
    <n v="0"/>
    <n v="16"/>
    <n v="1"/>
    <n v="2"/>
    <n v="0"/>
    <n v="8.7027027027027035"/>
  </r>
  <r>
    <m/>
    <m/>
    <m/>
    <x v="13"/>
    <n v="3"/>
    <n v="53"/>
    <n v="539"/>
    <n v="448"/>
    <n v="83.116883116883116"/>
    <n v="2"/>
    <s v="A"/>
    <n v="1"/>
    <s v="A"/>
    <n v="20"/>
    <n v="5"/>
    <n v="5"/>
    <n v="6"/>
    <n v="0"/>
    <n v="0"/>
    <n v="10.169811320754716"/>
  </r>
  <r>
    <m/>
    <m/>
    <m/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  <n v="11.275862068965518"/>
  </r>
  <r>
    <m/>
    <m/>
    <m/>
    <x v="11"/>
    <n v="1.8"/>
    <n v="31"/>
    <n v="319"/>
    <n v="224"/>
    <n v="70.219435736677113"/>
    <n v="1"/>
    <s v="D"/>
    <n v="1"/>
    <s v="A"/>
    <n v="8"/>
    <n v="5"/>
    <n v="10"/>
    <n v="0"/>
    <n v="0"/>
    <n v="0"/>
    <n v="10.290322580645162"/>
  </r>
  <r>
    <m/>
    <m/>
    <m/>
    <x v="16"/>
    <n v="0.4"/>
    <n v="33"/>
    <n v="322"/>
    <n v="223"/>
    <n v="69.254658385093165"/>
    <n v="0"/>
    <s v="H"/>
    <n v="0"/>
    <s v="D"/>
    <n v="6"/>
    <n v="1"/>
    <n v="10"/>
    <n v="3"/>
    <n v="2"/>
    <n v="1"/>
    <n v="9.7575757575757578"/>
  </r>
  <r>
    <m/>
    <m/>
    <m/>
    <x v="3"/>
    <n v="1.2"/>
    <n v="35"/>
    <n v="318"/>
    <n v="240"/>
    <n v="75.471698113207552"/>
    <n v="1"/>
    <s v="A"/>
    <n v="0"/>
    <s v="D"/>
    <n v="14"/>
    <n v="6"/>
    <n v="9"/>
    <n v="3"/>
    <n v="4"/>
    <n v="0"/>
    <n v="9.0857142857142854"/>
  </r>
  <r>
    <m/>
    <m/>
    <m/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  <n v="9.2291666666666661"/>
  </r>
  <r>
    <m/>
    <m/>
    <m/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  <n v="9.370967741935484"/>
  </r>
  <r>
    <m/>
    <m/>
    <m/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  <n v="8.9696969696969688"/>
  </r>
  <r>
    <m/>
    <m/>
    <m/>
    <x v="7"/>
    <n v="1.4"/>
    <n v="51"/>
    <n v="490"/>
    <n v="402"/>
    <n v="82.040816326530603"/>
    <n v="1"/>
    <s v="D"/>
    <n v="1"/>
    <s v="A"/>
    <n v="13"/>
    <n v="7"/>
    <n v="9"/>
    <n v="3"/>
    <n v="1"/>
    <n v="0"/>
    <n v="9.6078431372549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1B72-34FC-4DBD-B86D-75C0FCFF328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4" firstHeaderRow="0" firstDataRow="1" firstDataCol="1"/>
  <pivotFields count="20">
    <pivotField showAll="0"/>
    <pivotField showAll="0"/>
    <pivotField showAll="0"/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showAll="0"/>
    <pivotField dataField="1" showAll="0"/>
    <pivotField dataField="1" showAll="0"/>
    <pivotField showAll="0"/>
    <pivotField numFmtId="166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Poss" fld="5" subtotal="average" baseField="3" baseItem="0"/>
    <dataField name="Average of HTP" fld="6" subtotal="average" baseField="3" baseItem="0"/>
    <dataField name="Average of HS" fld="13" subtotal="average" baseField="3" baseItem="0"/>
    <dataField name="Average of Pass/Poss" fld="1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4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I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zoomScale="85" zoomScaleNormal="85" workbookViewId="0">
      <selection activeCell="L13" sqref="L13"/>
    </sheetView>
  </sheetViews>
  <sheetFormatPr defaultRowHeight="14.5" x14ac:dyDescent="0.35"/>
  <cols>
    <col min="2" max="2" width="18.90625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3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3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3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3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3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3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3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3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3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3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3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3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3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3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3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3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3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3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3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3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3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3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3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3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3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3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3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3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3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3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3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3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3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3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3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3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3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3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3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3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3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3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3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3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3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3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3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3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3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3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3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3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3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3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3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3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3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3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3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3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3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3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3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3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3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3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3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3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3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3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3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3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3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3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3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3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3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3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3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3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3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3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3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3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3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3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3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3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3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3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3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3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3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3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3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3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3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3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3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3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3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3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3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3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3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3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3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3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3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3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3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3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3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3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3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3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3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3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3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3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3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3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3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3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3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3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3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3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3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3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3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3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3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3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3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3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3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3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3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3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3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3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3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3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3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3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3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3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3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3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3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3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3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3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3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3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3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3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3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3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3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3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3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3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3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3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3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3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3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3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3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3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3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3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3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3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3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3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3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3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3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3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3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3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3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3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3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3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3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3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3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3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3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3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3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3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3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3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3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3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3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3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3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3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3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3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3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3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3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3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3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3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3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3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3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3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3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3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3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3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3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3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3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3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3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3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3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3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3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3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3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3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3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3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3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3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3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3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3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3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3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3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3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3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3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3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3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3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3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3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3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3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3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3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3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3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3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3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3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3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3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3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3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3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3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3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3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3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3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3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3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3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3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3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3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3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3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3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3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3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3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3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3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3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3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3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3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3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3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3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3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3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3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3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3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3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3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3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3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3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3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3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3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3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3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3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3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3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3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3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3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3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3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3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3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3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3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3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3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3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3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3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3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3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3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3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3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3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3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3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3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3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3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3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3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3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3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3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3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3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3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3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3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3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3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3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3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3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3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3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3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3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3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3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3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3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3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3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3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3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3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3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3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3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3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3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3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3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3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3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3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3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3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3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3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3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3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3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A5E4-7986-4F3B-94CB-BACFA63ADBF2}">
  <dimension ref="A1:Q28"/>
  <sheetViews>
    <sheetView workbookViewId="0">
      <selection activeCell="S21" sqref="S21"/>
    </sheetView>
  </sheetViews>
  <sheetFormatPr defaultRowHeight="14.5" x14ac:dyDescent="0.35"/>
  <cols>
    <col min="1" max="1" width="15.453125" bestFit="1" customWidth="1"/>
    <col min="5" max="5" width="32" bestFit="1" customWidth="1"/>
    <col min="6" max="6" width="11.7265625" bestFit="1" customWidth="1"/>
    <col min="7" max="7" width="16.1796875" bestFit="1" customWidth="1"/>
    <col min="8" max="8" width="11.1796875" bestFit="1" customWidth="1"/>
    <col min="10" max="11" width="11.7265625" bestFit="1" customWidth="1"/>
    <col min="13" max="13" width="32.26953125" bestFit="1" customWidth="1"/>
    <col min="14" max="14" width="11.7265625" bestFit="1" customWidth="1"/>
    <col min="15" max="15" width="16.1796875" bestFit="1" customWidth="1"/>
    <col min="16" max="16" width="11.1796875" bestFit="1" customWidth="1"/>
  </cols>
  <sheetData>
    <row r="1" spans="1:17" x14ac:dyDescent="0.35">
      <c r="A1" t="s">
        <v>117</v>
      </c>
      <c r="B1" t="s">
        <v>72</v>
      </c>
      <c r="C1" t="s">
        <v>110</v>
      </c>
      <c r="D1" t="s">
        <v>118</v>
      </c>
      <c r="F1" t="s">
        <v>72</v>
      </c>
      <c r="G1" t="s">
        <v>110</v>
      </c>
      <c r="H1" t="s">
        <v>118</v>
      </c>
      <c r="N1" t="s">
        <v>72</v>
      </c>
      <c r="O1" t="s">
        <v>110</v>
      </c>
      <c r="P1" t="s">
        <v>118</v>
      </c>
    </row>
    <row r="2" spans="1:17" x14ac:dyDescent="0.35">
      <c r="A2" t="s">
        <v>33</v>
      </c>
      <c r="B2">
        <v>55</v>
      </c>
      <c r="C2" s="11">
        <v>82.061068702290072</v>
      </c>
      <c r="D2" t="s">
        <v>119</v>
      </c>
      <c r="F2" t="str">
        <f>_xlfn.LET(
    _xlpm.x, B2,
    _xlpm.min, MIN($B$2:$B$11),
    _xlpm.max, MAX($B$2:$B$11),
    _xlpm.persen, IF(_xlpm.max=_xlpm.min,0,(_xlpm.x-_xlpm.min)/(_xlpm.max-_xlpm.min)*100),
    IF(_xlpm.persen&lt;=50,"Poss Sedikit","Poss Banyak")
)</f>
        <v>Poss Banyak</v>
      </c>
      <c r="G2" t="str">
        <f>_xlfn.LET(
    _xlpm.x, C2,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2" t="s">
        <v>119</v>
      </c>
      <c r="J2" t="str">
        <f>_xlfn.LET(
    _xlpm.x, B2,
    _xlpm.avg, AVERAGE(B$2:B$11),
    IF(_xlpm.x&lt;_xlpm.avg,"Poss Sedikit","Poss Banyak")
)</f>
        <v>Poss Banyak</v>
      </c>
      <c r="K2" t="str">
        <f>_xlfn.LET(
    _xlpm.x, C2,
    _xlpm.avg, AVERAGE(C$2:C$11),
    IF(_xlpm.x&lt;_xlpm.avg,"Pass Rate Sedikit","Pass Rate Banyak")
)</f>
        <v>Pass Rate Banyak</v>
      </c>
      <c r="N2" t="s">
        <v>235</v>
      </c>
      <c r="O2" t="s">
        <v>237</v>
      </c>
      <c r="P2" t="s">
        <v>119</v>
      </c>
    </row>
    <row r="3" spans="1:17" x14ac:dyDescent="0.35">
      <c r="A3" t="s">
        <v>38</v>
      </c>
      <c r="B3">
        <v>38</v>
      </c>
      <c r="C3" s="11">
        <v>76.115485564304464</v>
      </c>
      <c r="D3" t="s">
        <v>120</v>
      </c>
      <c r="F3" t="str">
        <f t="shared" ref="F3:F11" si="0">_xlfn.LET(
    _xlpm.x, B3,
    _xlpm.min, MIN($B$2:$B$11),
    _xlpm.max, MAX($B$2:$B$11),
    _xlpm.persen, IF(_xlpm.max=_xlpm.min,0,(_xlpm.x-_xlpm.min)/(_xlpm.max-_xlpm.min)*100),
    IF(_xlpm.persen&lt;=50,"Poss Sedikit","Poss Banyak")
)</f>
        <v>Poss Sedikit</v>
      </c>
      <c r="G3" t="str">
        <f t="shared" ref="G3:G11" si="1">_xlfn.LET(
    _xlpm.x, C3,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3" t="s">
        <v>120</v>
      </c>
      <c r="J3" t="str">
        <f t="shared" ref="J3:J11" si="2">_xlfn.LET(
    _xlpm.x, B3,
    _xlpm.avg, AVERAGE($B$2:$B$11),
    IF(_xlpm.x&lt;_xlpm.avg,"Poss Sedikit","Poss Banyak")
)</f>
        <v>Poss Sedikit</v>
      </c>
      <c r="K3" t="str">
        <f t="shared" ref="K3:K11" si="3">_xlfn.LET(
    _xlpm.x, C3,
    _xlpm.avg, AVERAGE(C$2:C$11),
    IF(_xlpm.x&lt;_xlpm.avg,"Pass Rate Sedikit","Pass Rate Banyak")
)</f>
        <v>Pass Rate Sedikit</v>
      </c>
      <c r="N3" t="s">
        <v>236</v>
      </c>
      <c r="O3" t="s">
        <v>238</v>
      </c>
      <c r="P3" t="s">
        <v>120</v>
      </c>
    </row>
    <row r="4" spans="1:17" x14ac:dyDescent="0.35">
      <c r="A4" t="s">
        <v>42</v>
      </c>
      <c r="B4">
        <v>53</v>
      </c>
      <c r="C4" s="11">
        <v>83.406113537117903</v>
      </c>
      <c r="D4" t="s">
        <v>119</v>
      </c>
      <c r="F4" t="str">
        <f t="shared" si="0"/>
        <v>Poss Banyak</v>
      </c>
      <c r="G4" t="str">
        <f t="shared" si="1"/>
        <v>Pass Rate Banyak</v>
      </c>
      <c r="H4" t="s">
        <v>119</v>
      </c>
      <c r="J4" t="str">
        <f t="shared" si="2"/>
        <v>Poss Banyak</v>
      </c>
      <c r="K4" t="str">
        <f t="shared" si="3"/>
        <v>Pass Rate Banyak</v>
      </c>
      <c r="N4" t="s">
        <v>235</v>
      </c>
      <c r="O4" t="s">
        <v>237</v>
      </c>
      <c r="P4" t="s">
        <v>119</v>
      </c>
    </row>
    <row r="5" spans="1:17" x14ac:dyDescent="0.35">
      <c r="A5" t="s">
        <v>44</v>
      </c>
      <c r="B5">
        <v>40</v>
      </c>
      <c r="C5" s="11">
        <v>74.686716791979947</v>
      </c>
      <c r="D5" t="s">
        <v>120</v>
      </c>
      <c r="F5" t="str">
        <f t="shared" si="0"/>
        <v>Poss Banyak</v>
      </c>
      <c r="G5" t="str">
        <f t="shared" si="1"/>
        <v>Pass Rate Banyak</v>
      </c>
      <c r="H5" t="s">
        <v>120</v>
      </c>
      <c r="J5" t="str">
        <f t="shared" si="2"/>
        <v>Poss Sedikit</v>
      </c>
      <c r="K5" t="str">
        <f t="shared" si="3"/>
        <v>Pass Rate Sedikit</v>
      </c>
      <c r="N5" t="s">
        <v>236</v>
      </c>
      <c r="O5" t="s">
        <v>238</v>
      </c>
      <c r="P5" t="s">
        <v>120</v>
      </c>
    </row>
    <row r="6" spans="1:17" x14ac:dyDescent="0.35">
      <c r="A6" t="s">
        <v>46</v>
      </c>
      <c r="B6">
        <v>23</v>
      </c>
      <c r="C6" s="11">
        <v>61.835748792270529</v>
      </c>
      <c r="D6" t="s">
        <v>119</v>
      </c>
      <c r="F6" t="str">
        <f t="shared" si="0"/>
        <v>Poss Sedikit</v>
      </c>
      <c r="G6" t="str">
        <f t="shared" si="1"/>
        <v>Pass Rate Sedikit</v>
      </c>
      <c r="H6" t="s">
        <v>119</v>
      </c>
      <c r="J6" t="str">
        <f t="shared" si="2"/>
        <v>Poss Sedikit</v>
      </c>
      <c r="K6" t="str">
        <f t="shared" si="3"/>
        <v>Pass Rate Sedikit</v>
      </c>
      <c r="N6" t="s">
        <v>236</v>
      </c>
      <c r="O6" t="s">
        <v>238</v>
      </c>
      <c r="P6" t="s">
        <v>119</v>
      </c>
    </row>
    <row r="7" spans="1:17" x14ac:dyDescent="0.35">
      <c r="A7" t="s">
        <v>48</v>
      </c>
      <c r="B7">
        <v>53</v>
      </c>
      <c r="C7" s="11">
        <v>77.348066298342545</v>
      </c>
      <c r="D7" t="s">
        <v>121</v>
      </c>
      <c r="F7" t="str">
        <f t="shared" si="0"/>
        <v>Poss Banyak</v>
      </c>
      <c r="G7" t="str">
        <f t="shared" si="1"/>
        <v>Pass Rate Banyak</v>
      </c>
      <c r="H7" t="s">
        <v>121</v>
      </c>
      <c r="J7" t="str">
        <f t="shared" si="2"/>
        <v>Poss Banyak</v>
      </c>
      <c r="K7" t="str">
        <f t="shared" si="3"/>
        <v>Pass Rate Sedikit</v>
      </c>
      <c r="N7" t="s">
        <v>235</v>
      </c>
      <c r="O7" t="s">
        <v>238</v>
      </c>
      <c r="P7" t="s">
        <v>121</v>
      </c>
    </row>
    <row r="8" spans="1:17" x14ac:dyDescent="0.35">
      <c r="A8" t="s">
        <v>51</v>
      </c>
      <c r="B8">
        <v>52</v>
      </c>
      <c r="C8" s="11">
        <v>81.25</v>
      </c>
      <c r="D8" t="s">
        <v>120</v>
      </c>
      <c r="F8" t="str">
        <f t="shared" si="0"/>
        <v>Poss Banyak</v>
      </c>
      <c r="G8" t="str">
        <f t="shared" si="1"/>
        <v>Pass Rate Banyak</v>
      </c>
      <c r="H8" t="s">
        <v>120</v>
      </c>
      <c r="J8" t="str">
        <f t="shared" si="2"/>
        <v>Poss Banyak</v>
      </c>
      <c r="K8" t="str">
        <f t="shared" si="3"/>
        <v>Pass Rate Banyak</v>
      </c>
      <c r="N8" t="s">
        <v>235</v>
      </c>
      <c r="O8" t="s">
        <v>237</v>
      </c>
      <c r="P8" t="s">
        <v>120</v>
      </c>
    </row>
    <row r="9" spans="1:17" x14ac:dyDescent="0.35">
      <c r="A9" t="s">
        <v>54</v>
      </c>
      <c r="B9">
        <v>46</v>
      </c>
      <c r="C9" s="11">
        <v>75.227272727272734</v>
      </c>
      <c r="D9" t="s">
        <v>119</v>
      </c>
      <c r="F9" t="str">
        <f t="shared" si="0"/>
        <v>Poss Banyak</v>
      </c>
      <c r="G9" t="str">
        <f t="shared" si="1"/>
        <v>Pass Rate Banyak</v>
      </c>
      <c r="H9" t="s">
        <v>119</v>
      </c>
      <c r="J9" t="str">
        <f t="shared" si="2"/>
        <v>Poss Banyak</v>
      </c>
      <c r="K9" t="str">
        <f t="shared" si="3"/>
        <v>Pass Rate Sedikit</v>
      </c>
      <c r="N9" t="s">
        <v>235</v>
      </c>
      <c r="O9" t="s">
        <v>238</v>
      </c>
      <c r="P9" t="s">
        <v>119</v>
      </c>
    </row>
    <row r="10" spans="1:17" x14ac:dyDescent="0.35">
      <c r="A10" t="s">
        <v>57</v>
      </c>
      <c r="B10">
        <v>48</v>
      </c>
      <c r="C10" s="11">
        <v>86.817325800376636</v>
      </c>
      <c r="D10" t="s">
        <v>120</v>
      </c>
      <c r="F10" t="str">
        <f t="shared" si="0"/>
        <v>Poss Banyak</v>
      </c>
      <c r="G10" t="str">
        <f t="shared" si="1"/>
        <v>Pass Rate Banyak</v>
      </c>
      <c r="H10" t="s">
        <v>120</v>
      </c>
      <c r="J10" t="str">
        <f t="shared" si="2"/>
        <v>Poss Banyak</v>
      </c>
      <c r="K10" t="str">
        <f t="shared" si="3"/>
        <v>Pass Rate Banyak</v>
      </c>
      <c r="N10" t="s">
        <v>235</v>
      </c>
      <c r="O10" t="s">
        <v>237</v>
      </c>
      <c r="P10" t="s">
        <v>120</v>
      </c>
    </row>
    <row r="11" spans="1:17" x14ac:dyDescent="0.35">
      <c r="A11" t="s">
        <v>59</v>
      </c>
      <c r="B11">
        <v>30</v>
      </c>
      <c r="C11" s="11">
        <v>75.718849840255587</v>
      </c>
      <c r="D11" t="s">
        <v>121</v>
      </c>
      <c r="F11" t="str">
        <f t="shared" si="0"/>
        <v>Poss Sedikit</v>
      </c>
      <c r="G11" t="str">
        <f t="shared" si="1"/>
        <v>Pass Rate Banyak</v>
      </c>
      <c r="H11" t="s">
        <v>121</v>
      </c>
      <c r="J11" t="str">
        <f t="shared" si="2"/>
        <v>Poss Sedikit</v>
      </c>
      <c r="K11" t="str">
        <f t="shared" si="3"/>
        <v>Pass Rate Sedikit</v>
      </c>
      <c r="N11" t="s">
        <v>236</v>
      </c>
      <c r="O11" t="s">
        <v>238</v>
      </c>
      <c r="P11" t="s">
        <v>121</v>
      </c>
    </row>
    <row r="13" spans="1:17" x14ac:dyDescent="0.35">
      <c r="F13">
        <f>COUNTIF(F2:F11,"Poss Sedikit")/COUNTA(F2:F11)*100</f>
        <v>30</v>
      </c>
      <c r="G13">
        <f>COUNTIF(G2:G11,"Pass Rate Sedikit")/COUNTA(G2:G11)*100</f>
        <v>10</v>
      </c>
      <c r="H13">
        <f>COUNTIF(H2:H11,"Win")/COUNTA(H2:H11)*100</f>
        <v>40</v>
      </c>
      <c r="N13">
        <f>COUNTIF(N2:N11,"Poss Sedikit")/COUNTA(N2:N11)*100</f>
        <v>40</v>
      </c>
      <c r="O13">
        <f>COUNTIF(O2:O11,"Pass Rate Sedikit")/COUNTA(O2:O11)*100</f>
        <v>60</v>
      </c>
      <c r="P13">
        <f>COUNTIF(P2:P11,"Win")/COUNTA(P2:P11)*100</f>
        <v>40</v>
      </c>
    </row>
    <row r="14" spans="1:17" x14ac:dyDescent="0.35">
      <c r="F14">
        <f>COUNTIF(F2:F11,"Poss Banyak")/COUNTA(F2:F11)*100</f>
        <v>70</v>
      </c>
      <c r="G14">
        <v>90</v>
      </c>
      <c r="H14">
        <f>COUNTIF(H2:H11,"Lose")/COUNTA(H2:H11)*100</f>
        <v>40</v>
      </c>
      <c r="N14">
        <f>COUNTIF(N2:N11,"Poss Banyak")/COUNTA(N2:N11)*100</f>
        <v>60</v>
      </c>
      <c r="O14">
        <v>40</v>
      </c>
      <c r="P14">
        <f>COUNTIF(P2:P11,"Lose")/COUNTA(P2:P11)*100</f>
        <v>40</v>
      </c>
    </row>
    <row r="15" spans="1:17" x14ac:dyDescent="0.35">
      <c r="H15">
        <v>20</v>
      </c>
      <c r="P15">
        <v>20</v>
      </c>
    </row>
    <row r="16" spans="1:17" x14ac:dyDescent="0.35">
      <c r="F16" t="s">
        <v>135</v>
      </c>
      <c r="G16" t="s">
        <v>136</v>
      </c>
      <c r="H16" t="s">
        <v>134</v>
      </c>
      <c r="I16" t="s">
        <v>137</v>
      </c>
      <c r="N16" t="s">
        <v>135</v>
      </c>
      <c r="O16" t="s">
        <v>136</v>
      </c>
      <c r="P16" t="s">
        <v>134</v>
      </c>
      <c r="Q16" t="s">
        <v>137</v>
      </c>
    </row>
    <row r="17" spans="5:17" x14ac:dyDescent="0.35">
      <c r="E17" t="s">
        <v>122</v>
      </c>
      <c r="F17">
        <f>COUNTIFS($F$2:$F$11,"Poss Sedikit",G2:G11,"Pass Rate Sedikit",H2:H11,"Win")/COUNTA(F2:F11)*100</f>
        <v>10</v>
      </c>
      <c r="G17" s="9">
        <f>COUNTIFS($F$2:$F$11,"Poss Sedikit",G2:G11,"Pass Rate Sedikit")/COUNTA(F2:F11)*100</f>
        <v>10</v>
      </c>
      <c r="H17">
        <f>F17/$G$17*100</f>
        <v>100</v>
      </c>
      <c r="I17">
        <f>H17/H13</f>
        <v>2.5</v>
      </c>
      <c r="M17" t="s">
        <v>122</v>
      </c>
      <c r="N17">
        <f>COUNTIFS($N$2:$N$11,"Poss Sedikit",$O$2:$O$11,"Pass Rate Sedikit",$P$2:$P$11,"Win")/COUNTA($N$2:$N$11)*100</f>
        <v>10</v>
      </c>
      <c r="O17" s="9">
        <f>COUNTIFS($N$2:$N$11,"Poss Sedikit",O2:O11,"Pass Rate Sedikit")/COUNTA(N2:N11)*100</f>
        <v>40</v>
      </c>
      <c r="P17">
        <f>N17/$O$17*100</f>
        <v>25</v>
      </c>
      <c r="Q17">
        <f>P17/P13</f>
        <v>0.625</v>
      </c>
    </row>
    <row r="18" spans="5:17" x14ac:dyDescent="0.35">
      <c r="E18" t="s">
        <v>124</v>
      </c>
      <c r="F18">
        <f>COUNTIFS($F$2:$F$11,"Poss Sedikit",$G$2:$G$11,"Pass Rate Sedikit",$H$2:$H$11,"Draw")/COUNTA($F$2:$F$11)*100</f>
        <v>0</v>
      </c>
      <c r="H18">
        <f>F18/$G$17*100</f>
        <v>0</v>
      </c>
      <c r="I18">
        <f t="shared" ref="I18:I19" si="4">H18/H14</f>
        <v>0</v>
      </c>
      <c r="M18" t="s">
        <v>124</v>
      </c>
      <c r="N18">
        <f>COUNTIFS($N$2:$N$11,"Poss Sedikit",$O$2:$O$11,"Pass Rate Sedikit",$P$2:$P$11,"Draw")/COUNTA($N$2:$N$11)*100</f>
        <v>10</v>
      </c>
      <c r="P18">
        <f t="shared" ref="P18:P19" si="5">N18/$O$17*100</f>
        <v>25</v>
      </c>
      <c r="Q18">
        <f t="shared" ref="Q18:Q19" si="6">P18/P14</f>
        <v>0.625</v>
      </c>
    </row>
    <row r="19" spans="5:17" x14ac:dyDescent="0.35">
      <c r="E19" t="s">
        <v>125</v>
      </c>
      <c r="F19">
        <f>COUNTIFS($F$2:$F$11,"Poss Sedikit",$G$2:$G$11,"Pass Rate Sedikit",$H$2:$H$11,"Lose")/COUNTA($F$2:$F$11)*100</f>
        <v>0</v>
      </c>
      <c r="H19">
        <f>F19/$G$17*100</f>
        <v>0</v>
      </c>
      <c r="I19">
        <f t="shared" si="4"/>
        <v>0</v>
      </c>
      <c r="M19" t="s">
        <v>125</v>
      </c>
      <c r="N19">
        <f>COUNTIFS($N$2:$N$11,"Poss Sedikit",$O$2:$O$11,"Pass Rate Sedikit",$P$2:$P$11,"Lose")/COUNTA($N$2:$N$11)*100</f>
        <v>20</v>
      </c>
      <c r="P19">
        <f t="shared" si="5"/>
        <v>50</v>
      </c>
      <c r="Q19">
        <f t="shared" si="6"/>
        <v>2.5</v>
      </c>
    </row>
    <row r="20" spans="5:17" x14ac:dyDescent="0.35">
      <c r="E20" t="s">
        <v>123</v>
      </c>
      <c r="F20">
        <f>COUNTIFS($F$2:$F$11,"Poss Sedikit",$G$2:$G$11,"Pass Rate Banyak",$H$2:$H$11,"Win")/COUNTA($F$2:$F$11)*100</f>
        <v>0</v>
      </c>
      <c r="G20" s="9">
        <f>COUNTIFS($F$2:$F$11,"Poss Sedikit",$G$2:$G$11,"Pass Rate Banyak")/COUNTA($F$2:$F$11)*100</f>
        <v>20</v>
      </c>
      <c r="H20">
        <f>F20/$G$20*100</f>
        <v>0</v>
      </c>
      <c r="I20">
        <f>H20/H13</f>
        <v>0</v>
      </c>
      <c r="M20" t="s">
        <v>123</v>
      </c>
      <c r="N20">
        <f>COUNTIFS($N$2:$N$11,"Poss Sedikit",$O$2:$O$11,"Pass Rate Banyak",$P$2:$P$11,"Win")/COUNTA($N$2:$N$11)*100</f>
        <v>0</v>
      </c>
      <c r="O20" s="9">
        <f>COUNTIFS($N$2:$N$11,"Poss Sedikit",$O$2:$O$11,"Pass Rate Banyak")/COUNTA($N$2:$N$11)*100</f>
        <v>0</v>
      </c>
      <c r="P20" t="e">
        <f>N20/$O$20*100</f>
        <v>#DIV/0!</v>
      </c>
      <c r="Q20" t="e">
        <f>P20/P13</f>
        <v>#DIV/0!</v>
      </c>
    </row>
    <row r="21" spans="5:17" x14ac:dyDescent="0.35">
      <c r="E21" t="s">
        <v>126</v>
      </c>
      <c r="F21">
        <f>COUNTIFS($F$2:$F$11,"Poss Sedikit",$G$2:$G$11,"Pass Rate Banyak",$H$2:$H$11,"Draw")/COUNTA($F$2:$F$11)*100</f>
        <v>10</v>
      </c>
      <c r="H21">
        <f t="shared" ref="H21:H22" si="7">F21/$G$20*100</f>
        <v>50</v>
      </c>
      <c r="I21">
        <f t="shared" ref="I21:I22" si="8">H21/H14</f>
        <v>1.25</v>
      </c>
      <c r="M21" t="s">
        <v>126</v>
      </c>
      <c r="N21">
        <f>COUNTIFS($N$2:$N$11,"Poss Sedikit",$O$2:$O$11,"Pass Rate Banyak",$P$2:$P$11,"Draw")/COUNTA($N$2:$N$11)*100</f>
        <v>0</v>
      </c>
      <c r="P21" t="e">
        <f t="shared" ref="P21:P22" si="9">N21/$O$20*100</f>
        <v>#DIV/0!</v>
      </c>
      <c r="Q21" t="e">
        <f t="shared" ref="Q21:Q22" si="10">P21/P14</f>
        <v>#DIV/0!</v>
      </c>
    </row>
    <row r="22" spans="5:17" x14ac:dyDescent="0.35">
      <c r="E22" t="s">
        <v>127</v>
      </c>
      <c r="F22">
        <f>COUNTIFS($F$2:$F$11,"Poss Sedikit",G2:G11,"Pass Rate Banyak",H2:H11,"Lose")/COUNTA(F2:F11)*100</f>
        <v>10</v>
      </c>
      <c r="H22">
        <f t="shared" si="7"/>
        <v>50</v>
      </c>
      <c r="I22">
        <f t="shared" si="8"/>
        <v>2.5</v>
      </c>
      <c r="M22" t="s">
        <v>127</v>
      </c>
      <c r="N22">
        <f>COUNTIFS($N$2:$N$11,"Poss Sedikit",$O$2:$O$11,"Pass Rate Banyak",$P$2:$P$11,"Lose")/COUNTA($N$2:$N$11)*100</f>
        <v>0</v>
      </c>
      <c r="P22" t="e">
        <f t="shared" si="9"/>
        <v>#DIV/0!</v>
      </c>
      <c r="Q22" t="e">
        <f t="shared" si="10"/>
        <v>#DIV/0!</v>
      </c>
    </row>
    <row r="23" spans="5:17" x14ac:dyDescent="0.35">
      <c r="E23" t="s">
        <v>128</v>
      </c>
      <c r="F23">
        <f>COUNTIFS($F$2:$F$11,"Poss Banyak",$G$2:$G$11,"Pass Rate Sedikit",$H$2:$H$11,"Win")/COUNTA($F$2:$F$11)*100</f>
        <v>0</v>
      </c>
      <c r="G23" s="9">
        <f>COUNTIFS($F$2:$F$11,"Poss Banyak",$G$2:$G$11,"Pass Rate Sedikit")/COUNTA($F$2:$F$11)*100</f>
        <v>0</v>
      </c>
      <c r="H23" t="e">
        <f>F23/$G$23*100</f>
        <v>#DIV/0!</v>
      </c>
      <c r="I23" t="e">
        <f>H23/H13</f>
        <v>#DIV/0!</v>
      </c>
      <c r="M23" t="s">
        <v>128</v>
      </c>
      <c r="N23">
        <f>COUNTIFS($N$2:$N$11,"Poss Banyak",$O$2:$O$11,"Pass Rate Sedikit",$P$2:$P$11,"Win")/COUNTA($N$2:$N$11)*100</f>
        <v>10</v>
      </c>
      <c r="O23" s="9">
        <f>COUNTIFS($N$2:$N$11,"Poss Banyak",$O$2:$O$11,"Pass Rate Sedikit")/COUNTA($P$2:$P$11)*100</f>
        <v>20</v>
      </c>
      <c r="P23">
        <f>N23/$O$23*100</f>
        <v>50</v>
      </c>
      <c r="Q23">
        <f>P23/P13</f>
        <v>1.25</v>
      </c>
    </row>
    <row r="24" spans="5:17" x14ac:dyDescent="0.35">
      <c r="E24" t="s">
        <v>129</v>
      </c>
      <c r="F24">
        <f>COUNTIFS($F$2:$F$11,"Poss Banyak",G2:G11,"Pass Rate Sedikit",H2:H11,"Draw")/COUNTA(F2:F11)*100</f>
        <v>0</v>
      </c>
      <c r="H24" t="e">
        <f t="shared" ref="H24:H25" si="11">F24/$G$23</f>
        <v>#DIV/0!</v>
      </c>
      <c r="I24" t="e">
        <f>H24/H14</f>
        <v>#DIV/0!</v>
      </c>
      <c r="M24" t="s">
        <v>129</v>
      </c>
      <c r="N24">
        <f>COUNTIFS($N$2:$N$11,"Poss Banyak",$O$2:$O$11,"Pass Rate Sedikit",$P$2:$P$11,"Draw")/COUNTA($N$2:$N$11)*100</f>
        <v>10</v>
      </c>
      <c r="P24">
        <f t="shared" ref="P24:P25" si="12">N24/$O$23*100</f>
        <v>50</v>
      </c>
      <c r="Q24">
        <f>P24/P14</f>
        <v>1.25</v>
      </c>
    </row>
    <row r="25" spans="5:17" x14ac:dyDescent="0.35">
      <c r="E25" t="s">
        <v>130</v>
      </c>
      <c r="F25">
        <f>COUNTIFS($F$2:$F$11,"Poss Banyak",G2:G11,"Pass Rate Sedikit",H2:H11,"Lose")/COUNTA(F2:F11)*100</f>
        <v>0</v>
      </c>
      <c r="H25" t="e">
        <f t="shared" si="11"/>
        <v>#DIV/0!</v>
      </c>
      <c r="I25" t="e">
        <f>H25/H15</f>
        <v>#DIV/0!</v>
      </c>
      <c r="M25" t="s">
        <v>130</v>
      </c>
      <c r="N25">
        <f>COUNTIFS($N$2:$N$11,"Poss Banyak",$O$2:$O$11,"Pass Rate Sedikit",$P$2:$P$11,"Lose")/COUNTA($N$2:$N$11)*100</f>
        <v>0</v>
      </c>
      <c r="P25">
        <f t="shared" si="12"/>
        <v>0</v>
      </c>
      <c r="Q25">
        <f>P25/P15</f>
        <v>0</v>
      </c>
    </row>
    <row r="26" spans="5:17" x14ac:dyDescent="0.35">
      <c r="E26" t="s">
        <v>131</v>
      </c>
      <c r="F26">
        <f>COUNTIFS($F$2:$F$11,"Poss Banyak",$G$2:$G$11,"Pass Rate Banyak",$H$2:$H$11,"Win")/COUNTA($F$2:$F$11)*100</f>
        <v>30</v>
      </c>
      <c r="G26" s="9">
        <f>COUNTIFS($F$2:$F$11,"Poss Banyak",$G$2:$G$11,"Pass Rate Banyak")/COUNTA($F$2:$F$11)*100</f>
        <v>70</v>
      </c>
      <c r="H26" s="7">
        <f>F26/$G$26*100</f>
        <v>42.857142857142854</v>
      </c>
      <c r="I26" s="7">
        <f>H26/H13</f>
        <v>1.0714285714285714</v>
      </c>
      <c r="M26" t="s">
        <v>131</v>
      </c>
      <c r="N26">
        <f>COUNTIFS($N$2:$N$11,"Poss Banyak",$O$2:$O$11,"Pass Rate Banyak",$P$2:$P$11,"Win")/COUNTA($N$2:$N$11)*100</f>
        <v>20</v>
      </c>
      <c r="O26" s="9">
        <f>COUNTIFS($N$2:$N$11,"Poss Banyak",$O$2:$O$11,"Pass Rate Banyak")/COUNTA($P$2:$P$11)*100</f>
        <v>40</v>
      </c>
      <c r="P26" s="7">
        <f>N26/$O$26*100</f>
        <v>50</v>
      </c>
      <c r="Q26" s="7">
        <f>P26/P13</f>
        <v>1.25</v>
      </c>
    </row>
    <row r="27" spans="5:17" x14ac:dyDescent="0.35">
      <c r="E27" t="s">
        <v>132</v>
      </c>
      <c r="F27">
        <f>COUNTIFS($F$2:$F$11,"Poss Banyak",G2:G11,"Pass Rate Banyak",H2:H11,"Draw")/COUNTA(F2:F11)*100</f>
        <v>10</v>
      </c>
      <c r="H27" s="7">
        <f t="shared" ref="H27:H28" si="13">F27/$G$26*100</f>
        <v>14.285714285714285</v>
      </c>
      <c r="I27" s="7">
        <f t="shared" ref="I27" si="14">H27/H14</f>
        <v>0.3571428571428571</v>
      </c>
      <c r="M27" t="s">
        <v>132</v>
      </c>
      <c r="N27">
        <f>COUNTIFS($N$2:$N$11,"Poss Banyak",$O$2:$O$11,"Pass Rate Banyak",$P$2:$P$11,"Draw")/COUNTA($N$2:$N$11)*100</f>
        <v>0</v>
      </c>
      <c r="P27" s="7">
        <f>N27/$O$26*100</f>
        <v>0</v>
      </c>
      <c r="Q27" s="7">
        <f t="shared" ref="Q27" si="15">P27/P14</f>
        <v>0</v>
      </c>
    </row>
    <row r="28" spans="5:17" x14ac:dyDescent="0.35">
      <c r="E28" t="s">
        <v>133</v>
      </c>
      <c r="F28">
        <f>COUNTIFS($F$2:$F$11,"Poss Banyak",G2:G11,"Pass Rate Banyak",H2:H11,"Lose")/COUNTA(F2:F11)*100</f>
        <v>30</v>
      </c>
      <c r="H28" s="7">
        <f t="shared" si="13"/>
        <v>42.857142857142854</v>
      </c>
      <c r="I28" s="7">
        <f>H28/H15</f>
        <v>2.1428571428571428</v>
      </c>
      <c r="M28" t="s">
        <v>133</v>
      </c>
      <c r="N28">
        <f>COUNTIFS($N$2:$N$11,"Poss Banyak",$O$2:$O$11,"Pass Rate Banyak",$P$2:$P$11,"Lose")/COUNTA($N$2:$N$11)*100</f>
        <v>20</v>
      </c>
      <c r="P28" s="7">
        <f>N28/$O$26*100</f>
        <v>50</v>
      </c>
      <c r="Q28" s="7">
        <f>P28/P15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C72F-A93D-4394-83BE-C357B0657EE4}">
  <dimension ref="A3:E24"/>
  <sheetViews>
    <sheetView workbookViewId="0">
      <selection activeCell="J16" sqref="J16"/>
    </sheetView>
  </sheetViews>
  <sheetFormatPr defaultRowHeight="14.5" x14ac:dyDescent="0.35"/>
  <cols>
    <col min="1" max="1" width="15.453125" bestFit="1" customWidth="1"/>
    <col min="2" max="2" width="16.453125" bestFit="1" customWidth="1"/>
    <col min="3" max="3" width="14.54296875" bestFit="1" customWidth="1"/>
    <col min="4" max="4" width="13.453125" bestFit="1" customWidth="1"/>
    <col min="5" max="5" width="20" bestFit="1" customWidth="1"/>
  </cols>
  <sheetData>
    <row r="3" spans="1:5" x14ac:dyDescent="0.35">
      <c r="A3" s="4" t="s">
        <v>76</v>
      </c>
      <c r="B3" t="s">
        <v>78</v>
      </c>
      <c r="C3" t="s">
        <v>79</v>
      </c>
      <c r="D3" t="s">
        <v>81</v>
      </c>
      <c r="E3" t="s">
        <v>234</v>
      </c>
    </row>
    <row r="4" spans="1:5" x14ac:dyDescent="0.35">
      <c r="A4" s="5" t="s">
        <v>42</v>
      </c>
      <c r="B4">
        <v>56.89473684210526</v>
      </c>
      <c r="C4">
        <v>532.65789473684208</v>
      </c>
      <c r="D4">
        <v>14.394736842105264</v>
      </c>
      <c r="E4">
        <v>9.3344222688013403</v>
      </c>
    </row>
    <row r="5" spans="1:5" x14ac:dyDescent="0.35">
      <c r="A5" s="5" t="s">
        <v>52</v>
      </c>
      <c r="B5">
        <v>50.526315789473685</v>
      </c>
      <c r="C5">
        <v>468.34210526315792</v>
      </c>
      <c r="D5">
        <v>12.736842105263158</v>
      </c>
      <c r="E5">
        <v>9.2606919282135589</v>
      </c>
    </row>
    <row r="6" spans="1:5" x14ac:dyDescent="0.35">
      <c r="A6" s="5" t="s">
        <v>49</v>
      </c>
      <c r="B6">
        <v>48.5</v>
      </c>
      <c r="C6">
        <v>444.73684210526318</v>
      </c>
      <c r="D6">
        <v>15.263157894736842</v>
      </c>
      <c r="E6">
        <v>9.2010397411342932</v>
      </c>
    </row>
    <row r="7" spans="1:5" x14ac:dyDescent="0.35">
      <c r="A7" s="5" t="s">
        <v>54</v>
      </c>
      <c r="B7">
        <v>47.868421052631582</v>
      </c>
      <c r="C7">
        <v>450</v>
      </c>
      <c r="D7">
        <v>11.605263157894736</v>
      </c>
      <c r="E7">
        <v>9.4165470870467178</v>
      </c>
    </row>
    <row r="8" spans="1:5" x14ac:dyDescent="0.35">
      <c r="A8" s="5" t="s">
        <v>45</v>
      </c>
      <c r="B8">
        <v>52.342105263157897</v>
      </c>
      <c r="C8">
        <v>504.94736842105266</v>
      </c>
      <c r="D8">
        <v>14.026315789473685</v>
      </c>
      <c r="E8">
        <v>9.6964805218330099</v>
      </c>
    </row>
    <row r="9" spans="1:5" x14ac:dyDescent="0.35">
      <c r="A9" s="5" t="s">
        <v>57</v>
      </c>
      <c r="B9">
        <v>57.05263157894737</v>
      </c>
      <c r="C9">
        <v>561.0526315789474</v>
      </c>
      <c r="D9">
        <v>15.657894736842104</v>
      </c>
      <c r="E9">
        <v>9.8606912633830941</v>
      </c>
    </row>
    <row r="10" spans="1:5" x14ac:dyDescent="0.35">
      <c r="A10" s="5" t="s">
        <v>55</v>
      </c>
      <c r="B10">
        <v>42.763157894736842</v>
      </c>
      <c r="C10">
        <v>414.57894736842104</v>
      </c>
      <c r="D10">
        <v>13.578947368421053</v>
      </c>
      <c r="E10">
        <v>9.7274579929502778</v>
      </c>
    </row>
    <row r="11" spans="1:5" x14ac:dyDescent="0.35">
      <c r="A11" s="5" t="s">
        <v>44</v>
      </c>
      <c r="B11">
        <v>40.89473684210526</v>
      </c>
      <c r="C11">
        <v>393.5</v>
      </c>
      <c r="D11">
        <v>10.657894736842104</v>
      </c>
      <c r="E11">
        <v>9.6409138554914691</v>
      </c>
    </row>
    <row r="12" spans="1:5" x14ac:dyDescent="0.35">
      <c r="A12" s="5" t="s">
        <v>34</v>
      </c>
      <c r="B12">
        <v>52.263157894736842</v>
      </c>
      <c r="C12">
        <v>519.81578947368416</v>
      </c>
      <c r="D12">
        <v>13.710526315789474</v>
      </c>
      <c r="E12">
        <v>9.9342442162751095</v>
      </c>
    </row>
    <row r="13" spans="1:5" x14ac:dyDescent="0.35">
      <c r="A13" s="5" t="s">
        <v>38</v>
      </c>
      <c r="B13">
        <v>40.578947368421055</v>
      </c>
      <c r="C13">
        <v>388.81578947368422</v>
      </c>
      <c r="D13">
        <v>9.8947368421052637</v>
      </c>
      <c r="E13">
        <v>9.6593078069065399</v>
      </c>
    </row>
    <row r="14" spans="1:5" x14ac:dyDescent="0.35">
      <c r="A14" s="5" t="s">
        <v>59</v>
      </c>
      <c r="B14">
        <v>45.421052631578945</v>
      </c>
      <c r="C14">
        <v>460.15789473684208</v>
      </c>
      <c r="D14">
        <v>8.8157894736842106</v>
      </c>
      <c r="E14">
        <v>10.160425625998394</v>
      </c>
    </row>
    <row r="15" spans="1:5" x14ac:dyDescent="0.35">
      <c r="A15" s="5" t="s">
        <v>39</v>
      </c>
      <c r="B15">
        <v>57.736842105263158</v>
      </c>
      <c r="C15">
        <v>572.57894736842104</v>
      </c>
      <c r="D15">
        <v>17.05263157894737</v>
      </c>
      <c r="E15">
        <v>9.9221567950887284</v>
      </c>
    </row>
    <row r="16" spans="1:5" x14ac:dyDescent="0.35">
      <c r="A16" s="5" t="s">
        <v>58</v>
      </c>
      <c r="B16">
        <v>61.342105263157897</v>
      </c>
      <c r="C16">
        <v>643.23684210526312</v>
      </c>
      <c r="D16">
        <v>15.973684210526315</v>
      </c>
      <c r="E16">
        <v>10.490879141586376</v>
      </c>
    </row>
    <row r="17" spans="1:5" x14ac:dyDescent="0.35">
      <c r="A17" s="5" t="s">
        <v>33</v>
      </c>
      <c r="B17">
        <v>53.526315789473685</v>
      </c>
      <c r="C17">
        <v>537.23684210526312</v>
      </c>
      <c r="D17">
        <v>13.868421052631579</v>
      </c>
      <c r="E17">
        <v>10.04438942807632</v>
      </c>
    </row>
    <row r="18" spans="1:5" x14ac:dyDescent="0.35">
      <c r="A18" s="5" t="s">
        <v>46</v>
      </c>
      <c r="B18">
        <v>51.315789473684212</v>
      </c>
      <c r="C18">
        <v>497.31578947368422</v>
      </c>
      <c r="D18">
        <v>13.789473684210526</v>
      </c>
      <c r="E18">
        <v>9.6727403180177536</v>
      </c>
    </row>
    <row r="19" spans="1:5" x14ac:dyDescent="0.35">
      <c r="A19" s="5" t="s">
        <v>48</v>
      </c>
      <c r="B19">
        <v>41.210526315789473</v>
      </c>
      <c r="C19">
        <v>378.05263157894734</v>
      </c>
      <c r="D19">
        <v>12.184210526315789</v>
      </c>
      <c r="E19">
        <v>9.2130586587474674</v>
      </c>
    </row>
    <row r="20" spans="1:5" x14ac:dyDescent="0.35">
      <c r="A20" s="5" t="s">
        <v>47</v>
      </c>
      <c r="B20">
        <v>48.526315789473685</v>
      </c>
      <c r="C20">
        <v>488.44736842105266</v>
      </c>
      <c r="D20">
        <v>9.026315789473685</v>
      </c>
      <c r="E20">
        <v>10.082225772052931</v>
      </c>
    </row>
    <row r="21" spans="1:5" x14ac:dyDescent="0.35">
      <c r="A21" s="5" t="s">
        <v>60</v>
      </c>
      <c r="B21">
        <v>54.684210526315788</v>
      </c>
      <c r="C21">
        <v>525.26315789473688</v>
      </c>
      <c r="D21">
        <v>13.078947368421053</v>
      </c>
      <c r="E21">
        <v>9.6104590832938275</v>
      </c>
    </row>
    <row r="22" spans="1:5" x14ac:dyDescent="0.35">
      <c r="A22" s="5" t="s">
        <v>51</v>
      </c>
      <c r="B22">
        <v>48.44736842105263</v>
      </c>
      <c r="C22">
        <v>483.23684210526318</v>
      </c>
      <c r="D22">
        <v>12.526315789473685</v>
      </c>
      <c r="E22">
        <v>9.9746186041389109</v>
      </c>
    </row>
    <row r="23" spans="1:5" x14ac:dyDescent="0.35">
      <c r="A23" s="5" t="s">
        <v>43</v>
      </c>
      <c r="B23">
        <v>48.10526315789474</v>
      </c>
      <c r="C23">
        <v>470.63157894736844</v>
      </c>
      <c r="D23">
        <v>11.342105263157896</v>
      </c>
      <c r="E23">
        <v>9.8118987780834246</v>
      </c>
    </row>
    <row r="24" spans="1:5" x14ac:dyDescent="0.35">
      <c r="A24" s="5" t="s">
        <v>233</v>
      </c>
      <c r="B24">
        <v>50</v>
      </c>
      <c r="C24">
        <v>486.73026315789474</v>
      </c>
      <c r="D24">
        <v>12.95921052631579</v>
      </c>
      <c r="E24">
        <v>9.7357324443559712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abSelected="1" topLeftCell="D1" workbookViewId="0">
      <selection activeCell="M10" sqref="M10"/>
    </sheetView>
  </sheetViews>
  <sheetFormatPr defaultRowHeight="14.5" x14ac:dyDescent="0.35"/>
  <cols>
    <col min="1" max="1" width="0" hidden="1" customWidth="1"/>
    <col min="2" max="2" width="18.26953125" hidden="1" customWidth="1"/>
    <col min="3" max="3" width="0" hidden="1" customWidth="1"/>
    <col min="4" max="4" width="15.453125" bestFit="1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232</v>
      </c>
      <c r="W1" s="3"/>
      <c r="X1" s="1"/>
      <c r="Y1" s="3"/>
      <c r="Z1" s="1"/>
      <c r="AB1" s="8"/>
      <c r="AC1" s="1"/>
    </row>
    <row r="2" spans="1:29" x14ac:dyDescent="0.3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T2" s="11">
        <f>G2/F2</f>
        <v>9.5272727272727273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3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T3" s="11">
        <f t="shared" ref="T3:T66" si="3">G3/F3</f>
        <v>10.026315789473685</v>
      </c>
      <c r="AB3" t="str">
        <f t="shared" si="0"/>
        <v>Normal</v>
      </c>
      <c r="AC3" t="str">
        <f t="shared" si="1"/>
        <v>Normal</v>
      </c>
    </row>
    <row r="4" spans="1:29" x14ac:dyDescent="0.3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T4" s="11">
        <f t="shared" si="3"/>
        <v>8.6415094339622645</v>
      </c>
      <c r="AB4" t="str">
        <f t="shared" si="0"/>
        <v>Normal</v>
      </c>
      <c r="AC4" t="str">
        <f t="shared" si="1"/>
        <v>Normal</v>
      </c>
    </row>
    <row r="5" spans="1:29" x14ac:dyDescent="0.3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T5" s="11">
        <f t="shared" si="3"/>
        <v>9.9749999999999996</v>
      </c>
      <c r="AB5" t="str">
        <f t="shared" si="0"/>
        <v>Normal</v>
      </c>
      <c r="AC5" t="str">
        <f t="shared" si="1"/>
        <v>Normal</v>
      </c>
    </row>
    <row r="6" spans="1:29" x14ac:dyDescent="0.3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T6" s="11">
        <f t="shared" si="3"/>
        <v>9</v>
      </c>
      <c r="AB6" t="str">
        <f t="shared" si="0"/>
        <v>Normal</v>
      </c>
      <c r="AC6" t="str">
        <f t="shared" si="1"/>
        <v>Normal</v>
      </c>
    </row>
    <row r="7" spans="1:29" x14ac:dyDescent="0.3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T7" s="11">
        <f t="shared" si="3"/>
        <v>10.245283018867925</v>
      </c>
      <c r="AB7" t="str">
        <f t="shared" si="0"/>
        <v>Normal</v>
      </c>
      <c r="AC7" t="str">
        <f t="shared" si="1"/>
        <v>Normal</v>
      </c>
    </row>
    <row r="8" spans="1:29" x14ac:dyDescent="0.3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T8" s="11">
        <f t="shared" si="3"/>
        <v>8.9230769230769234</v>
      </c>
      <c r="AB8" t="str">
        <f t="shared" si="0"/>
        <v>Normal</v>
      </c>
      <c r="AC8" t="str">
        <f t="shared" si="1"/>
        <v>Normal</v>
      </c>
    </row>
    <row r="9" spans="1:29" x14ac:dyDescent="0.3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T9" s="11">
        <f t="shared" si="3"/>
        <v>9.5652173913043477</v>
      </c>
      <c r="AB9" t="str">
        <f t="shared" si="0"/>
        <v>Normal</v>
      </c>
      <c r="AC9" t="str">
        <f t="shared" si="1"/>
        <v>Normal</v>
      </c>
    </row>
    <row r="10" spans="1:29" x14ac:dyDescent="0.3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T10" s="11">
        <f t="shared" si="3"/>
        <v>11.0625</v>
      </c>
      <c r="AB10" t="str">
        <f t="shared" si="0"/>
        <v>Normal</v>
      </c>
      <c r="AC10" t="str">
        <f t="shared" si="1"/>
        <v>Normal</v>
      </c>
    </row>
    <row r="11" spans="1:29" x14ac:dyDescent="0.3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T11" s="11">
        <f t="shared" si="3"/>
        <v>10.433333333333334</v>
      </c>
      <c r="AB11" t="str">
        <f t="shared" si="0"/>
        <v>Normal</v>
      </c>
      <c r="AC11" t="str">
        <f t="shared" si="1"/>
        <v>Normal</v>
      </c>
    </row>
    <row r="12" spans="1:29" x14ac:dyDescent="0.3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T12" s="11">
        <f t="shared" si="3"/>
        <v>10.708333333333334</v>
      </c>
      <c r="AB12" t="str">
        <f t="shared" si="0"/>
        <v>Normal</v>
      </c>
      <c r="AC12" t="str">
        <f t="shared" si="1"/>
        <v>Normal</v>
      </c>
    </row>
    <row r="13" spans="1:29" x14ac:dyDescent="0.3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T13" s="11">
        <f t="shared" si="3"/>
        <v>10.275862068965518</v>
      </c>
      <c r="AB13" t="str">
        <f t="shared" si="0"/>
        <v>Normal</v>
      </c>
      <c r="AC13" t="str">
        <f t="shared" si="1"/>
        <v>Normal</v>
      </c>
    </row>
    <row r="14" spans="1:29" x14ac:dyDescent="0.3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T14" s="11">
        <f t="shared" si="3"/>
        <v>10.777777777777779</v>
      </c>
      <c r="AB14" t="str">
        <f t="shared" si="0"/>
        <v>Normal</v>
      </c>
      <c r="AC14" t="str">
        <f t="shared" si="1"/>
        <v>Normal</v>
      </c>
    </row>
    <row r="15" spans="1:29" x14ac:dyDescent="0.3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T15" s="11">
        <f t="shared" si="3"/>
        <v>10.613333333333333</v>
      </c>
      <c r="AB15" t="str">
        <f t="shared" si="0"/>
        <v>Normal</v>
      </c>
      <c r="AC15" t="str">
        <f t="shared" si="1"/>
        <v>Normal</v>
      </c>
    </row>
    <row r="16" spans="1:29" x14ac:dyDescent="0.3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T16" s="11">
        <f t="shared" si="3"/>
        <v>10.796875</v>
      </c>
      <c r="AB16" t="str">
        <f t="shared" si="0"/>
        <v>Normal</v>
      </c>
      <c r="AC16" t="str">
        <f t="shared" si="1"/>
        <v>Normal</v>
      </c>
    </row>
    <row r="17" spans="1:29" x14ac:dyDescent="0.3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T17" s="11">
        <f t="shared" si="3"/>
        <v>9.4</v>
      </c>
      <c r="AB17" t="str">
        <f t="shared" si="0"/>
        <v>Normal</v>
      </c>
      <c r="AC17" t="str">
        <f t="shared" si="1"/>
        <v>Normal</v>
      </c>
    </row>
    <row r="18" spans="1:29" x14ac:dyDescent="0.3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T18" s="11">
        <f t="shared" si="3"/>
        <v>8.9499999999999993</v>
      </c>
      <c r="AB18" t="str">
        <f t="shared" si="0"/>
        <v>Normal</v>
      </c>
      <c r="AC18" t="str">
        <f t="shared" si="1"/>
        <v>Normal</v>
      </c>
    </row>
    <row r="19" spans="1:29" x14ac:dyDescent="0.3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T19" s="11">
        <f t="shared" si="3"/>
        <v>9.2051282051282044</v>
      </c>
      <c r="AB19" t="str">
        <f t="shared" si="0"/>
        <v>Normal</v>
      </c>
      <c r="AC19" t="str">
        <f t="shared" si="1"/>
        <v>Normal</v>
      </c>
    </row>
    <row r="20" spans="1:29" x14ac:dyDescent="0.3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T20" s="11">
        <f t="shared" si="3"/>
        <v>8.9250000000000007</v>
      </c>
      <c r="AB20" t="str">
        <f t="shared" si="0"/>
        <v>Normal</v>
      </c>
      <c r="AC20" t="str">
        <f t="shared" si="1"/>
        <v>Normal</v>
      </c>
    </row>
    <row r="21" spans="1:29" x14ac:dyDescent="0.3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T21" s="11">
        <f t="shared" si="3"/>
        <v>10.290322580645162</v>
      </c>
      <c r="AB21" t="str">
        <f t="shared" si="0"/>
        <v>Normal</v>
      </c>
      <c r="AC21" t="str">
        <f t="shared" si="1"/>
        <v>Normal</v>
      </c>
    </row>
    <row r="22" spans="1:29" x14ac:dyDescent="0.3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T22" s="11">
        <f t="shared" si="3"/>
        <v>8.2222222222222214</v>
      </c>
      <c r="AB22" t="str">
        <f t="shared" si="0"/>
        <v>Normal</v>
      </c>
      <c r="AC22" t="str">
        <f t="shared" si="1"/>
        <v>Normal</v>
      </c>
    </row>
    <row r="23" spans="1:29" x14ac:dyDescent="0.3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T23" s="11">
        <f t="shared" si="3"/>
        <v>10.756756756756756</v>
      </c>
      <c r="AB23" t="str">
        <f t="shared" si="0"/>
        <v>Normal</v>
      </c>
      <c r="AC23" t="str">
        <f t="shared" si="1"/>
        <v>Normal</v>
      </c>
    </row>
    <row r="24" spans="1:29" x14ac:dyDescent="0.3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T24" s="11">
        <f t="shared" si="3"/>
        <v>8.3617021276595747</v>
      </c>
      <c r="AB24" t="str">
        <f t="shared" si="0"/>
        <v>Normal</v>
      </c>
      <c r="AC24" t="str">
        <f t="shared" si="1"/>
        <v>Normal</v>
      </c>
    </row>
    <row r="25" spans="1:29" x14ac:dyDescent="0.3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T25" s="11">
        <f t="shared" si="3"/>
        <v>9.0416666666666661</v>
      </c>
      <c r="AB25" t="str">
        <f t="shared" si="0"/>
        <v>Normal</v>
      </c>
      <c r="AC25" t="str">
        <f t="shared" si="1"/>
        <v>Normal</v>
      </c>
    </row>
    <row r="26" spans="1:29" x14ac:dyDescent="0.3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T26" s="11">
        <f t="shared" si="3"/>
        <v>9.5614035087719298</v>
      </c>
      <c r="AB26" t="str">
        <f t="shared" si="0"/>
        <v>Normal</v>
      </c>
      <c r="AC26" t="str">
        <f t="shared" si="1"/>
        <v>Normal</v>
      </c>
    </row>
    <row r="27" spans="1:29" x14ac:dyDescent="0.3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T27" s="11">
        <f t="shared" si="3"/>
        <v>7.9230769230769234</v>
      </c>
      <c r="AB27" t="str">
        <f t="shared" si="0"/>
        <v>Normal</v>
      </c>
      <c r="AC27" t="str">
        <f t="shared" si="1"/>
        <v>Normal</v>
      </c>
    </row>
    <row r="28" spans="1:29" x14ac:dyDescent="0.3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T28" s="11">
        <f t="shared" si="3"/>
        <v>11.484848484848484</v>
      </c>
      <c r="AB28" t="str">
        <f t="shared" si="0"/>
        <v>Normal</v>
      </c>
      <c r="AC28" t="str">
        <f t="shared" si="1"/>
        <v>Normal</v>
      </c>
    </row>
    <row r="29" spans="1:29" x14ac:dyDescent="0.3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T29" s="11">
        <f t="shared" si="3"/>
        <v>10.129032258064516</v>
      </c>
      <c r="AB29" t="str">
        <f t="shared" si="0"/>
        <v>Normal</v>
      </c>
      <c r="AC29" t="str">
        <f t="shared" si="1"/>
        <v>Normal</v>
      </c>
    </row>
    <row r="30" spans="1:29" x14ac:dyDescent="0.3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T30" s="11">
        <f t="shared" si="3"/>
        <v>8.4571428571428573</v>
      </c>
      <c r="AB30" t="str">
        <f t="shared" si="0"/>
        <v>Normal</v>
      </c>
      <c r="AC30" t="str">
        <f t="shared" si="1"/>
        <v>Normal</v>
      </c>
    </row>
    <row r="31" spans="1:29" x14ac:dyDescent="0.3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T31" s="11">
        <f t="shared" si="3"/>
        <v>10.490566037735849</v>
      </c>
      <c r="AB31" t="str">
        <f t="shared" si="0"/>
        <v>Normal</v>
      </c>
      <c r="AC31" t="str">
        <f t="shared" si="1"/>
        <v>Normal</v>
      </c>
    </row>
    <row r="32" spans="1:29" x14ac:dyDescent="0.3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T32" s="11">
        <f t="shared" si="3"/>
        <v>11.477272727272727</v>
      </c>
      <c r="AB32" t="str">
        <f t="shared" si="0"/>
        <v>Normal</v>
      </c>
      <c r="AC32" t="str">
        <f t="shared" si="1"/>
        <v>Normal</v>
      </c>
    </row>
    <row r="33" spans="1:29" x14ac:dyDescent="0.3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T33" s="11">
        <f t="shared" si="3"/>
        <v>9.0735294117647065</v>
      </c>
      <c r="AB33" t="str">
        <f t="shared" si="0"/>
        <v>Normal</v>
      </c>
      <c r="AC33" t="str">
        <f t="shared" si="1"/>
        <v>Normal</v>
      </c>
    </row>
    <row r="34" spans="1:29" x14ac:dyDescent="0.3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T34" s="11">
        <f t="shared" si="3"/>
        <v>9.8787878787878789</v>
      </c>
      <c r="AB34" t="str">
        <f t="shared" si="0"/>
        <v>Normal</v>
      </c>
      <c r="AC34" t="str">
        <f t="shared" si="1"/>
        <v>Normal</v>
      </c>
    </row>
    <row r="35" spans="1:29" x14ac:dyDescent="0.3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T35" s="11">
        <f t="shared" si="3"/>
        <v>8.3518518518518512</v>
      </c>
      <c r="AB35" t="str">
        <f t="shared" si="0"/>
        <v>Normal</v>
      </c>
      <c r="AC35" t="str">
        <f t="shared" si="1"/>
        <v>Normal</v>
      </c>
    </row>
    <row r="36" spans="1:29" x14ac:dyDescent="0.3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T36" s="11">
        <f t="shared" si="3"/>
        <v>9.617647058823529</v>
      </c>
      <c r="AB36" t="str">
        <f t="shared" si="0"/>
        <v>Normal</v>
      </c>
      <c r="AC36" t="str">
        <f t="shared" si="1"/>
        <v>Normal</v>
      </c>
    </row>
    <row r="37" spans="1:29" x14ac:dyDescent="0.3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T37" s="11">
        <f t="shared" si="3"/>
        <v>10.75925925925926</v>
      </c>
      <c r="AB37" t="str">
        <f t="shared" si="0"/>
        <v>Normal</v>
      </c>
      <c r="AC37" t="str">
        <f t="shared" si="1"/>
        <v>Normal</v>
      </c>
    </row>
    <row r="38" spans="1:29" x14ac:dyDescent="0.3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T38" s="11">
        <f t="shared" si="3"/>
        <v>9.8472222222222214</v>
      </c>
      <c r="AB38" t="str">
        <f t="shared" si="0"/>
        <v>Normal</v>
      </c>
      <c r="AC38" t="str">
        <f t="shared" si="1"/>
        <v>Normal</v>
      </c>
    </row>
    <row r="39" spans="1:29" x14ac:dyDescent="0.3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T39" s="11">
        <f t="shared" si="3"/>
        <v>9.3235294117647065</v>
      </c>
      <c r="AB39" t="str">
        <f t="shared" si="0"/>
        <v>Normal</v>
      </c>
      <c r="AC39" t="str">
        <f t="shared" si="1"/>
        <v>Normal</v>
      </c>
    </row>
    <row r="40" spans="1:29" x14ac:dyDescent="0.3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T40" s="11">
        <f t="shared" si="3"/>
        <v>8.7777777777777786</v>
      </c>
      <c r="AB40" t="str">
        <f t="shared" si="0"/>
        <v>Normal</v>
      </c>
      <c r="AC40" t="str">
        <f t="shared" si="1"/>
        <v>Normal</v>
      </c>
    </row>
    <row r="41" spans="1:29" x14ac:dyDescent="0.3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T41" s="11">
        <f t="shared" si="3"/>
        <v>9.8571428571428577</v>
      </c>
      <c r="AB41" t="str">
        <f t="shared" si="0"/>
        <v>Normal</v>
      </c>
      <c r="AC41" t="str">
        <f t="shared" si="1"/>
        <v>Normal</v>
      </c>
    </row>
    <row r="42" spans="1:29" x14ac:dyDescent="0.3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T42" s="11">
        <f t="shared" si="3"/>
        <v>10.226415094339623</v>
      </c>
      <c r="AB42" t="str">
        <f t="shared" si="0"/>
        <v>Normal</v>
      </c>
      <c r="AC42" t="str">
        <f t="shared" si="1"/>
        <v>Normal</v>
      </c>
    </row>
    <row r="43" spans="1:29" x14ac:dyDescent="0.3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T43" s="11">
        <f t="shared" si="3"/>
        <v>9.0566037735849054</v>
      </c>
      <c r="AB43" t="str">
        <f t="shared" si="0"/>
        <v>Normal</v>
      </c>
      <c r="AC43" t="str">
        <f t="shared" si="1"/>
        <v>Normal</v>
      </c>
    </row>
    <row r="44" spans="1:29" x14ac:dyDescent="0.3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T44" s="11">
        <f t="shared" si="3"/>
        <v>9.7179487179487172</v>
      </c>
      <c r="AB44" t="str">
        <f t="shared" si="0"/>
        <v>Normal</v>
      </c>
      <c r="AC44" t="str">
        <f t="shared" si="1"/>
        <v>Normal</v>
      </c>
    </row>
    <row r="45" spans="1:29" x14ac:dyDescent="0.3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T45" s="11">
        <f t="shared" si="3"/>
        <v>9</v>
      </c>
      <c r="AB45" t="str">
        <f t="shared" si="0"/>
        <v>Normal</v>
      </c>
      <c r="AC45" t="str">
        <f t="shared" si="1"/>
        <v>Normal</v>
      </c>
    </row>
    <row r="46" spans="1:29" x14ac:dyDescent="0.3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T46" s="11">
        <f t="shared" si="3"/>
        <v>10.672413793103448</v>
      </c>
      <c r="AB46" t="str">
        <f t="shared" si="0"/>
        <v>Normal</v>
      </c>
      <c r="AC46" t="str">
        <f t="shared" si="1"/>
        <v>Normal</v>
      </c>
    </row>
    <row r="47" spans="1:29" x14ac:dyDescent="0.3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T47" s="11">
        <f t="shared" si="3"/>
        <v>9.7547169811320753</v>
      </c>
      <c r="AB47" t="str">
        <f t="shared" si="0"/>
        <v>Normal</v>
      </c>
      <c r="AC47" t="str">
        <f t="shared" si="1"/>
        <v>Normal</v>
      </c>
    </row>
    <row r="48" spans="1:29" x14ac:dyDescent="0.3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T48" s="11">
        <f t="shared" si="3"/>
        <v>10.104166666666666</v>
      </c>
      <c r="AB48" t="str">
        <f t="shared" si="0"/>
        <v>Normal</v>
      </c>
      <c r="AC48" t="str">
        <f t="shared" si="1"/>
        <v>Normal</v>
      </c>
    </row>
    <row r="49" spans="1:29" x14ac:dyDescent="0.3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T49" s="11">
        <f t="shared" si="3"/>
        <v>10.363636363636363</v>
      </c>
      <c r="AB49" t="str">
        <f t="shared" si="0"/>
        <v>Normal</v>
      </c>
      <c r="AC49" t="str">
        <f t="shared" si="1"/>
        <v>Normal</v>
      </c>
    </row>
    <row r="50" spans="1:29" x14ac:dyDescent="0.3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T50" s="11">
        <f t="shared" si="3"/>
        <v>8.8428571428571434</v>
      </c>
      <c r="AB50" t="str">
        <f t="shared" si="0"/>
        <v>Normal</v>
      </c>
      <c r="AC50" t="str">
        <f t="shared" si="1"/>
        <v>Normal</v>
      </c>
    </row>
    <row r="51" spans="1:29" x14ac:dyDescent="0.3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T51" s="11">
        <f t="shared" si="3"/>
        <v>9.7272727272727266</v>
      </c>
      <c r="AB51" t="str">
        <f t="shared" si="0"/>
        <v>Normal</v>
      </c>
      <c r="AC51" t="str">
        <f t="shared" si="1"/>
        <v>Normal</v>
      </c>
    </row>
    <row r="52" spans="1:29" x14ac:dyDescent="0.3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T52" s="11">
        <f t="shared" si="3"/>
        <v>9.6842105263157894</v>
      </c>
      <c r="AB52" t="str">
        <f t="shared" si="0"/>
        <v>Normal</v>
      </c>
      <c r="AC52" t="str">
        <f t="shared" si="1"/>
        <v>Normal</v>
      </c>
    </row>
    <row r="53" spans="1:29" x14ac:dyDescent="0.3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T53" s="11">
        <f t="shared" si="3"/>
        <v>9.7702702702702702</v>
      </c>
      <c r="AB53" t="str">
        <f t="shared" si="0"/>
        <v>Normal</v>
      </c>
      <c r="AC53" t="str">
        <f t="shared" si="1"/>
        <v>Normal</v>
      </c>
    </row>
    <row r="54" spans="1:29" x14ac:dyDescent="0.3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T54" s="11">
        <f t="shared" si="3"/>
        <v>10.140350877192983</v>
      </c>
      <c r="AB54" t="str">
        <f t="shared" si="0"/>
        <v>Normal</v>
      </c>
      <c r="AC54" t="str">
        <f t="shared" si="1"/>
        <v>Normal</v>
      </c>
    </row>
    <row r="55" spans="1:29" x14ac:dyDescent="0.3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T55" s="11">
        <f t="shared" si="3"/>
        <v>10.097560975609756</v>
      </c>
      <c r="AB55" t="str">
        <f t="shared" si="0"/>
        <v>Normal</v>
      </c>
      <c r="AC55" t="str">
        <f t="shared" si="1"/>
        <v>Normal</v>
      </c>
    </row>
    <row r="56" spans="1:29" x14ac:dyDescent="0.3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T56" s="11">
        <f t="shared" si="3"/>
        <v>9.7317073170731714</v>
      </c>
      <c r="AB56" t="str">
        <f t="shared" si="0"/>
        <v>Normal</v>
      </c>
      <c r="AC56" t="str">
        <f t="shared" si="1"/>
        <v>Normal</v>
      </c>
    </row>
    <row r="57" spans="1:29" x14ac:dyDescent="0.3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T57" s="11">
        <f t="shared" si="3"/>
        <v>9.7073170731707314</v>
      </c>
      <c r="AB57" t="str">
        <f t="shared" si="0"/>
        <v>Normal</v>
      </c>
      <c r="AC57" t="str">
        <f t="shared" si="1"/>
        <v>Normal</v>
      </c>
    </row>
    <row r="58" spans="1:29" x14ac:dyDescent="0.3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T58" s="11">
        <f t="shared" si="3"/>
        <v>10.333333333333334</v>
      </c>
      <c r="AB58" t="str">
        <f t="shared" si="0"/>
        <v>Normal</v>
      </c>
      <c r="AC58" t="str">
        <f t="shared" si="1"/>
        <v>Normal</v>
      </c>
    </row>
    <row r="59" spans="1:29" x14ac:dyDescent="0.3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T59" s="11">
        <f t="shared" si="3"/>
        <v>10.022727272727273</v>
      </c>
      <c r="AB59" t="str">
        <f t="shared" si="0"/>
        <v>Normal</v>
      </c>
      <c r="AC59" t="str">
        <f t="shared" si="1"/>
        <v>Normal</v>
      </c>
    </row>
    <row r="60" spans="1:29" x14ac:dyDescent="0.3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T60" s="11">
        <f t="shared" si="3"/>
        <v>11.179487179487179</v>
      </c>
      <c r="AB60" t="str">
        <f t="shared" si="0"/>
        <v>Normal</v>
      </c>
      <c r="AC60" t="str">
        <f t="shared" si="1"/>
        <v>Normal</v>
      </c>
    </row>
    <row r="61" spans="1:29" x14ac:dyDescent="0.3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T61" s="11">
        <f t="shared" si="3"/>
        <v>10.5</v>
      </c>
      <c r="AB61" t="str">
        <f t="shared" si="0"/>
        <v>Normal</v>
      </c>
      <c r="AC61" t="str">
        <f t="shared" si="1"/>
        <v>Normal</v>
      </c>
    </row>
    <row r="62" spans="1:29" x14ac:dyDescent="0.3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T62" s="11">
        <f t="shared" si="3"/>
        <v>10.15625</v>
      </c>
      <c r="AB62" t="str">
        <f t="shared" si="0"/>
        <v>Normal</v>
      </c>
      <c r="AC62" t="str">
        <f t="shared" si="1"/>
        <v>Normal</v>
      </c>
    </row>
    <row r="63" spans="1:29" x14ac:dyDescent="0.3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T63" s="11">
        <f t="shared" si="3"/>
        <v>10</v>
      </c>
      <c r="AB63" t="str">
        <f t="shared" si="0"/>
        <v>Normal</v>
      </c>
      <c r="AC63" t="str">
        <f t="shared" si="1"/>
        <v>Normal</v>
      </c>
    </row>
    <row r="64" spans="1:29" x14ac:dyDescent="0.3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T64" s="11">
        <f t="shared" si="3"/>
        <v>9.3181818181818183</v>
      </c>
      <c r="AB64" t="str">
        <f t="shared" si="0"/>
        <v>Normal</v>
      </c>
      <c r="AC64" t="str">
        <f t="shared" si="1"/>
        <v>Normal</v>
      </c>
    </row>
    <row r="65" spans="1:29" x14ac:dyDescent="0.3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T65" s="11">
        <f t="shared" si="3"/>
        <v>8.9777777777777779</v>
      </c>
      <c r="AB65" t="str">
        <f t="shared" si="0"/>
        <v>Normal</v>
      </c>
      <c r="AC65" t="str">
        <f t="shared" si="1"/>
        <v>Normal</v>
      </c>
    </row>
    <row r="66" spans="1:29" x14ac:dyDescent="0.3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T66" s="11">
        <f t="shared" si="3"/>
        <v>11.431034482758621</v>
      </c>
      <c r="AB66" t="str">
        <f t="shared" ref="AB66:AB129" si="4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5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3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6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T67" s="11">
        <f t="shared" ref="T67:T130" si="7">G67/F67</f>
        <v>10.153846153846153</v>
      </c>
      <c r="AB67" t="str">
        <f t="shared" si="4"/>
        <v>Normal</v>
      </c>
      <c r="AC67" t="str">
        <f t="shared" si="5"/>
        <v>Normal</v>
      </c>
    </row>
    <row r="68" spans="1:29" x14ac:dyDescent="0.3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6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T68" s="11">
        <f t="shared" si="7"/>
        <v>10.303030303030303</v>
      </c>
      <c r="AB68" t="str">
        <f t="shared" si="4"/>
        <v>Normal</v>
      </c>
      <c r="AC68" t="str">
        <f t="shared" si="5"/>
        <v>Normal</v>
      </c>
    </row>
    <row r="69" spans="1:29" x14ac:dyDescent="0.3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6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T69" s="11">
        <f t="shared" si="7"/>
        <v>8.566037735849056</v>
      </c>
      <c r="AB69" t="str">
        <f t="shared" si="4"/>
        <v>Normal</v>
      </c>
      <c r="AC69" t="str">
        <f t="shared" si="5"/>
        <v>Normal</v>
      </c>
    </row>
    <row r="70" spans="1:29" x14ac:dyDescent="0.3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6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T70" s="11">
        <f t="shared" si="7"/>
        <v>9.861538461538462</v>
      </c>
      <c r="AB70" t="str">
        <f t="shared" si="4"/>
        <v>Normal</v>
      </c>
      <c r="AC70" t="str">
        <f t="shared" si="5"/>
        <v>Normal</v>
      </c>
    </row>
    <row r="71" spans="1:29" x14ac:dyDescent="0.3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6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T71" s="11">
        <f t="shared" si="7"/>
        <v>9.6829268292682933</v>
      </c>
      <c r="AB71" t="str">
        <f t="shared" si="4"/>
        <v>Normal</v>
      </c>
      <c r="AC71" t="str">
        <f t="shared" si="5"/>
        <v>Normal</v>
      </c>
    </row>
    <row r="72" spans="1:29" x14ac:dyDescent="0.3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6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T72" s="11">
        <f t="shared" si="7"/>
        <v>9.2456140350877192</v>
      </c>
      <c r="AB72" t="str">
        <f t="shared" si="4"/>
        <v>Normal</v>
      </c>
      <c r="AC72" t="str">
        <f t="shared" si="5"/>
        <v>Normal</v>
      </c>
    </row>
    <row r="73" spans="1:29" x14ac:dyDescent="0.3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6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T73" s="11">
        <f t="shared" si="7"/>
        <v>9.2884615384615383</v>
      </c>
      <c r="AB73" t="str">
        <f t="shared" si="4"/>
        <v>Normal</v>
      </c>
      <c r="AC73" t="str">
        <f t="shared" si="5"/>
        <v>Normal</v>
      </c>
    </row>
    <row r="74" spans="1:29" x14ac:dyDescent="0.3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6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T74" s="11">
        <f t="shared" si="7"/>
        <v>9.8000000000000007</v>
      </c>
      <c r="AB74" t="str">
        <f t="shared" si="4"/>
        <v>Normal</v>
      </c>
      <c r="AC74" t="str">
        <f t="shared" si="5"/>
        <v>Normal</v>
      </c>
    </row>
    <row r="75" spans="1:29" x14ac:dyDescent="0.3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6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T75" s="11">
        <f t="shared" si="7"/>
        <v>10.6</v>
      </c>
      <c r="AB75" t="str">
        <f t="shared" si="4"/>
        <v>Normal</v>
      </c>
      <c r="AC75" t="str">
        <f t="shared" si="5"/>
        <v>Normal</v>
      </c>
    </row>
    <row r="76" spans="1:29" x14ac:dyDescent="0.3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6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T76" s="11">
        <f t="shared" si="7"/>
        <v>9.9833333333333325</v>
      </c>
      <c r="AB76" t="str">
        <f t="shared" si="4"/>
        <v>Normal</v>
      </c>
      <c r="AC76" t="str">
        <f t="shared" si="5"/>
        <v>Normal</v>
      </c>
    </row>
    <row r="77" spans="1:29" x14ac:dyDescent="0.3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6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T77" s="11">
        <f t="shared" si="7"/>
        <v>9.4761904761904763</v>
      </c>
      <c r="AB77" t="str">
        <f t="shared" si="4"/>
        <v>Normal</v>
      </c>
      <c r="AC77" t="str">
        <f t="shared" si="5"/>
        <v>Normal</v>
      </c>
    </row>
    <row r="78" spans="1:29" x14ac:dyDescent="0.3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6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T78" s="11">
        <f t="shared" si="7"/>
        <v>9.2448979591836729</v>
      </c>
      <c r="AB78" t="str">
        <f t="shared" si="4"/>
        <v>Normal</v>
      </c>
      <c r="AC78" t="str">
        <f t="shared" si="5"/>
        <v>Normal</v>
      </c>
    </row>
    <row r="79" spans="1:29" x14ac:dyDescent="0.3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6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T79" s="11">
        <f t="shared" si="7"/>
        <v>10.304347826086957</v>
      </c>
      <c r="AB79" t="str">
        <f t="shared" si="4"/>
        <v>Normal</v>
      </c>
      <c r="AC79" t="str">
        <f t="shared" si="5"/>
        <v>Normal</v>
      </c>
    </row>
    <row r="80" spans="1:29" x14ac:dyDescent="0.3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6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T80" s="11">
        <f t="shared" si="7"/>
        <v>10.209302325581396</v>
      </c>
      <c r="AB80" t="str">
        <f t="shared" si="4"/>
        <v>Normal</v>
      </c>
      <c r="AC80" t="str">
        <f t="shared" si="5"/>
        <v>Normal</v>
      </c>
    </row>
    <row r="81" spans="1:29" x14ac:dyDescent="0.3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6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T81" s="11">
        <f t="shared" si="7"/>
        <v>9.6666666666666661</v>
      </c>
      <c r="AB81" t="str">
        <f t="shared" si="4"/>
        <v>Normal</v>
      </c>
      <c r="AC81" t="str">
        <f t="shared" si="5"/>
        <v>Normal</v>
      </c>
    </row>
    <row r="82" spans="1:29" x14ac:dyDescent="0.3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6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T82" s="11">
        <f t="shared" si="7"/>
        <v>9.4615384615384617</v>
      </c>
      <c r="AB82" t="str">
        <f t="shared" si="4"/>
        <v>Normal</v>
      </c>
      <c r="AC82" t="str">
        <f t="shared" si="5"/>
        <v>Normal</v>
      </c>
    </row>
    <row r="83" spans="1:29" x14ac:dyDescent="0.3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6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T83" s="11">
        <f t="shared" si="7"/>
        <v>8.3333333333333339</v>
      </c>
      <c r="AB83" t="str">
        <f t="shared" si="4"/>
        <v>Normal</v>
      </c>
      <c r="AC83" t="str">
        <f t="shared" si="5"/>
        <v>Normal</v>
      </c>
    </row>
    <row r="84" spans="1:29" x14ac:dyDescent="0.3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6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T84" s="11">
        <f t="shared" si="7"/>
        <v>9.4153846153846157</v>
      </c>
      <c r="AB84" t="str">
        <f t="shared" si="4"/>
        <v>Normal</v>
      </c>
      <c r="AC84" t="str">
        <f t="shared" si="5"/>
        <v>Normal</v>
      </c>
    </row>
    <row r="85" spans="1:29" x14ac:dyDescent="0.3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6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T85" s="11">
        <f t="shared" si="7"/>
        <v>9.8039215686274517</v>
      </c>
      <c r="AB85" t="str">
        <f t="shared" si="4"/>
        <v>Normal</v>
      </c>
      <c r="AC85" t="str">
        <f t="shared" si="5"/>
        <v>Normal</v>
      </c>
    </row>
    <row r="86" spans="1:29" x14ac:dyDescent="0.3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6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T86" s="11">
        <f t="shared" si="7"/>
        <v>11.578947368421053</v>
      </c>
      <c r="AB86" t="str">
        <f t="shared" si="4"/>
        <v>Normal</v>
      </c>
      <c r="AC86" t="str">
        <f t="shared" si="5"/>
        <v>Normal</v>
      </c>
    </row>
    <row r="87" spans="1:29" x14ac:dyDescent="0.3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6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T87" s="11">
        <f t="shared" si="7"/>
        <v>10.725</v>
      </c>
      <c r="AB87" t="str">
        <f t="shared" si="4"/>
        <v>Normal</v>
      </c>
      <c r="AC87" t="str">
        <f t="shared" si="5"/>
        <v>Normal</v>
      </c>
    </row>
    <row r="88" spans="1:29" x14ac:dyDescent="0.3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6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T88" s="11">
        <f t="shared" si="7"/>
        <v>9.9</v>
      </c>
      <c r="AB88" t="str">
        <f t="shared" si="4"/>
        <v>Normal</v>
      </c>
      <c r="AC88" t="str">
        <f t="shared" si="5"/>
        <v>Normal</v>
      </c>
    </row>
    <row r="89" spans="1:29" x14ac:dyDescent="0.3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6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T89" s="11">
        <f t="shared" si="7"/>
        <v>8.7058823529411757</v>
      </c>
      <c r="AB89" t="str">
        <f t="shared" si="4"/>
        <v>Normal</v>
      </c>
      <c r="AC89" t="str">
        <f t="shared" si="5"/>
        <v>Normal</v>
      </c>
    </row>
    <row r="90" spans="1:29" x14ac:dyDescent="0.3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6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T90" s="11">
        <f t="shared" si="7"/>
        <v>10.380952380952381</v>
      </c>
      <c r="AB90" t="str">
        <f t="shared" si="4"/>
        <v>Normal</v>
      </c>
      <c r="AC90" t="str">
        <f t="shared" si="5"/>
        <v>Normal</v>
      </c>
    </row>
    <row r="91" spans="1:29" x14ac:dyDescent="0.3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6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T91" s="11">
        <f t="shared" si="7"/>
        <v>9.2222222222222214</v>
      </c>
      <c r="AB91" t="str">
        <f t="shared" si="4"/>
        <v>Normal</v>
      </c>
      <c r="AC91" t="str">
        <f t="shared" si="5"/>
        <v>Normal</v>
      </c>
    </row>
    <row r="92" spans="1:29" x14ac:dyDescent="0.3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6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T92" s="11">
        <f t="shared" si="7"/>
        <v>8.6756756756756754</v>
      </c>
      <c r="AB92" t="str">
        <f t="shared" si="4"/>
        <v>Normal</v>
      </c>
      <c r="AC92" t="str">
        <f t="shared" si="5"/>
        <v>Normal</v>
      </c>
    </row>
    <row r="93" spans="1:29" x14ac:dyDescent="0.3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6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T93" s="11">
        <f t="shared" si="7"/>
        <v>10.055555555555555</v>
      </c>
      <c r="AB93" t="str">
        <f t="shared" si="4"/>
        <v>Normal</v>
      </c>
      <c r="AC93" t="str">
        <f t="shared" si="5"/>
        <v>Normal</v>
      </c>
    </row>
    <row r="94" spans="1:29" x14ac:dyDescent="0.3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6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T94" s="11">
        <f t="shared" si="7"/>
        <v>8.3488372093023262</v>
      </c>
      <c r="AB94" t="str">
        <f t="shared" si="4"/>
        <v>Normal</v>
      </c>
      <c r="AC94" t="str">
        <f t="shared" si="5"/>
        <v>Normal</v>
      </c>
    </row>
    <row r="95" spans="1:29" x14ac:dyDescent="0.3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6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T95" s="11">
        <f t="shared" si="7"/>
        <v>9.8571428571428577</v>
      </c>
      <c r="AB95" t="str">
        <f t="shared" si="4"/>
        <v>Normal</v>
      </c>
      <c r="AC95" t="str">
        <f t="shared" si="5"/>
        <v>Normal</v>
      </c>
    </row>
    <row r="96" spans="1:29" x14ac:dyDescent="0.3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6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T96" s="11">
        <f t="shared" si="7"/>
        <v>9.0555555555555554</v>
      </c>
      <c r="AB96" t="str">
        <f t="shared" si="4"/>
        <v>Normal</v>
      </c>
      <c r="AC96" t="str">
        <f t="shared" si="5"/>
        <v>Normal</v>
      </c>
    </row>
    <row r="97" spans="1:29" x14ac:dyDescent="0.3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6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T97" s="11">
        <f t="shared" si="7"/>
        <v>9.6307692307692303</v>
      </c>
      <c r="AB97" t="str">
        <f t="shared" si="4"/>
        <v>Normal</v>
      </c>
      <c r="AC97" t="str">
        <f t="shared" si="5"/>
        <v>Normal</v>
      </c>
    </row>
    <row r="98" spans="1:29" x14ac:dyDescent="0.3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6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T98" s="11">
        <f t="shared" si="7"/>
        <v>9.3684210526315788</v>
      </c>
      <c r="AB98" t="str">
        <f t="shared" si="4"/>
        <v>Normal</v>
      </c>
      <c r="AC98" t="str">
        <f t="shared" si="5"/>
        <v>Normal</v>
      </c>
    </row>
    <row r="99" spans="1:29" x14ac:dyDescent="0.3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6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T99" s="11">
        <f t="shared" si="7"/>
        <v>8.5294117647058822</v>
      </c>
      <c r="AB99" t="str">
        <f t="shared" si="4"/>
        <v>Normal</v>
      </c>
      <c r="AC99" t="str">
        <f t="shared" si="5"/>
        <v>Normal</v>
      </c>
    </row>
    <row r="100" spans="1:29" x14ac:dyDescent="0.3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6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T100" s="11">
        <f t="shared" si="7"/>
        <v>9.5869565217391308</v>
      </c>
      <c r="AB100" t="str">
        <f t="shared" si="4"/>
        <v>Normal</v>
      </c>
      <c r="AC100" t="str">
        <f t="shared" si="5"/>
        <v>Normal</v>
      </c>
    </row>
    <row r="101" spans="1:29" x14ac:dyDescent="0.3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6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T101" s="11">
        <f t="shared" si="7"/>
        <v>10.470588235294118</v>
      </c>
      <c r="AB101" t="str">
        <f t="shared" si="4"/>
        <v>Normal</v>
      </c>
      <c r="AC101" t="str">
        <f t="shared" si="5"/>
        <v>Normal</v>
      </c>
    </row>
    <row r="102" spans="1:29" x14ac:dyDescent="0.3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6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T102" s="11">
        <f t="shared" si="7"/>
        <v>8.9607843137254903</v>
      </c>
      <c r="AB102" t="str">
        <f t="shared" si="4"/>
        <v>Normal</v>
      </c>
      <c r="AC102" t="str">
        <f t="shared" si="5"/>
        <v>Normal</v>
      </c>
    </row>
    <row r="103" spans="1:29" x14ac:dyDescent="0.3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6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T103" s="11">
        <f t="shared" si="7"/>
        <v>10.694444444444445</v>
      </c>
      <c r="AB103" t="str">
        <f t="shared" si="4"/>
        <v>Normal</v>
      </c>
      <c r="AC103" t="str">
        <f t="shared" si="5"/>
        <v>Normal</v>
      </c>
    </row>
    <row r="104" spans="1:29" x14ac:dyDescent="0.3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6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T104" s="11">
        <f t="shared" si="7"/>
        <v>10.040816326530612</v>
      </c>
      <c r="AB104" t="str">
        <f t="shared" si="4"/>
        <v>Normal</v>
      </c>
      <c r="AC104" t="str">
        <f t="shared" si="5"/>
        <v>Normal</v>
      </c>
    </row>
    <row r="105" spans="1:29" x14ac:dyDescent="0.3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6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T105" s="11">
        <f t="shared" si="7"/>
        <v>10.310344827586206</v>
      </c>
      <c r="AB105" t="str">
        <f t="shared" si="4"/>
        <v>Normal</v>
      </c>
      <c r="AC105" t="str">
        <f t="shared" si="5"/>
        <v>Normal</v>
      </c>
    </row>
    <row r="106" spans="1:29" x14ac:dyDescent="0.3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6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T106" s="11">
        <f t="shared" si="7"/>
        <v>11.324999999999999</v>
      </c>
      <c r="AB106" t="str">
        <f t="shared" si="4"/>
        <v>Normal</v>
      </c>
      <c r="AC106" t="str">
        <f t="shared" si="5"/>
        <v>Normal</v>
      </c>
    </row>
    <row r="107" spans="1:29" x14ac:dyDescent="0.3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6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T107" s="11">
        <f t="shared" si="7"/>
        <v>10.387096774193548</v>
      </c>
      <c r="AB107" t="str">
        <f t="shared" si="4"/>
        <v>Normal</v>
      </c>
      <c r="AC107" t="str">
        <f t="shared" si="5"/>
        <v>Normal</v>
      </c>
    </row>
    <row r="108" spans="1:29" x14ac:dyDescent="0.3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6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T108" s="11">
        <f t="shared" si="7"/>
        <v>10.470588235294118</v>
      </c>
      <c r="AB108" t="str">
        <f t="shared" si="4"/>
        <v>Normal</v>
      </c>
      <c r="AC108" t="str">
        <f t="shared" si="5"/>
        <v>Normal</v>
      </c>
    </row>
    <row r="109" spans="1:29" x14ac:dyDescent="0.3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6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T109" s="11">
        <f t="shared" si="7"/>
        <v>9.75</v>
      </c>
      <c r="AB109" t="str">
        <f t="shared" si="4"/>
        <v>Normal</v>
      </c>
      <c r="AC109" t="str">
        <f t="shared" si="5"/>
        <v>Normal</v>
      </c>
    </row>
    <row r="110" spans="1:29" x14ac:dyDescent="0.3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6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T110" s="11">
        <f t="shared" si="7"/>
        <v>9.2272727272727266</v>
      </c>
      <c r="AB110" t="str">
        <f t="shared" si="4"/>
        <v>Normal</v>
      </c>
      <c r="AC110" t="str">
        <f t="shared" si="5"/>
        <v>Normal</v>
      </c>
    </row>
    <row r="111" spans="1:29" x14ac:dyDescent="0.3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6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T111" s="11">
        <f t="shared" si="7"/>
        <v>9.1224489795918373</v>
      </c>
      <c r="AB111" t="str">
        <f t="shared" si="4"/>
        <v>Normal</v>
      </c>
      <c r="AC111" t="str">
        <f t="shared" si="5"/>
        <v>Normal</v>
      </c>
    </row>
    <row r="112" spans="1:29" x14ac:dyDescent="0.3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6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T112" s="11">
        <f t="shared" si="7"/>
        <v>10.432432432432432</v>
      </c>
      <c r="AB112" t="str">
        <f t="shared" si="4"/>
        <v>Normal</v>
      </c>
      <c r="AC112" t="str">
        <f t="shared" si="5"/>
        <v>Normal</v>
      </c>
    </row>
    <row r="113" spans="1:29" x14ac:dyDescent="0.3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6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T113" s="11">
        <f t="shared" si="7"/>
        <v>9.5606060606060606</v>
      </c>
      <c r="AB113" t="str">
        <f t="shared" si="4"/>
        <v>Normal</v>
      </c>
      <c r="AC113" t="str">
        <f t="shared" si="5"/>
        <v>Normal</v>
      </c>
    </row>
    <row r="114" spans="1:29" x14ac:dyDescent="0.3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6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T114" s="11">
        <f t="shared" si="7"/>
        <v>9.5362318840579707</v>
      </c>
      <c r="AB114" t="str">
        <f t="shared" si="4"/>
        <v>Normal</v>
      </c>
      <c r="AC114" t="str">
        <f t="shared" si="5"/>
        <v>Normal</v>
      </c>
    </row>
    <row r="115" spans="1:29" x14ac:dyDescent="0.3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6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T115" s="11">
        <f t="shared" si="7"/>
        <v>9.8545454545454554</v>
      </c>
      <c r="AB115" t="str">
        <f t="shared" si="4"/>
        <v>Normal</v>
      </c>
      <c r="AC115" t="str">
        <f t="shared" si="5"/>
        <v>Normal</v>
      </c>
    </row>
    <row r="116" spans="1:29" x14ac:dyDescent="0.3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6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T116" s="11">
        <f t="shared" si="7"/>
        <v>9.0338983050847457</v>
      </c>
      <c r="AB116" t="str">
        <f t="shared" si="4"/>
        <v>Normal</v>
      </c>
      <c r="AC116" t="str">
        <f t="shared" si="5"/>
        <v>Normal</v>
      </c>
    </row>
    <row r="117" spans="1:29" x14ac:dyDescent="0.3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6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T117" s="11">
        <f t="shared" si="7"/>
        <v>10.220338983050848</v>
      </c>
      <c r="AB117" t="str">
        <f t="shared" si="4"/>
        <v>Normal</v>
      </c>
      <c r="AC117" t="str">
        <f t="shared" si="5"/>
        <v>Normal</v>
      </c>
    </row>
    <row r="118" spans="1:29" x14ac:dyDescent="0.3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6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T118" s="11">
        <f t="shared" si="7"/>
        <v>10.655172413793103</v>
      </c>
      <c r="AB118" t="str">
        <f t="shared" si="4"/>
        <v>Normal</v>
      </c>
      <c r="AC118" t="str">
        <f t="shared" si="5"/>
        <v>Normal</v>
      </c>
    </row>
    <row r="119" spans="1:29" x14ac:dyDescent="0.3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6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T119" s="11">
        <f t="shared" si="7"/>
        <v>10.421052631578947</v>
      </c>
      <c r="AB119" t="str">
        <f t="shared" si="4"/>
        <v>Normal</v>
      </c>
      <c r="AC119" t="str">
        <f t="shared" si="5"/>
        <v>Normal</v>
      </c>
    </row>
    <row r="120" spans="1:29" x14ac:dyDescent="0.3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6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T120" s="11">
        <f t="shared" si="7"/>
        <v>11.55</v>
      </c>
      <c r="AB120" t="str">
        <f t="shared" si="4"/>
        <v>Normal</v>
      </c>
      <c r="AC120" t="str">
        <f t="shared" si="5"/>
        <v>Normal</v>
      </c>
    </row>
    <row r="121" spans="1:29" x14ac:dyDescent="0.3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6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T121" s="11">
        <f t="shared" si="7"/>
        <v>10.867924528301886</v>
      </c>
      <c r="AB121" t="str">
        <f t="shared" si="4"/>
        <v>Normal</v>
      </c>
      <c r="AC121" t="str">
        <f t="shared" si="5"/>
        <v>Normal</v>
      </c>
    </row>
    <row r="122" spans="1:29" x14ac:dyDescent="0.3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6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T122" s="11">
        <f t="shared" si="7"/>
        <v>9.6415094339622645</v>
      </c>
      <c r="AB122" t="str">
        <f t="shared" si="4"/>
        <v>Normal</v>
      </c>
      <c r="AC122" t="str">
        <f t="shared" si="5"/>
        <v>Normal</v>
      </c>
    </row>
    <row r="123" spans="1:29" x14ac:dyDescent="0.3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6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T123" s="11">
        <f t="shared" si="7"/>
        <v>10.45</v>
      </c>
      <c r="AB123" t="str">
        <f t="shared" si="4"/>
        <v>Normal</v>
      </c>
      <c r="AC123" t="str">
        <f t="shared" si="5"/>
        <v>Normal</v>
      </c>
    </row>
    <row r="124" spans="1:29" x14ac:dyDescent="0.3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6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T124" s="11">
        <f t="shared" si="7"/>
        <v>9.183673469387756</v>
      </c>
      <c r="AB124" t="str">
        <f t="shared" si="4"/>
        <v>Normal</v>
      </c>
      <c r="AC124" t="str">
        <f t="shared" si="5"/>
        <v>Normal</v>
      </c>
    </row>
    <row r="125" spans="1:29" x14ac:dyDescent="0.3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6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T125" s="11">
        <f t="shared" si="7"/>
        <v>7.8666666666666663</v>
      </c>
      <c r="AB125" t="str">
        <f t="shared" si="4"/>
        <v>Normal</v>
      </c>
      <c r="AC125" t="str">
        <f t="shared" si="5"/>
        <v>Normal</v>
      </c>
    </row>
    <row r="126" spans="1:29" x14ac:dyDescent="0.3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6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T126" s="11">
        <f t="shared" si="7"/>
        <v>9.5166666666666675</v>
      </c>
      <c r="AB126" t="str">
        <f t="shared" si="4"/>
        <v>Normal</v>
      </c>
      <c r="AC126" t="str">
        <f t="shared" si="5"/>
        <v>Normal</v>
      </c>
    </row>
    <row r="127" spans="1:29" x14ac:dyDescent="0.3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6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T127" s="11">
        <f t="shared" si="7"/>
        <v>8.6999999999999993</v>
      </c>
      <c r="AB127" t="str">
        <f t="shared" si="4"/>
        <v>Normal</v>
      </c>
      <c r="AC127" t="str">
        <f t="shared" si="5"/>
        <v>Normal</v>
      </c>
    </row>
    <row r="128" spans="1:29" x14ac:dyDescent="0.3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6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T128" s="11">
        <f t="shared" si="7"/>
        <v>10.25</v>
      </c>
      <c r="AB128" t="str">
        <f t="shared" si="4"/>
        <v>Normal</v>
      </c>
      <c r="AC128" t="str">
        <f t="shared" si="5"/>
        <v>Normal</v>
      </c>
    </row>
    <row r="129" spans="1:29" x14ac:dyDescent="0.3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6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T129" s="11">
        <f t="shared" si="7"/>
        <v>10.883333333333333</v>
      </c>
      <c r="AB129" t="str">
        <f t="shared" si="4"/>
        <v>Normal</v>
      </c>
      <c r="AC129" t="str">
        <f t="shared" si="5"/>
        <v>Normal</v>
      </c>
    </row>
    <row r="130" spans="1:29" x14ac:dyDescent="0.3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6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T130" s="11">
        <f t="shared" si="7"/>
        <v>10.431372549019608</v>
      </c>
      <c r="AB130" t="str">
        <f t="shared" ref="AB130:AB193" si="8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9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3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10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T131" s="11">
        <f t="shared" ref="T131:T194" si="11">G131/F131</f>
        <v>10.431818181818182</v>
      </c>
      <c r="AB131" t="str">
        <f t="shared" si="8"/>
        <v>Normal</v>
      </c>
      <c r="AC131" t="str">
        <f t="shared" si="9"/>
        <v>Normal</v>
      </c>
    </row>
    <row r="132" spans="1:29" x14ac:dyDescent="0.3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10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T132" s="11">
        <f t="shared" si="11"/>
        <v>10.425925925925926</v>
      </c>
      <c r="AB132" t="str">
        <f t="shared" si="8"/>
        <v>Normal</v>
      </c>
      <c r="AC132" t="str">
        <f t="shared" si="9"/>
        <v>Normal</v>
      </c>
    </row>
    <row r="133" spans="1:29" x14ac:dyDescent="0.3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10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T133" s="11">
        <f t="shared" si="11"/>
        <v>10.487179487179487</v>
      </c>
      <c r="AB133" t="str">
        <f t="shared" si="8"/>
        <v>Normal</v>
      </c>
      <c r="AC133" t="str">
        <f t="shared" si="9"/>
        <v>Normal</v>
      </c>
    </row>
    <row r="134" spans="1:29" x14ac:dyDescent="0.3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10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T134" s="11">
        <f t="shared" si="11"/>
        <v>9.25</v>
      </c>
      <c r="AB134" t="str">
        <f t="shared" si="8"/>
        <v>Normal</v>
      </c>
      <c r="AC134" t="str">
        <f t="shared" si="9"/>
        <v>Normal</v>
      </c>
    </row>
    <row r="135" spans="1:29" x14ac:dyDescent="0.3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10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T135" s="11">
        <f t="shared" si="11"/>
        <v>9.3939393939393945</v>
      </c>
      <c r="AB135" t="str">
        <f t="shared" si="8"/>
        <v>Normal</v>
      </c>
      <c r="AC135" t="str">
        <f t="shared" si="9"/>
        <v>Normal</v>
      </c>
    </row>
    <row r="136" spans="1:29" x14ac:dyDescent="0.3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10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T136" s="11">
        <f t="shared" si="11"/>
        <v>9.5714285714285712</v>
      </c>
      <c r="AB136" t="str">
        <f t="shared" si="8"/>
        <v>Normal</v>
      </c>
      <c r="AC136" t="str">
        <f t="shared" si="9"/>
        <v>Normal</v>
      </c>
    </row>
    <row r="137" spans="1:29" x14ac:dyDescent="0.3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10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T137" s="11">
        <f t="shared" si="11"/>
        <v>10.377777777777778</v>
      </c>
      <c r="AB137" t="str">
        <f t="shared" si="8"/>
        <v>Normal</v>
      </c>
      <c r="AC137" t="str">
        <f t="shared" si="9"/>
        <v>Normal</v>
      </c>
    </row>
    <row r="138" spans="1:29" x14ac:dyDescent="0.3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10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T138" s="11">
        <f t="shared" si="11"/>
        <v>9.9607843137254903</v>
      </c>
      <c r="AB138" t="str">
        <f t="shared" si="8"/>
        <v>Normal</v>
      </c>
      <c r="AC138" t="str">
        <f t="shared" si="9"/>
        <v>Normal</v>
      </c>
    </row>
    <row r="139" spans="1:29" x14ac:dyDescent="0.3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10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T139" s="11">
        <f t="shared" si="11"/>
        <v>8.7142857142857135</v>
      </c>
      <c r="AB139" t="str">
        <f t="shared" si="8"/>
        <v>Normal</v>
      </c>
      <c r="AC139" t="str">
        <f t="shared" si="9"/>
        <v>Normal</v>
      </c>
    </row>
    <row r="140" spans="1:29" x14ac:dyDescent="0.3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10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T140" s="11">
        <f t="shared" si="11"/>
        <v>9.7441860465116275</v>
      </c>
      <c r="AB140" t="str">
        <f t="shared" si="8"/>
        <v>Normal</v>
      </c>
      <c r="AC140" t="str">
        <f t="shared" si="9"/>
        <v>Normal</v>
      </c>
    </row>
    <row r="141" spans="1:29" x14ac:dyDescent="0.3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10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T141" s="11">
        <f t="shared" si="11"/>
        <v>8.2857142857142865</v>
      </c>
      <c r="AB141" t="str">
        <f t="shared" si="8"/>
        <v>Normal</v>
      </c>
      <c r="AC141" t="str">
        <f t="shared" si="9"/>
        <v>Normal</v>
      </c>
    </row>
    <row r="142" spans="1:29" x14ac:dyDescent="0.3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10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T142" s="11">
        <f t="shared" si="11"/>
        <v>9.8297872340425538</v>
      </c>
      <c r="AB142" t="str">
        <f t="shared" si="8"/>
        <v>Normal</v>
      </c>
      <c r="AC142" t="str">
        <f t="shared" si="9"/>
        <v>Normal</v>
      </c>
    </row>
    <row r="143" spans="1:29" x14ac:dyDescent="0.3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10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T143" s="11">
        <f t="shared" si="11"/>
        <v>9.9302325581395348</v>
      </c>
      <c r="AB143" t="str">
        <f t="shared" si="8"/>
        <v>Normal</v>
      </c>
      <c r="AC143" t="str">
        <f t="shared" si="9"/>
        <v>Normal</v>
      </c>
    </row>
    <row r="144" spans="1:29" x14ac:dyDescent="0.3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10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T144" s="11">
        <f t="shared" si="11"/>
        <v>11.375</v>
      </c>
      <c r="AB144" t="str">
        <f t="shared" si="8"/>
        <v>Normal</v>
      </c>
      <c r="AC144" t="str">
        <f t="shared" si="9"/>
        <v>Normal</v>
      </c>
    </row>
    <row r="145" spans="1:29" x14ac:dyDescent="0.3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10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T145" s="11">
        <f t="shared" si="11"/>
        <v>9.0422535211267601</v>
      </c>
      <c r="AB145" t="str">
        <f t="shared" si="8"/>
        <v>Normal</v>
      </c>
      <c r="AC145" t="str">
        <f t="shared" si="9"/>
        <v>Normal</v>
      </c>
    </row>
    <row r="146" spans="1:29" x14ac:dyDescent="0.3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10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T146" s="11">
        <f t="shared" si="11"/>
        <v>9.6470588235294112</v>
      </c>
      <c r="AB146" t="str">
        <f t="shared" si="8"/>
        <v>Normal</v>
      </c>
      <c r="AC146" t="str">
        <f t="shared" si="9"/>
        <v>Normal</v>
      </c>
    </row>
    <row r="147" spans="1:29" x14ac:dyDescent="0.3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10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T147" s="11">
        <f t="shared" si="11"/>
        <v>8.5681818181818183</v>
      </c>
      <c r="AB147" t="str">
        <f t="shared" si="8"/>
        <v>Normal</v>
      </c>
      <c r="AC147" t="str">
        <f t="shared" si="9"/>
        <v>Normal</v>
      </c>
    </row>
    <row r="148" spans="1:29" x14ac:dyDescent="0.3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10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T148" s="11">
        <f t="shared" si="11"/>
        <v>10.178571428571429</v>
      </c>
      <c r="AB148" t="str">
        <f t="shared" si="8"/>
        <v>Normal</v>
      </c>
      <c r="AC148" t="str">
        <f t="shared" si="9"/>
        <v>Normal</v>
      </c>
    </row>
    <row r="149" spans="1:29" x14ac:dyDescent="0.3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10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T149" s="11">
        <f t="shared" si="11"/>
        <v>9.1025641025641022</v>
      </c>
      <c r="AB149" t="str">
        <f t="shared" si="8"/>
        <v>Normal</v>
      </c>
      <c r="AC149" t="str">
        <f t="shared" si="9"/>
        <v>Normal</v>
      </c>
    </row>
    <row r="150" spans="1:29" x14ac:dyDescent="0.3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10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T150" s="11">
        <f t="shared" si="11"/>
        <v>8.8888888888888893</v>
      </c>
      <c r="AB150" t="str">
        <f t="shared" si="8"/>
        <v>Normal</v>
      </c>
      <c r="AC150" t="str">
        <f t="shared" si="9"/>
        <v>Normal</v>
      </c>
    </row>
    <row r="151" spans="1:29" x14ac:dyDescent="0.3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10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T151" s="11">
        <f t="shared" si="11"/>
        <v>9.8157894736842106</v>
      </c>
      <c r="AB151" t="str">
        <f t="shared" si="8"/>
        <v>Normal</v>
      </c>
      <c r="AC151" t="str">
        <f t="shared" si="9"/>
        <v>Normal</v>
      </c>
    </row>
    <row r="152" spans="1:29" x14ac:dyDescent="0.3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10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T152" s="11">
        <f t="shared" si="11"/>
        <v>9.6065573770491799</v>
      </c>
      <c r="AB152" t="str">
        <f t="shared" si="8"/>
        <v>Normal</v>
      </c>
      <c r="AC152" t="str">
        <f t="shared" si="9"/>
        <v>Normal</v>
      </c>
    </row>
    <row r="153" spans="1:29" x14ac:dyDescent="0.3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10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T153" s="11">
        <f t="shared" si="11"/>
        <v>11.322033898305085</v>
      </c>
      <c r="AB153" t="str">
        <f t="shared" si="8"/>
        <v>Normal</v>
      </c>
      <c r="AC153" t="str">
        <f t="shared" si="9"/>
        <v>Normal</v>
      </c>
    </row>
    <row r="154" spans="1:29" x14ac:dyDescent="0.3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10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T154" s="11">
        <f t="shared" si="11"/>
        <v>10.166666666666666</v>
      </c>
      <c r="AB154" t="str">
        <f t="shared" si="8"/>
        <v>Normal</v>
      </c>
      <c r="AC154" t="str">
        <f t="shared" si="9"/>
        <v>Normal</v>
      </c>
    </row>
    <row r="155" spans="1:29" x14ac:dyDescent="0.3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10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T155" s="11">
        <f t="shared" si="11"/>
        <v>10.02</v>
      </c>
      <c r="AB155" t="str">
        <f t="shared" si="8"/>
        <v>Normal</v>
      </c>
      <c r="AC155" t="str">
        <f t="shared" si="9"/>
        <v>Normal</v>
      </c>
    </row>
    <row r="156" spans="1:29" x14ac:dyDescent="0.3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10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T156" s="11">
        <f t="shared" si="11"/>
        <v>9.578125</v>
      </c>
      <c r="AB156" t="str">
        <f t="shared" si="8"/>
        <v>Normal</v>
      </c>
      <c r="AC156" t="str">
        <f t="shared" si="9"/>
        <v>Normal</v>
      </c>
    </row>
    <row r="157" spans="1:29" x14ac:dyDescent="0.3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10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T157" s="11">
        <f t="shared" si="11"/>
        <v>10.346153846153847</v>
      </c>
      <c r="AB157" t="str">
        <f t="shared" si="8"/>
        <v>Normal</v>
      </c>
      <c r="AC157" t="str">
        <f t="shared" si="9"/>
        <v>Normal</v>
      </c>
    </row>
    <row r="158" spans="1:29" x14ac:dyDescent="0.3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10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T158" s="11">
        <f t="shared" si="11"/>
        <v>9.435483870967742</v>
      </c>
      <c r="AB158" t="str">
        <f t="shared" si="8"/>
        <v>Normal</v>
      </c>
      <c r="AC158" t="str">
        <f t="shared" si="9"/>
        <v>Normal</v>
      </c>
    </row>
    <row r="159" spans="1:29" x14ac:dyDescent="0.3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10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T159" s="11">
        <f t="shared" si="11"/>
        <v>10.904761904761905</v>
      </c>
      <c r="AB159" t="str">
        <f t="shared" si="8"/>
        <v>Normal</v>
      </c>
      <c r="AC159" t="str">
        <f t="shared" si="9"/>
        <v>Normal</v>
      </c>
    </row>
    <row r="160" spans="1:29" x14ac:dyDescent="0.3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10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T160" s="11">
        <f t="shared" si="11"/>
        <v>9.4423076923076916</v>
      </c>
      <c r="AB160" t="str">
        <f t="shared" si="8"/>
        <v>Normal</v>
      </c>
      <c r="AC160" t="str">
        <f t="shared" si="9"/>
        <v>Normal</v>
      </c>
    </row>
    <row r="161" spans="1:29" x14ac:dyDescent="0.3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10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T161" s="11">
        <f t="shared" si="11"/>
        <v>10.25</v>
      </c>
      <c r="AB161" t="str">
        <f t="shared" si="8"/>
        <v>Normal</v>
      </c>
      <c r="AC161" t="str">
        <f t="shared" si="9"/>
        <v>Normal</v>
      </c>
    </row>
    <row r="162" spans="1:29" x14ac:dyDescent="0.3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10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T162" s="11">
        <f t="shared" si="11"/>
        <v>9.203125</v>
      </c>
      <c r="AB162" t="str">
        <f t="shared" si="8"/>
        <v>Normal</v>
      </c>
      <c r="AC162" t="str">
        <f t="shared" si="9"/>
        <v>Normal</v>
      </c>
    </row>
    <row r="163" spans="1:29" x14ac:dyDescent="0.3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10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T163" s="11">
        <f t="shared" si="11"/>
        <v>11</v>
      </c>
      <c r="AB163" t="str">
        <f t="shared" si="8"/>
        <v>Normal</v>
      </c>
      <c r="AC163" t="str">
        <f t="shared" si="9"/>
        <v>Normal</v>
      </c>
    </row>
    <row r="164" spans="1:29" x14ac:dyDescent="0.3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10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T164" s="11">
        <f t="shared" si="11"/>
        <v>8.8936170212765955</v>
      </c>
      <c r="AB164" t="str">
        <f t="shared" si="8"/>
        <v>Normal</v>
      </c>
      <c r="AC164" t="str">
        <f t="shared" si="9"/>
        <v>Normal</v>
      </c>
    </row>
    <row r="165" spans="1:29" x14ac:dyDescent="0.3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10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T165" s="11">
        <f t="shared" si="11"/>
        <v>10.047619047619047</v>
      </c>
      <c r="AB165" t="str">
        <f t="shared" si="8"/>
        <v>Normal</v>
      </c>
      <c r="AC165" t="str">
        <f t="shared" si="9"/>
        <v>Normal</v>
      </c>
    </row>
    <row r="166" spans="1:29" x14ac:dyDescent="0.3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10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T166" s="11">
        <f t="shared" si="11"/>
        <v>9.24</v>
      </c>
      <c r="AB166" t="str">
        <f t="shared" si="8"/>
        <v>Normal</v>
      </c>
      <c r="AC166" t="str">
        <f t="shared" si="9"/>
        <v>Normal</v>
      </c>
    </row>
    <row r="167" spans="1:29" x14ac:dyDescent="0.3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10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T167" s="11">
        <f t="shared" si="11"/>
        <v>10.491228070175438</v>
      </c>
      <c r="AB167" t="str">
        <f t="shared" si="8"/>
        <v>Normal</v>
      </c>
      <c r="AC167" t="str">
        <f t="shared" si="9"/>
        <v>Normal</v>
      </c>
    </row>
    <row r="168" spans="1:29" x14ac:dyDescent="0.3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10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T168" s="11">
        <f t="shared" si="11"/>
        <v>11.018518518518519</v>
      </c>
      <c r="AB168" t="str">
        <f t="shared" si="8"/>
        <v>Normal</v>
      </c>
      <c r="AC168" t="str">
        <f t="shared" si="9"/>
        <v>Normal</v>
      </c>
    </row>
    <row r="169" spans="1:29" x14ac:dyDescent="0.3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10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T169" s="11">
        <f t="shared" si="11"/>
        <v>8.9499999999999993</v>
      </c>
      <c r="AB169" t="str">
        <f t="shared" si="8"/>
        <v>Normal</v>
      </c>
      <c r="AC169" t="str">
        <f t="shared" si="9"/>
        <v>Normal</v>
      </c>
    </row>
    <row r="170" spans="1:29" x14ac:dyDescent="0.3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10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T170" s="11">
        <f t="shared" si="11"/>
        <v>11.326923076923077</v>
      </c>
      <c r="AB170" t="str">
        <f t="shared" si="8"/>
        <v>Normal</v>
      </c>
      <c r="AC170" t="str">
        <f t="shared" si="9"/>
        <v>Normal</v>
      </c>
    </row>
    <row r="171" spans="1:29" x14ac:dyDescent="0.3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10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T171" s="11">
        <f t="shared" si="11"/>
        <v>10.439393939393939</v>
      </c>
      <c r="AB171" t="str">
        <f t="shared" si="8"/>
        <v>Normal</v>
      </c>
      <c r="AC171" t="str">
        <f t="shared" si="9"/>
        <v>Normal</v>
      </c>
    </row>
    <row r="172" spans="1:29" x14ac:dyDescent="0.3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10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T172" s="11">
        <f t="shared" si="11"/>
        <v>9.8461538461538467</v>
      </c>
      <c r="AB172" t="str">
        <f t="shared" si="8"/>
        <v>Normal</v>
      </c>
      <c r="AC172" t="str">
        <f t="shared" si="9"/>
        <v>Normal</v>
      </c>
    </row>
    <row r="173" spans="1:29" x14ac:dyDescent="0.3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10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T173" s="11">
        <f t="shared" si="11"/>
        <v>11.553191489361701</v>
      </c>
      <c r="AB173" t="str">
        <f t="shared" si="8"/>
        <v>Normal</v>
      </c>
      <c r="AC173" t="str">
        <f t="shared" si="9"/>
        <v>Normal</v>
      </c>
    </row>
    <row r="174" spans="1:29" x14ac:dyDescent="0.3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10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T174" s="11">
        <f t="shared" si="11"/>
        <v>9.435483870967742</v>
      </c>
      <c r="AB174" t="str">
        <f t="shared" si="8"/>
        <v>Normal</v>
      </c>
      <c r="AC174" t="str">
        <f t="shared" si="9"/>
        <v>Normal</v>
      </c>
    </row>
    <row r="175" spans="1:29" x14ac:dyDescent="0.3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10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T175" s="11">
        <f t="shared" si="11"/>
        <v>9.5666666666666664</v>
      </c>
      <c r="AB175" t="str">
        <f t="shared" si="8"/>
        <v>Normal</v>
      </c>
      <c r="AC175" t="str">
        <f t="shared" si="9"/>
        <v>Normal</v>
      </c>
    </row>
    <row r="176" spans="1:29" x14ac:dyDescent="0.3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10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T176" s="11">
        <f t="shared" si="11"/>
        <v>9.6111111111111107</v>
      </c>
      <c r="AB176" t="str">
        <f t="shared" si="8"/>
        <v>Normal</v>
      </c>
      <c r="AC176" t="str">
        <f t="shared" si="9"/>
        <v>Normal</v>
      </c>
    </row>
    <row r="177" spans="1:29" x14ac:dyDescent="0.3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10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T177" s="11">
        <f t="shared" si="11"/>
        <v>10.078431372549019</v>
      </c>
      <c r="AB177" t="str">
        <f t="shared" si="8"/>
        <v>Normal</v>
      </c>
      <c r="AC177" t="str">
        <f t="shared" si="9"/>
        <v>Normal</v>
      </c>
    </row>
    <row r="178" spans="1:29" x14ac:dyDescent="0.3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10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T178" s="11">
        <f t="shared" si="11"/>
        <v>10.602941176470589</v>
      </c>
      <c r="AB178" t="str">
        <f t="shared" si="8"/>
        <v>Normal</v>
      </c>
      <c r="AC178" t="str">
        <f t="shared" si="9"/>
        <v>Normal</v>
      </c>
    </row>
    <row r="179" spans="1:29" x14ac:dyDescent="0.3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10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T179" s="11">
        <f t="shared" si="11"/>
        <v>9.2807017543859658</v>
      </c>
      <c r="AB179" t="str">
        <f t="shared" si="8"/>
        <v>Normal</v>
      </c>
      <c r="AC179" t="str">
        <f t="shared" si="9"/>
        <v>Normal</v>
      </c>
    </row>
    <row r="180" spans="1:29" x14ac:dyDescent="0.3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10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T180" s="11">
        <f t="shared" si="11"/>
        <v>10.397058823529411</v>
      </c>
      <c r="AB180" t="str">
        <f t="shared" si="8"/>
        <v>Normal</v>
      </c>
      <c r="AC180" t="str">
        <f t="shared" si="9"/>
        <v>Normal</v>
      </c>
    </row>
    <row r="181" spans="1:29" x14ac:dyDescent="0.3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10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T181" s="11">
        <f t="shared" si="11"/>
        <v>11.660377358490566</v>
      </c>
      <c r="AB181" t="str">
        <f t="shared" si="8"/>
        <v>Normal</v>
      </c>
      <c r="AC181" t="str">
        <f t="shared" si="9"/>
        <v>Normal</v>
      </c>
    </row>
    <row r="182" spans="1:29" x14ac:dyDescent="0.3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10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T182" s="11">
        <f t="shared" si="11"/>
        <v>9.085106382978724</v>
      </c>
      <c r="AB182" t="str">
        <f t="shared" si="8"/>
        <v>Normal</v>
      </c>
      <c r="AC182" t="str">
        <f t="shared" si="9"/>
        <v>Normal</v>
      </c>
    </row>
    <row r="183" spans="1:29" x14ac:dyDescent="0.3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10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T183" s="11">
        <f t="shared" si="11"/>
        <v>8.8125</v>
      </c>
      <c r="AB183" t="str">
        <f t="shared" si="8"/>
        <v>Normal</v>
      </c>
      <c r="AC183" t="str">
        <f t="shared" si="9"/>
        <v>Normal</v>
      </c>
    </row>
    <row r="184" spans="1:29" x14ac:dyDescent="0.3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10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T184" s="11">
        <f t="shared" si="11"/>
        <v>10.153846153846153</v>
      </c>
      <c r="AB184" t="str">
        <f t="shared" si="8"/>
        <v>Normal</v>
      </c>
      <c r="AC184" t="str">
        <f t="shared" si="9"/>
        <v>Normal</v>
      </c>
    </row>
    <row r="185" spans="1:29" x14ac:dyDescent="0.3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10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T185" s="11">
        <f t="shared" si="11"/>
        <v>9.5625</v>
      </c>
      <c r="AB185" t="str">
        <f t="shared" si="8"/>
        <v>Normal</v>
      </c>
      <c r="AC185" t="str">
        <f t="shared" si="9"/>
        <v>Normal</v>
      </c>
    </row>
    <row r="186" spans="1:29" x14ac:dyDescent="0.3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10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T186" s="11">
        <f t="shared" si="11"/>
        <v>10.760869565217391</v>
      </c>
      <c r="AB186" t="str">
        <f t="shared" si="8"/>
        <v>Normal</v>
      </c>
      <c r="AC186" t="str">
        <f t="shared" si="9"/>
        <v>Normal</v>
      </c>
    </row>
    <row r="187" spans="1:29" x14ac:dyDescent="0.3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10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T187" s="11">
        <f t="shared" si="11"/>
        <v>8.8644067796610173</v>
      </c>
      <c r="AB187" t="str">
        <f t="shared" si="8"/>
        <v>Normal</v>
      </c>
      <c r="AC187" t="str">
        <f t="shared" si="9"/>
        <v>Normal</v>
      </c>
    </row>
    <row r="188" spans="1:29" x14ac:dyDescent="0.3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10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T188" s="11">
        <f t="shared" si="11"/>
        <v>10.375</v>
      </c>
      <c r="AB188" t="str">
        <f t="shared" si="8"/>
        <v>Normal</v>
      </c>
      <c r="AC188" t="str">
        <f t="shared" si="9"/>
        <v>Normal</v>
      </c>
    </row>
    <row r="189" spans="1:29" x14ac:dyDescent="0.3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10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T189" s="11">
        <f t="shared" si="11"/>
        <v>11.826923076923077</v>
      </c>
      <c r="AB189" t="str">
        <f t="shared" si="8"/>
        <v>Normal</v>
      </c>
      <c r="AC189" t="str">
        <f t="shared" si="9"/>
        <v>Normal</v>
      </c>
    </row>
    <row r="190" spans="1:29" x14ac:dyDescent="0.3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10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T190" s="11">
        <f t="shared" si="11"/>
        <v>10.220000000000001</v>
      </c>
      <c r="AB190" t="str">
        <f t="shared" si="8"/>
        <v>Normal</v>
      </c>
      <c r="AC190" t="str">
        <f t="shared" si="9"/>
        <v>Normal</v>
      </c>
    </row>
    <row r="191" spans="1:29" x14ac:dyDescent="0.3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10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T191" s="11">
        <f t="shared" si="11"/>
        <v>9.1428571428571423</v>
      </c>
      <c r="AB191" t="str">
        <f t="shared" si="8"/>
        <v>Normal</v>
      </c>
      <c r="AC191" t="str">
        <f t="shared" si="9"/>
        <v>Normal</v>
      </c>
    </row>
    <row r="192" spans="1:29" x14ac:dyDescent="0.3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10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T192" s="11">
        <f t="shared" si="11"/>
        <v>10.95</v>
      </c>
      <c r="AB192" t="str">
        <f t="shared" si="8"/>
        <v>Normal</v>
      </c>
      <c r="AC192" t="str">
        <f t="shared" si="9"/>
        <v>Normal</v>
      </c>
    </row>
    <row r="193" spans="1:29" x14ac:dyDescent="0.3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10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T193" s="11">
        <f t="shared" si="11"/>
        <v>8.6551724137931032</v>
      </c>
      <c r="AB193" t="str">
        <f t="shared" si="8"/>
        <v>Normal</v>
      </c>
      <c r="AC193" t="str">
        <f t="shared" si="9"/>
        <v>Normal</v>
      </c>
    </row>
    <row r="194" spans="1:29" x14ac:dyDescent="0.3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10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T194" s="11">
        <f t="shared" si="11"/>
        <v>9.8717948717948723</v>
      </c>
      <c r="AB194" t="str">
        <f t="shared" ref="AB194:AB257" si="12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3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3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4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T195" s="11">
        <f t="shared" ref="T195:T258" si="15">G195/F195</f>
        <v>10.410714285714286</v>
      </c>
      <c r="AB195" t="str">
        <f t="shared" si="12"/>
        <v>Normal</v>
      </c>
      <c r="AC195" t="str">
        <f t="shared" si="13"/>
        <v>Normal</v>
      </c>
    </row>
    <row r="196" spans="1:29" x14ac:dyDescent="0.3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4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T196" s="11">
        <f t="shared" si="15"/>
        <v>9.8800000000000008</v>
      </c>
      <c r="AB196" t="str">
        <f t="shared" si="12"/>
        <v>Normal</v>
      </c>
      <c r="AC196" t="str">
        <f t="shared" si="13"/>
        <v>Normal</v>
      </c>
    </row>
    <row r="197" spans="1:29" x14ac:dyDescent="0.3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4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T197" s="11">
        <f t="shared" si="15"/>
        <v>10.022222222222222</v>
      </c>
      <c r="AB197" t="str">
        <f t="shared" si="12"/>
        <v>Normal</v>
      </c>
      <c r="AC197" t="str">
        <f t="shared" si="13"/>
        <v>Normal</v>
      </c>
    </row>
    <row r="198" spans="1:29" x14ac:dyDescent="0.3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4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T198" s="11">
        <f t="shared" si="15"/>
        <v>10.205479452054794</v>
      </c>
      <c r="AB198" t="str">
        <f t="shared" si="12"/>
        <v>Normal</v>
      </c>
      <c r="AC198" t="str">
        <f t="shared" si="13"/>
        <v>Normal</v>
      </c>
    </row>
    <row r="199" spans="1:29" x14ac:dyDescent="0.3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4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T199" s="11">
        <f t="shared" si="15"/>
        <v>9</v>
      </c>
      <c r="AB199" t="str">
        <f t="shared" si="12"/>
        <v>Normal</v>
      </c>
      <c r="AC199" t="str">
        <f t="shared" si="13"/>
        <v>Normal</v>
      </c>
    </row>
    <row r="200" spans="1:29" x14ac:dyDescent="0.3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4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T200" s="11">
        <f t="shared" si="15"/>
        <v>10</v>
      </c>
      <c r="AB200" t="str">
        <f t="shared" si="12"/>
        <v>Normal</v>
      </c>
      <c r="AC200" t="str">
        <f t="shared" si="13"/>
        <v>Normal</v>
      </c>
    </row>
    <row r="201" spans="1:29" x14ac:dyDescent="0.3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4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T201" s="11">
        <f t="shared" si="15"/>
        <v>10.133333333333333</v>
      </c>
      <c r="AB201" t="str">
        <f t="shared" si="12"/>
        <v>Normal</v>
      </c>
      <c r="AC201" t="str">
        <f t="shared" si="13"/>
        <v>Normal</v>
      </c>
    </row>
    <row r="202" spans="1:29" x14ac:dyDescent="0.3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4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T202" s="11">
        <f t="shared" si="15"/>
        <v>8.2456140350877192</v>
      </c>
      <c r="AB202" t="str">
        <f t="shared" si="12"/>
        <v>Normal</v>
      </c>
      <c r="AC202" t="str">
        <f t="shared" si="13"/>
        <v>Normal</v>
      </c>
    </row>
    <row r="203" spans="1:29" x14ac:dyDescent="0.3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4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T203" s="11">
        <f t="shared" si="15"/>
        <v>10.045454545454545</v>
      </c>
      <c r="AB203" t="str">
        <f t="shared" si="12"/>
        <v>Normal</v>
      </c>
      <c r="AC203" t="str">
        <f t="shared" si="13"/>
        <v>Normal</v>
      </c>
    </row>
    <row r="204" spans="1:29" x14ac:dyDescent="0.3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4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T204" s="11">
        <f t="shared" si="15"/>
        <v>8.9333333333333336</v>
      </c>
      <c r="AB204" t="str">
        <f t="shared" si="12"/>
        <v>Normal</v>
      </c>
      <c r="AC204" t="str">
        <f t="shared" si="13"/>
        <v>Normal</v>
      </c>
    </row>
    <row r="205" spans="1:29" x14ac:dyDescent="0.3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4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T205" s="11">
        <f t="shared" si="15"/>
        <v>9.36</v>
      </c>
      <c r="AB205" t="str">
        <f t="shared" si="12"/>
        <v>Normal</v>
      </c>
      <c r="AC205" t="str">
        <f t="shared" si="13"/>
        <v>Normal</v>
      </c>
    </row>
    <row r="206" spans="1:29" x14ac:dyDescent="0.3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4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T206" s="11">
        <f t="shared" si="15"/>
        <v>11.508771929824562</v>
      </c>
      <c r="AB206" t="str">
        <f t="shared" si="12"/>
        <v>Normal</v>
      </c>
      <c r="AC206" t="str">
        <f t="shared" si="13"/>
        <v>Normal</v>
      </c>
    </row>
    <row r="207" spans="1:29" x14ac:dyDescent="0.3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4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T207" s="11">
        <f t="shared" si="15"/>
        <v>10.433333333333334</v>
      </c>
      <c r="AB207" t="str">
        <f t="shared" si="12"/>
        <v>Normal</v>
      </c>
      <c r="AC207" t="str">
        <f t="shared" si="13"/>
        <v>Normal</v>
      </c>
    </row>
    <row r="208" spans="1:29" x14ac:dyDescent="0.3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4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T208" s="11">
        <f t="shared" si="15"/>
        <v>8.8490566037735849</v>
      </c>
      <c r="AB208" t="str">
        <f t="shared" si="12"/>
        <v>Normal</v>
      </c>
      <c r="AC208" t="str">
        <f t="shared" si="13"/>
        <v>Normal</v>
      </c>
    </row>
    <row r="209" spans="1:29" x14ac:dyDescent="0.3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4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T209" s="11">
        <f t="shared" si="15"/>
        <v>9.2978723404255312</v>
      </c>
      <c r="AB209" t="str">
        <f t="shared" si="12"/>
        <v>Normal</v>
      </c>
      <c r="AC209" t="str">
        <f t="shared" si="13"/>
        <v>Normal</v>
      </c>
    </row>
    <row r="210" spans="1:29" x14ac:dyDescent="0.3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4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T210" s="11">
        <f t="shared" si="15"/>
        <v>10.466666666666667</v>
      </c>
      <c r="AB210" t="str">
        <f t="shared" si="12"/>
        <v>Normal</v>
      </c>
      <c r="AC210" t="str">
        <f t="shared" si="13"/>
        <v>Normal</v>
      </c>
    </row>
    <row r="211" spans="1:29" x14ac:dyDescent="0.3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4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T211" s="11">
        <f t="shared" si="15"/>
        <v>8.1964285714285712</v>
      </c>
      <c r="AB211" t="str">
        <f t="shared" si="12"/>
        <v>Normal</v>
      </c>
      <c r="AC211" t="str">
        <f t="shared" si="13"/>
        <v>Normal</v>
      </c>
    </row>
    <row r="212" spans="1:29" x14ac:dyDescent="0.3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4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T212" s="11">
        <f t="shared" si="15"/>
        <v>8.7249999999999996</v>
      </c>
      <c r="AB212" t="str">
        <f t="shared" si="12"/>
        <v>Normal</v>
      </c>
      <c r="AC212" t="str">
        <f t="shared" si="13"/>
        <v>Normal</v>
      </c>
    </row>
    <row r="213" spans="1:29" x14ac:dyDescent="0.3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4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T213" s="11">
        <f t="shared" si="15"/>
        <v>10.5</v>
      </c>
      <c r="AB213" t="str">
        <f t="shared" si="12"/>
        <v>Normal</v>
      </c>
      <c r="AC213" t="str">
        <f t="shared" si="13"/>
        <v>Normal</v>
      </c>
    </row>
    <row r="214" spans="1:29" x14ac:dyDescent="0.3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4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T214" s="11">
        <f t="shared" si="15"/>
        <v>10.867924528301886</v>
      </c>
      <c r="AB214" t="str">
        <f t="shared" si="12"/>
        <v>Normal</v>
      </c>
      <c r="AC214" t="str">
        <f t="shared" si="13"/>
        <v>Normal</v>
      </c>
    </row>
    <row r="215" spans="1:29" x14ac:dyDescent="0.3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4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T215" s="11">
        <f t="shared" si="15"/>
        <v>8.2272727272727266</v>
      </c>
      <c r="AB215" t="str">
        <f t="shared" si="12"/>
        <v>Normal</v>
      </c>
      <c r="AC215" t="str">
        <f t="shared" si="13"/>
        <v>Normal</v>
      </c>
    </row>
    <row r="216" spans="1:29" x14ac:dyDescent="0.3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4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T216" s="11">
        <f t="shared" si="15"/>
        <v>10.166666666666666</v>
      </c>
      <c r="AB216" t="str">
        <f t="shared" si="12"/>
        <v>Normal</v>
      </c>
      <c r="AC216" t="str">
        <f t="shared" si="13"/>
        <v>Normal</v>
      </c>
    </row>
    <row r="217" spans="1:29" x14ac:dyDescent="0.3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4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T217" s="11">
        <f t="shared" si="15"/>
        <v>9.7450980392156854</v>
      </c>
      <c r="AB217" t="str">
        <f t="shared" si="12"/>
        <v>Normal</v>
      </c>
      <c r="AC217" t="str">
        <f t="shared" si="13"/>
        <v>Normal</v>
      </c>
    </row>
    <row r="218" spans="1:29" x14ac:dyDescent="0.3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4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T218" s="11">
        <f t="shared" si="15"/>
        <v>9.4</v>
      </c>
      <c r="AB218" t="str">
        <f t="shared" si="12"/>
        <v>Normal</v>
      </c>
      <c r="AC218" t="str">
        <f t="shared" si="13"/>
        <v>Normal</v>
      </c>
    </row>
    <row r="219" spans="1:29" x14ac:dyDescent="0.3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4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T219" s="11">
        <f t="shared" si="15"/>
        <v>11.454545454545455</v>
      </c>
      <c r="AB219" t="str">
        <f t="shared" si="12"/>
        <v>Normal</v>
      </c>
      <c r="AC219" t="str">
        <f t="shared" si="13"/>
        <v>Normal</v>
      </c>
    </row>
    <row r="220" spans="1:29" x14ac:dyDescent="0.3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4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T220" s="11">
        <f t="shared" si="15"/>
        <v>9.9047619047619051</v>
      </c>
      <c r="AB220" t="str">
        <f t="shared" si="12"/>
        <v>Normal</v>
      </c>
      <c r="AC220" t="str">
        <f t="shared" si="13"/>
        <v>Normal</v>
      </c>
    </row>
    <row r="221" spans="1:29" x14ac:dyDescent="0.3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4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T221" s="11">
        <f t="shared" si="15"/>
        <v>7.82</v>
      </c>
      <c r="AB221" t="str">
        <f t="shared" si="12"/>
        <v>Normal</v>
      </c>
      <c r="AC221" t="str">
        <f t="shared" si="13"/>
        <v>Normal</v>
      </c>
    </row>
    <row r="222" spans="1:29" x14ac:dyDescent="0.3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4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T222" s="11">
        <f t="shared" si="15"/>
        <v>10.086956521739131</v>
      </c>
      <c r="AB222" t="str">
        <f t="shared" si="12"/>
        <v>Normal</v>
      </c>
      <c r="AC222" t="str">
        <f t="shared" si="13"/>
        <v>Normal</v>
      </c>
    </row>
    <row r="223" spans="1:29" x14ac:dyDescent="0.3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4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T223" s="11">
        <f t="shared" si="15"/>
        <v>11.285714285714286</v>
      </c>
      <c r="AB223" t="str">
        <f t="shared" si="12"/>
        <v>Normal</v>
      </c>
      <c r="AC223" t="str">
        <f t="shared" si="13"/>
        <v>Normal</v>
      </c>
    </row>
    <row r="224" spans="1:29" x14ac:dyDescent="0.3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4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T224" s="11">
        <f t="shared" si="15"/>
        <v>9.6037735849056602</v>
      </c>
      <c r="AB224" t="str">
        <f t="shared" si="12"/>
        <v>Normal</v>
      </c>
      <c r="AC224" t="str">
        <f t="shared" si="13"/>
        <v>Normal</v>
      </c>
    </row>
    <row r="225" spans="1:29" x14ac:dyDescent="0.3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4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T225" s="11">
        <f t="shared" si="15"/>
        <v>9.1372549019607838</v>
      </c>
      <c r="AB225" t="str">
        <f t="shared" si="12"/>
        <v>Normal</v>
      </c>
      <c r="AC225" t="str">
        <f t="shared" si="13"/>
        <v>Normal</v>
      </c>
    </row>
    <row r="226" spans="1:29" x14ac:dyDescent="0.3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4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T226" s="11">
        <f t="shared" si="15"/>
        <v>10.767857142857142</v>
      </c>
      <c r="AB226" t="str">
        <f t="shared" si="12"/>
        <v>Normal</v>
      </c>
      <c r="AC226" t="str">
        <f t="shared" si="13"/>
        <v>Normal</v>
      </c>
    </row>
    <row r="227" spans="1:29" x14ac:dyDescent="0.3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4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T227" s="11">
        <f t="shared" si="15"/>
        <v>7.4468085106382977</v>
      </c>
      <c r="AB227" t="str">
        <f t="shared" si="12"/>
        <v>Normal</v>
      </c>
      <c r="AC227" t="str">
        <f t="shared" si="13"/>
        <v>Normal</v>
      </c>
    </row>
    <row r="228" spans="1:29" x14ac:dyDescent="0.3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4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T228" s="11">
        <f t="shared" si="15"/>
        <v>9.9180327868852451</v>
      </c>
      <c r="AB228" t="str">
        <f t="shared" si="12"/>
        <v>Normal</v>
      </c>
      <c r="AC228" t="str">
        <f t="shared" si="13"/>
        <v>Normal</v>
      </c>
    </row>
    <row r="229" spans="1:29" x14ac:dyDescent="0.3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4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T229" s="11">
        <f t="shared" si="15"/>
        <v>9.0434782608695645</v>
      </c>
      <c r="AB229" t="str">
        <f t="shared" si="12"/>
        <v>Normal</v>
      </c>
      <c r="AC229" t="str">
        <f t="shared" si="13"/>
        <v>Normal</v>
      </c>
    </row>
    <row r="230" spans="1:29" x14ac:dyDescent="0.3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4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T230" s="11">
        <f t="shared" si="15"/>
        <v>10.549019607843137</v>
      </c>
      <c r="AB230" t="str">
        <f t="shared" si="12"/>
        <v>Normal</v>
      </c>
      <c r="AC230" t="str">
        <f t="shared" si="13"/>
        <v>Normal</v>
      </c>
    </row>
    <row r="231" spans="1:29" x14ac:dyDescent="0.3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4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T231" s="11">
        <f t="shared" si="15"/>
        <v>9.2631578947368425</v>
      </c>
      <c r="AB231" t="str">
        <f t="shared" si="12"/>
        <v>Normal</v>
      </c>
      <c r="AC231" t="str">
        <f t="shared" si="13"/>
        <v>Normal</v>
      </c>
    </row>
    <row r="232" spans="1:29" x14ac:dyDescent="0.3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4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T232" s="11">
        <f t="shared" si="15"/>
        <v>9.1632653061224492</v>
      </c>
      <c r="AB232" t="str">
        <f t="shared" si="12"/>
        <v>Normal</v>
      </c>
      <c r="AC232" t="str">
        <f t="shared" si="13"/>
        <v>Normal</v>
      </c>
    </row>
    <row r="233" spans="1:29" x14ac:dyDescent="0.3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4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T233" s="11">
        <f t="shared" si="15"/>
        <v>10.125</v>
      </c>
      <c r="AB233" t="str">
        <f t="shared" si="12"/>
        <v>Normal</v>
      </c>
      <c r="AC233" t="str">
        <f t="shared" si="13"/>
        <v>Normal</v>
      </c>
    </row>
    <row r="234" spans="1:29" x14ac:dyDescent="0.3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4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T234" s="11">
        <f t="shared" si="15"/>
        <v>10.140350877192983</v>
      </c>
      <c r="AB234" t="str">
        <f t="shared" si="12"/>
        <v>Normal</v>
      </c>
      <c r="AC234" t="str">
        <f t="shared" si="13"/>
        <v>Normal</v>
      </c>
    </row>
    <row r="235" spans="1:29" x14ac:dyDescent="0.3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4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T235" s="11">
        <f t="shared" si="15"/>
        <v>9.2653061224489797</v>
      </c>
      <c r="AB235" t="str">
        <f t="shared" si="12"/>
        <v>Normal</v>
      </c>
      <c r="AC235" t="str">
        <f t="shared" si="13"/>
        <v>Normal</v>
      </c>
    </row>
    <row r="236" spans="1:29" x14ac:dyDescent="0.3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4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T236" s="11">
        <f t="shared" si="15"/>
        <v>8.875</v>
      </c>
      <c r="AB236" t="str">
        <f t="shared" si="12"/>
        <v>Normal</v>
      </c>
      <c r="AC236" t="str">
        <f t="shared" si="13"/>
        <v>Normal</v>
      </c>
    </row>
    <row r="237" spans="1:29" x14ac:dyDescent="0.3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4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T237" s="11">
        <f t="shared" si="15"/>
        <v>9.8888888888888893</v>
      </c>
      <c r="AB237" t="str">
        <f t="shared" si="12"/>
        <v>Normal</v>
      </c>
      <c r="AC237" t="str">
        <f t="shared" si="13"/>
        <v>Normal</v>
      </c>
    </row>
    <row r="238" spans="1:29" x14ac:dyDescent="0.3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4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T238" s="11">
        <f t="shared" si="15"/>
        <v>9.2121212121212128</v>
      </c>
      <c r="AB238" t="str">
        <f t="shared" si="12"/>
        <v>Normal</v>
      </c>
      <c r="AC238" t="str">
        <f t="shared" si="13"/>
        <v>Normal</v>
      </c>
    </row>
    <row r="239" spans="1:29" x14ac:dyDescent="0.3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4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T239" s="11">
        <f t="shared" si="15"/>
        <v>9.3478260869565215</v>
      </c>
      <c r="AB239" t="str">
        <f t="shared" si="12"/>
        <v>Normal</v>
      </c>
      <c r="AC239" t="str">
        <f t="shared" si="13"/>
        <v>Normal</v>
      </c>
    </row>
    <row r="240" spans="1:29" x14ac:dyDescent="0.3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4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T240" s="11">
        <f t="shared" si="15"/>
        <v>9.4558823529411757</v>
      </c>
      <c r="AB240" t="str">
        <f t="shared" si="12"/>
        <v>Normal</v>
      </c>
      <c r="AC240" t="str">
        <f t="shared" si="13"/>
        <v>Normal</v>
      </c>
    </row>
    <row r="241" spans="1:29" x14ac:dyDescent="0.3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4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T241" s="11">
        <f t="shared" si="15"/>
        <v>9.4054054054054053</v>
      </c>
      <c r="AB241" t="str">
        <f t="shared" si="12"/>
        <v>Normal</v>
      </c>
      <c r="AC241" t="str">
        <f t="shared" si="13"/>
        <v>Normal</v>
      </c>
    </row>
    <row r="242" spans="1:29" x14ac:dyDescent="0.3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4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T242" s="11">
        <f t="shared" si="15"/>
        <v>11.096774193548388</v>
      </c>
      <c r="AB242" t="str">
        <f t="shared" si="12"/>
        <v>Normal</v>
      </c>
      <c r="AC242" t="str">
        <f t="shared" si="13"/>
        <v>Normal</v>
      </c>
    </row>
    <row r="243" spans="1:29" x14ac:dyDescent="0.3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4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T243" s="11">
        <f t="shared" si="15"/>
        <v>9.0500000000000007</v>
      </c>
      <c r="AB243" t="str">
        <f t="shared" si="12"/>
        <v>Normal</v>
      </c>
      <c r="AC243" t="str">
        <f t="shared" si="13"/>
        <v>Normal</v>
      </c>
    </row>
    <row r="244" spans="1:29" x14ac:dyDescent="0.3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4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T244" s="11">
        <f t="shared" si="15"/>
        <v>9.5333333333333332</v>
      </c>
      <c r="AB244" t="str">
        <f t="shared" si="12"/>
        <v>Normal</v>
      </c>
      <c r="AC244" t="str">
        <f t="shared" si="13"/>
        <v>Normal</v>
      </c>
    </row>
    <row r="245" spans="1:29" x14ac:dyDescent="0.3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4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T245" s="11">
        <f t="shared" si="15"/>
        <v>9.9818181818181824</v>
      </c>
      <c r="AB245" t="str">
        <f t="shared" si="12"/>
        <v>Normal</v>
      </c>
      <c r="AC245" t="str">
        <f t="shared" si="13"/>
        <v>Normal</v>
      </c>
    </row>
    <row r="246" spans="1:29" x14ac:dyDescent="0.3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4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T246" s="11">
        <f t="shared" si="15"/>
        <v>10.131147540983607</v>
      </c>
      <c r="AB246" t="str">
        <f t="shared" si="12"/>
        <v>Normal</v>
      </c>
      <c r="AC246" t="str">
        <f t="shared" si="13"/>
        <v>Normal</v>
      </c>
    </row>
    <row r="247" spans="1:29" x14ac:dyDescent="0.3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4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T247" s="11">
        <f t="shared" si="15"/>
        <v>9.6136363636363633</v>
      </c>
      <c r="AB247" t="str">
        <f t="shared" si="12"/>
        <v>Normal</v>
      </c>
      <c r="AC247" t="str">
        <f t="shared" si="13"/>
        <v>Normal</v>
      </c>
    </row>
    <row r="248" spans="1:29" x14ac:dyDescent="0.3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4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T248" s="11">
        <f t="shared" si="15"/>
        <v>9.637931034482758</v>
      </c>
      <c r="AB248" t="str">
        <f t="shared" si="12"/>
        <v>Normal</v>
      </c>
      <c r="AC248" t="str">
        <f t="shared" si="13"/>
        <v>Normal</v>
      </c>
    </row>
    <row r="249" spans="1:29" x14ac:dyDescent="0.3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4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T249" s="11">
        <f t="shared" si="15"/>
        <v>9.7931034482758612</v>
      </c>
      <c r="AB249" t="str">
        <f t="shared" si="12"/>
        <v>Normal</v>
      </c>
      <c r="AC249" t="str">
        <f t="shared" si="13"/>
        <v>Normal</v>
      </c>
    </row>
    <row r="250" spans="1:29" x14ac:dyDescent="0.3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4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T250" s="11">
        <f t="shared" si="15"/>
        <v>9.7799999999999994</v>
      </c>
      <c r="AB250" t="str">
        <f t="shared" si="12"/>
        <v>Normal</v>
      </c>
      <c r="AC250" t="str">
        <f t="shared" si="13"/>
        <v>Normal</v>
      </c>
    </row>
    <row r="251" spans="1:29" x14ac:dyDescent="0.3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4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T251" s="11">
        <f t="shared" si="15"/>
        <v>10.290909090909091</v>
      </c>
      <c r="AB251" t="str">
        <f t="shared" si="12"/>
        <v>Normal</v>
      </c>
      <c r="AC251" t="str">
        <f t="shared" si="13"/>
        <v>Normal</v>
      </c>
    </row>
    <row r="252" spans="1:29" x14ac:dyDescent="0.3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4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T252" s="11">
        <f t="shared" si="15"/>
        <v>9.3461538461538467</v>
      </c>
      <c r="AB252" t="str">
        <f t="shared" si="12"/>
        <v>Normal</v>
      </c>
      <c r="AC252" t="str">
        <f t="shared" si="13"/>
        <v>Normal</v>
      </c>
    </row>
    <row r="253" spans="1:29" x14ac:dyDescent="0.3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4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T253" s="11">
        <f t="shared" si="15"/>
        <v>8.9375</v>
      </c>
      <c r="AB253" t="str">
        <f t="shared" si="12"/>
        <v>Normal</v>
      </c>
      <c r="AC253" t="str">
        <f t="shared" si="13"/>
        <v>Normal</v>
      </c>
    </row>
    <row r="254" spans="1:29" x14ac:dyDescent="0.3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4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T254" s="11">
        <f t="shared" si="15"/>
        <v>9.3421052631578956</v>
      </c>
      <c r="AB254" t="str">
        <f t="shared" si="12"/>
        <v>Normal</v>
      </c>
      <c r="AC254" t="str">
        <f t="shared" si="13"/>
        <v>Normal</v>
      </c>
    </row>
    <row r="255" spans="1:29" x14ac:dyDescent="0.3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4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T255" s="11">
        <f t="shared" si="15"/>
        <v>10.205882352941176</v>
      </c>
      <c r="AB255" t="str">
        <f t="shared" si="12"/>
        <v>Normal</v>
      </c>
      <c r="AC255" t="str">
        <f t="shared" si="13"/>
        <v>Normal</v>
      </c>
    </row>
    <row r="256" spans="1:29" x14ac:dyDescent="0.3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4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T256" s="11">
        <f t="shared" si="15"/>
        <v>8.9565217391304355</v>
      </c>
      <c r="AB256" t="str">
        <f t="shared" si="12"/>
        <v>Normal</v>
      </c>
      <c r="AC256" t="str">
        <f t="shared" si="13"/>
        <v>Normal</v>
      </c>
    </row>
    <row r="257" spans="1:29" x14ac:dyDescent="0.3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4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T257" s="11">
        <f t="shared" si="15"/>
        <v>9.4838709677419359</v>
      </c>
      <c r="AB257" t="str">
        <f t="shared" si="12"/>
        <v>Normal</v>
      </c>
      <c r="AC257" t="str">
        <f t="shared" si="13"/>
        <v>Normal</v>
      </c>
    </row>
    <row r="258" spans="1:29" x14ac:dyDescent="0.3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4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T258" s="11">
        <f t="shared" si="15"/>
        <v>9.3095238095238102</v>
      </c>
      <c r="AB258" t="str">
        <f t="shared" ref="AB258:AB321" si="16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7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3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8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T259" s="11">
        <f t="shared" ref="T259:T322" si="19">G259/F259</f>
        <v>9.34</v>
      </c>
      <c r="AB259" t="str">
        <f t="shared" si="16"/>
        <v>Normal</v>
      </c>
      <c r="AC259" t="str">
        <f t="shared" si="17"/>
        <v>Normal</v>
      </c>
    </row>
    <row r="260" spans="1:29" x14ac:dyDescent="0.3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8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T260" s="11">
        <f t="shared" si="19"/>
        <v>9.9615384615384617</v>
      </c>
      <c r="AB260" t="str">
        <f t="shared" si="16"/>
        <v>Normal</v>
      </c>
      <c r="AC260" t="str">
        <f t="shared" si="17"/>
        <v>Normal</v>
      </c>
    </row>
    <row r="261" spans="1:29" x14ac:dyDescent="0.3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8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T261" s="11">
        <f t="shared" si="19"/>
        <v>8.9824561403508767</v>
      </c>
      <c r="AB261" t="str">
        <f t="shared" si="16"/>
        <v>Normal</v>
      </c>
      <c r="AC261" t="str">
        <f t="shared" si="17"/>
        <v>Normal</v>
      </c>
    </row>
    <row r="262" spans="1:29" x14ac:dyDescent="0.3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8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T262" s="11">
        <f t="shared" si="19"/>
        <v>10.666666666666666</v>
      </c>
      <c r="AB262" t="str">
        <f t="shared" si="16"/>
        <v>Normal</v>
      </c>
      <c r="AC262" t="str">
        <f t="shared" si="17"/>
        <v>Normal</v>
      </c>
    </row>
    <row r="263" spans="1:29" x14ac:dyDescent="0.3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8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T263" s="11">
        <f t="shared" si="19"/>
        <v>9.1818181818181817</v>
      </c>
      <c r="AB263" t="str">
        <f t="shared" si="16"/>
        <v>Normal</v>
      </c>
      <c r="AC263" t="str">
        <f t="shared" si="17"/>
        <v>Normal</v>
      </c>
    </row>
    <row r="264" spans="1:29" x14ac:dyDescent="0.3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8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T264" s="11">
        <f t="shared" si="19"/>
        <v>8.0555555555555554</v>
      </c>
      <c r="AB264" t="str">
        <f t="shared" si="16"/>
        <v>Normal</v>
      </c>
      <c r="AC264" t="str">
        <f t="shared" si="17"/>
        <v>Normal</v>
      </c>
    </row>
    <row r="265" spans="1:29" x14ac:dyDescent="0.3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8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T265" s="11">
        <f t="shared" si="19"/>
        <v>10.416666666666666</v>
      </c>
      <c r="AB265" t="str">
        <f t="shared" si="16"/>
        <v>Normal</v>
      </c>
      <c r="AC265" t="str">
        <f t="shared" si="17"/>
        <v>Normal</v>
      </c>
    </row>
    <row r="266" spans="1:29" x14ac:dyDescent="0.3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8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T266" s="11">
        <f t="shared" si="19"/>
        <v>10.8</v>
      </c>
      <c r="AB266" t="str">
        <f t="shared" si="16"/>
        <v>Normal</v>
      </c>
      <c r="AC266" t="str">
        <f t="shared" si="17"/>
        <v>Normal</v>
      </c>
    </row>
    <row r="267" spans="1:29" x14ac:dyDescent="0.3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8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T267" s="11">
        <f t="shared" si="19"/>
        <v>9.75</v>
      </c>
      <c r="AB267" t="str">
        <f t="shared" si="16"/>
        <v>Normal</v>
      </c>
      <c r="AC267" t="str">
        <f t="shared" si="17"/>
        <v>Normal</v>
      </c>
    </row>
    <row r="268" spans="1:29" x14ac:dyDescent="0.3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8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T268" s="11">
        <f t="shared" si="19"/>
        <v>8.8222222222222229</v>
      </c>
      <c r="AB268" t="str">
        <f t="shared" si="16"/>
        <v>Normal</v>
      </c>
      <c r="AC268" t="str">
        <f t="shared" si="17"/>
        <v>Normal</v>
      </c>
    </row>
    <row r="269" spans="1:29" x14ac:dyDescent="0.3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8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T269" s="11">
        <f t="shared" si="19"/>
        <v>8.4166666666666661</v>
      </c>
      <c r="AB269" t="str">
        <f t="shared" si="16"/>
        <v>Normal</v>
      </c>
      <c r="AC269" t="str">
        <f t="shared" si="17"/>
        <v>Normal</v>
      </c>
    </row>
    <row r="270" spans="1:29" x14ac:dyDescent="0.3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8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T270" s="11">
        <f t="shared" si="19"/>
        <v>10.345454545454546</v>
      </c>
      <c r="AB270" t="str">
        <f t="shared" si="16"/>
        <v>Normal</v>
      </c>
      <c r="AC270" t="str">
        <f t="shared" si="17"/>
        <v>Normal</v>
      </c>
    </row>
    <row r="271" spans="1:29" x14ac:dyDescent="0.3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8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T271" s="11">
        <f t="shared" si="19"/>
        <v>10.21311475409836</v>
      </c>
      <c r="AB271" t="str">
        <f t="shared" si="16"/>
        <v>Normal</v>
      </c>
      <c r="AC271" t="str">
        <f t="shared" si="17"/>
        <v>Normal</v>
      </c>
    </row>
    <row r="272" spans="1:29" x14ac:dyDescent="0.3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8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T272" s="11">
        <f t="shared" si="19"/>
        <v>11.827586206896552</v>
      </c>
      <c r="AB272" t="str">
        <f t="shared" si="16"/>
        <v>Normal</v>
      </c>
      <c r="AC272" t="str">
        <f t="shared" si="17"/>
        <v>Normal</v>
      </c>
    </row>
    <row r="273" spans="1:29" x14ac:dyDescent="0.3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8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T273" s="11">
        <f t="shared" si="19"/>
        <v>9.6451612903225801</v>
      </c>
      <c r="AB273" t="str">
        <f t="shared" si="16"/>
        <v>Normal</v>
      </c>
      <c r="AC273" t="str">
        <f t="shared" si="17"/>
        <v>Normal</v>
      </c>
    </row>
    <row r="274" spans="1:29" x14ac:dyDescent="0.3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8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T274" s="11">
        <f t="shared" si="19"/>
        <v>10.377358490566039</v>
      </c>
      <c r="AB274" t="str">
        <f t="shared" si="16"/>
        <v>Normal</v>
      </c>
      <c r="AC274" t="str">
        <f t="shared" si="17"/>
        <v>Normal</v>
      </c>
    </row>
    <row r="275" spans="1:29" x14ac:dyDescent="0.3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8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T275" s="11">
        <f t="shared" si="19"/>
        <v>8.3454545454545457</v>
      </c>
      <c r="AB275" t="str">
        <f t="shared" si="16"/>
        <v>Normal</v>
      </c>
      <c r="AC275" t="str">
        <f t="shared" si="17"/>
        <v>Normal</v>
      </c>
    </row>
    <row r="276" spans="1:29" x14ac:dyDescent="0.3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8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T276" s="11">
        <f t="shared" si="19"/>
        <v>9.8591549295774641</v>
      </c>
      <c r="AB276" t="str">
        <f t="shared" si="16"/>
        <v>Normal</v>
      </c>
      <c r="AC276" t="str">
        <f t="shared" si="17"/>
        <v>Normal</v>
      </c>
    </row>
    <row r="277" spans="1:29" x14ac:dyDescent="0.3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8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T277" s="11">
        <f t="shared" si="19"/>
        <v>8.5593220338983045</v>
      </c>
      <c r="AB277" t="str">
        <f t="shared" si="16"/>
        <v>Normal</v>
      </c>
      <c r="AC277" t="str">
        <f t="shared" si="17"/>
        <v>Normal</v>
      </c>
    </row>
    <row r="278" spans="1:29" x14ac:dyDescent="0.3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8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T278" s="11">
        <f t="shared" si="19"/>
        <v>9.7424242424242422</v>
      </c>
      <c r="AB278" t="str">
        <f t="shared" si="16"/>
        <v>Normal</v>
      </c>
      <c r="AC278" t="str">
        <f t="shared" si="17"/>
        <v>Normal</v>
      </c>
    </row>
    <row r="279" spans="1:29" x14ac:dyDescent="0.3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8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T279" s="11">
        <f t="shared" si="19"/>
        <v>10.428571428571429</v>
      </c>
      <c r="AB279" t="str">
        <f t="shared" si="16"/>
        <v>Normal</v>
      </c>
      <c r="AC279" t="str">
        <f t="shared" si="17"/>
        <v>Normal</v>
      </c>
    </row>
    <row r="280" spans="1:29" x14ac:dyDescent="0.3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8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T280" s="11">
        <f t="shared" si="19"/>
        <v>9.6229508196721305</v>
      </c>
      <c r="AB280" t="str">
        <f t="shared" si="16"/>
        <v>Normal</v>
      </c>
      <c r="AC280" t="str">
        <f t="shared" si="17"/>
        <v>Normal</v>
      </c>
    </row>
    <row r="281" spans="1:29" x14ac:dyDescent="0.3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8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T281" s="11">
        <f t="shared" si="19"/>
        <v>9.3125</v>
      </c>
      <c r="AB281" t="str">
        <f t="shared" si="16"/>
        <v>Normal</v>
      </c>
      <c r="AC281" t="str">
        <f t="shared" si="17"/>
        <v>Normal</v>
      </c>
    </row>
    <row r="282" spans="1:29" x14ac:dyDescent="0.3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8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T282" s="11">
        <f t="shared" si="19"/>
        <v>9.9019607843137258</v>
      </c>
      <c r="AB282" t="str">
        <f t="shared" si="16"/>
        <v>Normal</v>
      </c>
      <c r="AC282" t="str">
        <f t="shared" si="17"/>
        <v>Normal</v>
      </c>
    </row>
    <row r="283" spans="1:29" x14ac:dyDescent="0.3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8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T283" s="11">
        <f t="shared" si="19"/>
        <v>10.185185185185185</v>
      </c>
      <c r="AB283" t="str">
        <f t="shared" si="16"/>
        <v>Normal</v>
      </c>
      <c r="AC283" t="str">
        <f t="shared" si="17"/>
        <v>Normal</v>
      </c>
    </row>
    <row r="284" spans="1:29" x14ac:dyDescent="0.3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8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T284" s="11">
        <f t="shared" si="19"/>
        <v>8.7272727272727266</v>
      </c>
      <c r="AB284" t="str">
        <f t="shared" si="16"/>
        <v>Normal</v>
      </c>
      <c r="AC284" t="str">
        <f t="shared" si="17"/>
        <v>Normal</v>
      </c>
    </row>
    <row r="285" spans="1:29" x14ac:dyDescent="0.3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8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T285" s="11">
        <f t="shared" si="19"/>
        <v>8.9166666666666661</v>
      </c>
      <c r="AB285" t="str">
        <f t="shared" si="16"/>
        <v>Normal</v>
      </c>
      <c r="AC285" t="str">
        <f t="shared" si="17"/>
        <v>Normal</v>
      </c>
    </row>
    <row r="286" spans="1:29" x14ac:dyDescent="0.3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8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T286" s="11">
        <f t="shared" si="19"/>
        <v>10.75</v>
      </c>
      <c r="AB286" t="str">
        <f t="shared" si="16"/>
        <v>Normal</v>
      </c>
      <c r="AC286" t="str">
        <f t="shared" si="17"/>
        <v>Normal</v>
      </c>
    </row>
    <row r="287" spans="1:29" x14ac:dyDescent="0.3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8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T287" s="11">
        <f t="shared" si="19"/>
        <v>9.2931034482758612</v>
      </c>
      <c r="AB287" t="str">
        <f t="shared" si="16"/>
        <v>Normal</v>
      </c>
      <c r="AC287" t="str">
        <f t="shared" si="17"/>
        <v>Normal</v>
      </c>
    </row>
    <row r="288" spans="1:29" x14ac:dyDescent="0.3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8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T288" s="11">
        <f t="shared" si="19"/>
        <v>9.2857142857142865</v>
      </c>
      <c r="AB288" t="str">
        <f t="shared" si="16"/>
        <v>Normal</v>
      </c>
      <c r="AC288" t="str">
        <f t="shared" si="17"/>
        <v>Normal</v>
      </c>
    </row>
    <row r="289" spans="1:29" x14ac:dyDescent="0.3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8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T289" s="11">
        <f t="shared" si="19"/>
        <v>10.350877192982455</v>
      </c>
      <c r="AB289" t="str">
        <f t="shared" si="16"/>
        <v>Normal</v>
      </c>
      <c r="AC289" t="str">
        <f t="shared" si="17"/>
        <v>Normal</v>
      </c>
    </row>
    <row r="290" spans="1:29" x14ac:dyDescent="0.3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8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T290" s="11">
        <f t="shared" si="19"/>
        <v>10.849056603773585</v>
      </c>
      <c r="AB290" t="str">
        <f t="shared" si="16"/>
        <v>Normal</v>
      </c>
      <c r="AC290" t="str">
        <f t="shared" si="17"/>
        <v>Normal</v>
      </c>
    </row>
    <row r="291" spans="1:29" x14ac:dyDescent="0.3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8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T291" s="11">
        <f t="shared" si="19"/>
        <v>10.352941176470589</v>
      </c>
      <c r="AB291" t="str">
        <f t="shared" si="16"/>
        <v>Normal</v>
      </c>
      <c r="AC291" t="str">
        <f t="shared" si="17"/>
        <v>Normal</v>
      </c>
    </row>
    <row r="292" spans="1:29" x14ac:dyDescent="0.3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8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T292" s="11">
        <f t="shared" si="19"/>
        <v>10.642857142857142</v>
      </c>
      <c r="AB292" t="str">
        <f t="shared" si="16"/>
        <v>Normal</v>
      </c>
      <c r="AC292" t="str">
        <f t="shared" si="17"/>
        <v>Normal</v>
      </c>
    </row>
    <row r="293" spans="1:29" x14ac:dyDescent="0.3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8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T293" s="11">
        <f t="shared" si="19"/>
        <v>10.5</v>
      </c>
      <c r="AB293" t="str">
        <f t="shared" si="16"/>
        <v>Normal</v>
      </c>
      <c r="AC293" t="str">
        <f t="shared" si="17"/>
        <v>Normal</v>
      </c>
    </row>
    <row r="294" spans="1:29" x14ac:dyDescent="0.3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8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T294" s="11">
        <f t="shared" si="19"/>
        <v>9.2222222222222214</v>
      </c>
      <c r="AB294" t="str">
        <f t="shared" si="16"/>
        <v>Normal</v>
      </c>
      <c r="AC294" t="str">
        <f t="shared" si="17"/>
        <v>Normal</v>
      </c>
    </row>
    <row r="295" spans="1:29" x14ac:dyDescent="0.3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8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T295" s="11">
        <f t="shared" si="19"/>
        <v>9.2321428571428577</v>
      </c>
      <c r="AB295" t="str">
        <f t="shared" si="16"/>
        <v>Normal</v>
      </c>
      <c r="AC295" t="str">
        <f t="shared" si="17"/>
        <v>Normal</v>
      </c>
    </row>
    <row r="296" spans="1:29" x14ac:dyDescent="0.3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8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T296" s="11">
        <f t="shared" si="19"/>
        <v>11.25</v>
      </c>
      <c r="AB296" t="str">
        <f t="shared" si="16"/>
        <v>Normal</v>
      </c>
      <c r="AC296" t="str">
        <f t="shared" si="17"/>
        <v>Normal</v>
      </c>
    </row>
    <row r="297" spans="1:29" x14ac:dyDescent="0.3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8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T297" s="11">
        <f t="shared" si="19"/>
        <v>9.0612244897959187</v>
      </c>
      <c r="AB297" t="str">
        <f t="shared" si="16"/>
        <v>Normal</v>
      </c>
      <c r="AC297" t="str">
        <f t="shared" si="17"/>
        <v>Normal</v>
      </c>
    </row>
    <row r="298" spans="1:29" x14ac:dyDescent="0.3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8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T298" s="11">
        <f t="shared" si="19"/>
        <v>9.8604651162790695</v>
      </c>
      <c r="AB298" t="str">
        <f t="shared" si="16"/>
        <v>Normal</v>
      </c>
      <c r="AC298" t="str">
        <f t="shared" si="17"/>
        <v>Normal</v>
      </c>
    </row>
    <row r="299" spans="1:29" x14ac:dyDescent="0.3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8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T299" s="11">
        <f t="shared" si="19"/>
        <v>9.1780821917808222</v>
      </c>
      <c r="AB299" t="str">
        <f t="shared" si="16"/>
        <v>Normal</v>
      </c>
      <c r="AC299" t="str">
        <f t="shared" si="17"/>
        <v>Normal</v>
      </c>
    </row>
    <row r="300" spans="1:29" x14ac:dyDescent="0.3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8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T300" s="11">
        <f t="shared" si="19"/>
        <v>9.5294117647058822</v>
      </c>
      <c r="AB300" t="str">
        <f t="shared" si="16"/>
        <v>Normal</v>
      </c>
      <c r="AC300" t="str">
        <f t="shared" si="17"/>
        <v>Normal</v>
      </c>
    </row>
    <row r="301" spans="1:29" x14ac:dyDescent="0.3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8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T301" s="11">
        <f t="shared" si="19"/>
        <v>7.096774193548387</v>
      </c>
      <c r="AB301" t="str">
        <f t="shared" si="16"/>
        <v>Normal</v>
      </c>
      <c r="AC301" t="str">
        <f t="shared" si="17"/>
        <v>Normal</v>
      </c>
    </row>
    <row r="302" spans="1:29" x14ac:dyDescent="0.3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8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T302" s="11">
        <f t="shared" si="19"/>
        <v>9.4473684210526319</v>
      </c>
      <c r="AB302" t="str">
        <f t="shared" si="16"/>
        <v>Normal</v>
      </c>
      <c r="AC302" t="str">
        <f t="shared" si="17"/>
        <v>Normal</v>
      </c>
    </row>
    <row r="303" spans="1:29" x14ac:dyDescent="0.3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8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T303" s="11">
        <f t="shared" si="19"/>
        <v>8.155555555555555</v>
      </c>
      <c r="AB303" t="str">
        <f t="shared" si="16"/>
        <v>Normal</v>
      </c>
      <c r="AC303" t="str">
        <f t="shared" si="17"/>
        <v>Normal</v>
      </c>
    </row>
    <row r="304" spans="1:29" x14ac:dyDescent="0.3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8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T304" s="11">
        <f t="shared" si="19"/>
        <v>9.3928571428571423</v>
      </c>
      <c r="AB304" t="str">
        <f t="shared" si="16"/>
        <v>Normal</v>
      </c>
      <c r="AC304" t="str">
        <f t="shared" si="17"/>
        <v>Normal</v>
      </c>
    </row>
    <row r="305" spans="1:29" x14ac:dyDescent="0.3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8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T305" s="11">
        <f t="shared" si="19"/>
        <v>8.884615384615385</v>
      </c>
      <c r="AB305" t="str">
        <f t="shared" si="16"/>
        <v>Normal</v>
      </c>
      <c r="AC305" t="str">
        <f t="shared" si="17"/>
        <v>Normal</v>
      </c>
    </row>
    <row r="306" spans="1:29" x14ac:dyDescent="0.3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8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T306" s="11">
        <f t="shared" si="19"/>
        <v>8.9285714285714288</v>
      </c>
      <c r="AB306" t="str">
        <f t="shared" si="16"/>
        <v>Normal</v>
      </c>
      <c r="AC306" t="str">
        <f t="shared" si="17"/>
        <v>Normal</v>
      </c>
    </row>
    <row r="307" spans="1:29" x14ac:dyDescent="0.3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8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T307" s="11">
        <f t="shared" si="19"/>
        <v>9.9189189189189193</v>
      </c>
      <c r="AB307" t="str">
        <f t="shared" si="16"/>
        <v>Normal</v>
      </c>
      <c r="AC307" t="str">
        <f t="shared" si="17"/>
        <v>Normal</v>
      </c>
    </row>
    <row r="308" spans="1:29" x14ac:dyDescent="0.3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8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T308" s="11">
        <f t="shared" si="19"/>
        <v>10.196078431372548</v>
      </c>
      <c r="AB308" t="str">
        <f t="shared" si="16"/>
        <v>Normal</v>
      </c>
      <c r="AC308" t="str">
        <f t="shared" si="17"/>
        <v>Normal</v>
      </c>
    </row>
    <row r="309" spans="1:29" x14ac:dyDescent="0.3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8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T309" s="11">
        <f t="shared" si="19"/>
        <v>10.071428571428571</v>
      </c>
      <c r="AB309" t="str">
        <f t="shared" si="16"/>
        <v>Normal</v>
      </c>
      <c r="AC309" t="str">
        <f t="shared" si="17"/>
        <v>Normal</v>
      </c>
    </row>
    <row r="310" spans="1:29" x14ac:dyDescent="0.3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8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T310" s="11">
        <f t="shared" si="19"/>
        <v>10.379310344827585</v>
      </c>
      <c r="AB310" t="str">
        <f t="shared" si="16"/>
        <v>Normal</v>
      </c>
      <c r="AC310" t="str">
        <f t="shared" si="17"/>
        <v>Normal</v>
      </c>
    </row>
    <row r="311" spans="1:29" x14ac:dyDescent="0.3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8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T311" s="11">
        <f t="shared" si="19"/>
        <v>11.462686567164178</v>
      </c>
      <c r="AB311" t="str">
        <f t="shared" si="16"/>
        <v>Normal</v>
      </c>
      <c r="AC311" t="str">
        <f t="shared" si="17"/>
        <v>Normal</v>
      </c>
    </row>
    <row r="312" spans="1:29" x14ac:dyDescent="0.3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8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T312" s="11">
        <f t="shared" si="19"/>
        <v>9.5254237288135588</v>
      </c>
      <c r="AB312" t="str">
        <f t="shared" si="16"/>
        <v>Normal</v>
      </c>
      <c r="AC312" t="str">
        <f t="shared" si="17"/>
        <v>Normal</v>
      </c>
    </row>
    <row r="313" spans="1:29" x14ac:dyDescent="0.3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8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T313" s="11">
        <f t="shared" si="19"/>
        <v>8.5581395348837201</v>
      </c>
      <c r="AB313" t="str">
        <f t="shared" si="16"/>
        <v>Normal</v>
      </c>
      <c r="AC313" t="str">
        <f t="shared" si="17"/>
        <v>Normal</v>
      </c>
    </row>
    <row r="314" spans="1:29" x14ac:dyDescent="0.3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8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T314" s="11">
        <f t="shared" si="19"/>
        <v>9.5749999999999993</v>
      </c>
      <c r="AB314" t="str">
        <f t="shared" si="16"/>
        <v>Normal</v>
      </c>
      <c r="AC314" t="str">
        <f t="shared" si="17"/>
        <v>Normal</v>
      </c>
    </row>
    <row r="315" spans="1:29" x14ac:dyDescent="0.3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8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T315" s="11">
        <f t="shared" si="19"/>
        <v>8.3492063492063497</v>
      </c>
      <c r="AB315" t="str">
        <f t="shared" si="16"/>
        <v>Normal</v>
      </c>
      <c r="AC315" t="str">
        <f t="shared" si="17"/>
        <v>Normal</v>
      </c>
    </row>
    <row r="316" spans="1:29" x14ac:dyDescent="0.3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8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T316" s="11">
        <f t="shared" si="19"/>
        <v>8.9863013698630141</v>
      </c>
      <c r="AB316" t="str">
        <f t="shared" si="16"/>
        <v>Normal</v>
      </c>
      <c r="AC316" t="str">
        <f t="shared" si="17"/>
        <v>Normal</v>
      </c>
    </row>
    <row r="317" spans="1:29" x14ac:dyDescent="0.3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8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T317" s="11">
        <f t="shared" si="19"/>
        <v>9.8000000000000007</v>
      </c>
      <c r="AB317" t="str">
        <f t="shared" si="16"/>
        <v>Normal</v>
      </c>
      <c r="AC317" t="str">
        <f t="shared" si="17"/>
        <v>Normal</v>
      </c>
    </row>
    <row r="318" spans="1:29" x14ac:dyDescent="0.3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8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T318" s="11">
        <f t="shared" si="19"/>
        <v>10</v>
      </c>
      <c r="AB318" t="str">
        <f t="shared" si="16"/>
        <v>Normal</v>
      </c>
      <c r="AC318" t="str">
        <f t="shared" si="17"/>
        <v>Normal</v>
      </c>
    </row>
    <row r="319" spans="1:29" x14ac:dyDescent="0.3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8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T319" s="11">
        <f t="shared" si="19"/>
        <v>9.7291666666666661</v>
      </c>
      <c r="AB319" t="str">
        <f t="shared" si="16"/>
        <v>Normal</v>
      </c>
      <c r="AC319" t="str">
        <f t="shared" si="17"/>
        <v>Normal</v>
      </c>
    </row>
    <row r="320" spans="1:29" x14ac:dyDescent="0.3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8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T320" s="11">
        <f t="shared" si="19"/>
        <v>9.0975609756097562</v>
      </c>
      <c r="AB320" t="str">
        <f t="shared" si="16"/>
        <v>Normal</v>
      </c>
      <c r="AC320" t="str">
        <f t="shared" si="17"/>
        <v>Normal</v>
      </c>
    </row>
    <row r="321" spans="1:29" x14ac:dyDescent="0.3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8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T321" s="11">
        <f t="shared" si="19"/>
        <v>9.7457627118644066</v>
      </c>
      <c r="AB321" t="str">
        <f t="shared" si="16"/>
        <v>Normal</v>
      </c>
      <c r="AC321" t="str">
        <f t="shared" si="17"/>
        <v>Normal</v>
      </c>
    </row>
    <row r="322" spans="1:29" x14ac:dyDescent="0.3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8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T322" s="11">
        <f t="shared" si="19"/>
        <v>9.8297872340425538</v>
      </c>
      <c r="AB322" t="str">
        <f t="shared" ref="AB322:AB385" si="20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21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3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22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T323" s="11">
        <f t="shared" ref="T323:T386" si="23">G323/F323</f>
        <v>8.5862068965517242</v>
      </c>
      <c r="AB323" t="str">
        <f t="shared" si="20"/>
        <v>Normal</v>
      </c>
      <c r="AC323" t="str">
        <f t="shared" si="21"/>
        <v>Normal</v>
      </c>
    </row>
    <row r="324" spans="1:29" x14ac:dyDescent="0.3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22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T324" s="11">
        <f t="shared" si="23"/>
        <v>10.727272727272727</v>
      </c>
      <c r="AB324" t="str">
        <f t="shared" si="20"/>
        <v>Normal</v>
      </c>
      <c r="AC324" t="str">
        <f t="shared" si="21"/>
        <v>Normal</v>
      </c>
    </row>
    <row r="325" spans="1:29" x14ac:dyDescent="0.3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22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T325" s="11">
        <f t="shared" si="23"/>
        <v>10.057692307692308</v>
      </c>
      <c r="AB325" t="str">
        <f t="shared" si="20"/>
        <v>Normal</v>
      </c>
      <c r="AC325" t="str">
        <f t="shared" si="21"/>
        <v>Normal</v>
      </c>
    </row>
    <row r="326" spans="1:29" x14ac:dyDescent="0.3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22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T326" s="11">
        <f t="shared" si="23"/>
        <v>9.0416666666666661</v>
      </c>
      <c r="AB326" t="str">
        <f t="shared" si="20"/>
        <v>Normal</v>
      </c>
      <c r="AC326" t="str">
        <f t="shared" si="21"/>
        <v>Normal</v>
      </c>
    </row>
    <row r="327" spans="1:29" x14ac:dyDescent="0.3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22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T327" s="11">
        <f t="shared" si="23"/>
        <v>9.6829268292682933</v>
      </c>
      <c r="AB327" t="str">
        <f t="shared" si="20"/>
        <v>Normal</v>
      </c>
      <c r="AC327" t="str">
        <f t="shared" si="21"/>
        <v>Normal</v>
      </c>
    </row>
    <row r="328" spans="1:29" x14ac:dyDescent="0.3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22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T328" s="11">
        <f t="shared" si="23"/>
        <v>10.72</v>
      </c>
      <c r="AB328" t="str">
        <f t="shared" si="20"/>
        <v>Normal</v>
      </c>
      <c r="AC328" t="str">
        <f t="shared" si="21"/>
        <v>Normal</v>
      </c>
    </row>
    <row r="329" spans="1:29" x14ac:dyDescent="0.3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22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T329" s="11">
        <f t="shared" si="23"/>
        <v>10.220338983050848</v>
      </c>
      <c r="AB329" t="str">
        <f t="shared" si="20"/>
        <v>Normal</v>
      </c>
      <c r="AC329" t="str">
        <f t="shared" si="21"/>
        <v>Normal</v>
      </c>
    </row>
    <row r="330" spans="1:29" x14ac:dyDescent="0.3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22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T330" s="11">
        <f t="shared" si="23"/>
        <v>9.8333333333333339</v>
      </c>
      <c r="AB330" t="str">
        <f t="shared" si="20"/>
        <v>Normal</v>
      </c>
      <c r="AC330" t="str">
        <f t="shared" si="21"/>
        <v>Normal</v>
      </c>
    </row>
    <row r="331" spans="1:29" x14ac:dyDescent="0.3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22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T331" s="11">
        <f t="shared" si="23"/>
        <v>8.7971014492753632</v>
      </c>
      <c r="AB331" t="str">
        <f t="shared" si="20"/>
        <v>Normal</v>
      </c>
      <c r="AC331" t="str">
        <f t="shared" si="21"/>
        <v>Normal</v>
      </c>
    </row>
    <row r="332" spans="1:29" x14ac:dyDescent="0.3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22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T332" s="11">
        <f t="shared" si="23"/>
        <v>8.7868852459016402</v>
      </c>
      <c r="AB332" t="str">
        <f t="shared" si="20"/>
        <v>Normal</v>
      </c>
      <c r="AC332" t="str">
        <f t="shared" si="21"/>
        <v>Normal</v>
      </c>
    </row>
    <row r="333" spans="1:29" x14ac:dyDescent="0.3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22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T333" s="11">
        <f t="shared" si="23"/>
        <v>11.119402985074627</v>
      </c>
      <c r="AB333" t="str">
        <f t="shared" si="20"/>
        <v>Normal</v>
      </c>
      <c r="AC333" t="str">
        <f t="shared" si="21"/>
        <v>Normal</v>
      </c>
    </row>
    <row r="334" spans="1:29" x14ac:dyDescent="0.3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22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T334" s="11">
        <f t="shared" si="23"/>
        <v>10.072727272727272</v>
      </c>
      <c r="AB334" t="str">
        <f t="shared" si="20"/>
        <v>Normal</v>
      </c>
      <c r="AC334" t="str">
        <f t="shared" si="21"/>
        <v>Normal</v>
      </c>
    </row>
    <row r="335" spans="1:29" x14ac:dyDescent="0.3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22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T335" s="11">
        <f t="shared" si="23"/>
        <v>10.660377358490566</v>
      </c>
      <c r="AB335" t="str">
        <f t="shared" si="20"/>
        <v>Normal</v>
      </c>
      <c r="AC335" t="str">
        <f t="shared" si="21"/>
        <v>Normal</v>
      </c>
    </row>
    <row r="336" spans="1:29" x14ac:dyDescent="0.3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22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T336" s="11">
        <f t="shared" si="23"/>
        <v>9.0649350649350655</v>
      </c>
      <c r="AB336" t="str">
        <f t="shared" si="20"/>
        <v>Normal</v>
      </c>
      <c r="AC336" t="str">
        <f t="shared" si="21"/>
        <v>Normal</v>
      </c>
    </row>
    <row r="337" spans="1:29" x14ac:dyDescent="0.3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22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T337" s="11">
        <f t="shared" si="23"/>
        <v>9.6571428571428566</v>
      </c>
      <c r="AB337" t="str">
        <f t="shared" si="20"/>
        <v>Normal</v>
      </c>
      <c r="AC337" t="str">
        <f t="shared" si="21"/>
        <v>Normal</v>
      </c>
    </row>
    <row r="338" spans="1:29" x14ac:dyDescent="0.3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22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T338" s="11">
        <f t="shared" si="23"/>
        <v>11.625</v>
      </c>
      <c r="AB338" t="str">
        <f t="shared" si="20"/>
        <v>Normal</v>
      </c>
      <c r="AC338" t="str">
        <f t="shared" si="21"/>
        <v>Normal</v>
      </c>
    </row>
    <row r="339" spans="1:29" x14ac:dyDescent="0.3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22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T339" s="11">
        <f t="shared" si="23"/>
        <v>8.5897435897435894</v>
      </c>
      <c r="AB339" t="str">
        <f t="shared" si="20"/>
        <v>Normal</v>
      </c>
      <c r="AC339" t="str">
        <f t="shared" si="21"/>
        <v>Normal</v>
      </c>
    </row>
    <row r="340" spans="1:29" x14ac:dyDescent="0.3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22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T340" s="11">
        <f t="shared" si="23"/>
        <v>9.0327868852459012</v>
      </c>
      <c r="AB340" t="str">
        <f t="shared" si="20"/>
        <v>Normal</v>
      </c>
      <c r="AC340" t="str">
        <f t="shared" si="21"/>
        <v>Normal</v>
      </c>
    </row>
    <row r="341" spans="1:29" x14ac:dyDescent="0.3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22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T341" s="11">
        <f t="shared" si="23"/>
        <v>7.9454545454545453</v>
      </c>
      <c r="AB341" t="str">
        <f t="shared" si="20"/>
        <v>Normal</v>
      </c>
      <c r="AC341" t="str">
        <f t="shared" si="21"/>
        <v>Normal</v>
      </c>
    </row>
    <row r="342" spans="1:29" x14ac:dyDescent="0.3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22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T342" s="11">
        <f t="shared" si="23"/>
        <v>11.492063492063492</v>
      </c>
      <c r="AB342" t="str">
        <f t="shared" si="20"/>
        <v>Normal</v>
      </c>
      <c r="AC342" t="str">
        <f t="shared" si="21"/>
        <v>Normal</v>
      </c>
    </row>
    <row r="343" spans="1:29" x14ac:dyDescent="0.3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22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T343" s="11">
        <f t="shared" si="23"/>
        <v>9.0384615384615383</v>
      </c>
      <c r="AB343" t="str">
        <f t="shared" si="20"/>
        <v>Normal</v>
      </c>
      <c r="AC343" t="str">
        <f t="shared" si="21"/>
        <v>Normal</v>
      </c>
    </row>
    <row r="344" spans="1:29" x14ac:dyDescent="0.3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22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T344" s="11">
        <f t="shared" si="23"/>
        <v>9.2413793103448274</v>
      </c>
      <c r="AB344" t="str">
        <f t="shared" si="20"/>
        <v>Normal</v>
      </c>
      <c r="AC344" t="str">
        <f t="shared" si="21"/>
        <v>Normal</v>
      </c>
    </row>
    <row r="345" spans="1:29" x14ac:dyDescent="0.3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22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T345" s="11">
        <f t="shared" si="23"/>
        <v>9.795918367346939</v>
      </c>
      <c r="AB345" t="str">
        <f t="shared" si="20"/>
        <v>Normal</v>
      </c>
      <c r="AC345" t="str">
        <f t="shared" si="21"/>
        <v>Normal</v>
      </c>
    </row>
    <row r="346" spans="1:29" x14ac:dyDescent="0.3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22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T346" s="11">
        <f t="shared" si="23"/>
        <v>8.9607843137254903</v>
      </c>
      <c r="AB346" t="str">
        <f t="shared" si="20"/>
        <v>Normal</v>
      </c>
      <c r="AC346" t="str">
        <f t="shared" si="21"/>
        <v>Normal</v>
      </c>
    </row>
    <row r="347" spans="1:29" x14ac:dyDescent="0.3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22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T347" s="11">
        <f t="shared" si="23"/>
        <v>9.6808510638297864</v>
      </c>
      <c r="AB347" t="str">
        <f t="shared" si="20"/>
        <v>Normal</v>
      </c>
      <c r="AC347" t="str">
        <f t="shared" si="21"/>
        <v>Normal</v>
      </c>
    </row>
    <row r="348" spans="1:29" x14ac:dyDescent="0.3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22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T348" s="11">
        <f t="shared" si="23"/>
        <v>9.0666666666666664</v>
      </c>
      <c r="AB348" t="str">
        <f t="shared" si="20"/>
        <v>Normal</v>
      </c>
      <c r="AC348" t="str">
        <f t="shared" si="21"/>
        <v>Normal</v>
      </c>
    </row>
    <row r="349" spans="1:29" x14ac:dyDescent="0.3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22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T349" s="11">
        <f t="shared" si="23"/>
        <v>9.036363636363637</v>
      </c>
      <c r="AB349" t="str">
        <f t="shared" si="20"/>
        <v>Normal</v>
      </c>
      <c r="AC349" t="str">
        <f t="shared" si="21"/>
        <v>Normal</v>
      </c>
    </row>
    <row r="350" spans="1:29" x14ac:dyDescent="0.3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22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T350" s="11">
        <f t="shared" si="23"/>
        <v>10.722222222222221</v>
      </c>
      <c r="AB350" t="str">
        <f t="shared" si="20"/>
        <v>Normal</v>
      </c>
      <c r="AC350" t="str">
        <f t="shared" si="21"/>
        <v>Normal</v>
      </c>
    </row>
    <row r="351" spans="1:29" x14ac:dyDescent="0.3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22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T351" s="11">
        <f t="shared" si="23"/>
        <v>8.82</v>
      </c>
      <c r="AB351" t="str">
        <f t="shared" si="20"/>
        <v>Normal</v>
      </c>
      <c r="AC351" t="str">
        <f t="shared" si="21"/>
        <v>Normal</v>
      </c>
    </row>
    <row r="352" spans="1:29" x14ac:dyDescent="0.3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22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T352" s="11">
        <f t="shared" si="23"/>
        <v>9.484375</v>
      </c>
      <c r="AB352" t="str">
        <f t="shared" si="20"/>
        <v>Normal</v>
      </c>
      <c r="AC352" t="str">
        <f t="shared" si="21"/>
        <v>Normal</v>
      </c>
    </row>
    <row r="353" spans="1:29" x14ac:dyDescent="0.3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22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T353" s="11">
        <f t="shared" si="23"/>
        <v>8.2448979591836729</v>
      </c>
      <c r="AB353" t="str">
        <f t="shared" si="20"/>
        <v>Normal</v>
      </c>
      <c r="AC353" t="str">
        <f t="shared" si="21"/>
        <v>Normal</v>
      </c>
    </row>
    <row r="354" spans="1:29" x14ac:dyDescent="0.3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22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T354" s="11">
        <f t="shared" si="23"/>
        <v>9.9642857142857135</v>
      </c>
      <c r="AB354" t="str">
        <f t="shared" si="20"/>
        <v>Normal</v>
      </c>
      <c r="AC354" t="str">
        <f t="shared" si="21"/>
        <v>Normal</v>
      </c>
    </row>
    <row r="355" spans="1:29" x14ac:dyDescent="0.3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22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T355" s="11">
        <f t="shared" si="23"/>
        <v>10.357142857142858</v>
      </c>
      <c r="AB355" t="str">
        <f t="shared" si="20"/>
        <v>Normal</v>
      </c>
      <c r="AC355" t="str">
        <f t="shared" si="21"/>
        <v>Normal</v>
      </c>
    </row>
    <row r="356" spans="1:29" x14ac:dyDescent="0.3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22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T356" s="11">
        <f t="shared" si="23"/>
        <v>8.1969696969696972</v>
      </c>
      <c r="AB356" t="str">
        <f t="shared" si="20"/>
        <v>Normal</v>
      </c>
      <c r="AC356" t="str">
        <f t="shared" si="21"/>
        <v>Normal</v>
      </c>
    </row>
    <row r="357" spans="1:29" x14ac:dyDescent="0.3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22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T357" s="11">
        <f t="shared" si="23"/>
        <v>9.9333333333333336</v>
      </c>
      <c r="AB357" t="str">
        <f t="shared" si="20"/>
        <v>Normal</v>
      </c>
      <c r="AC357" t="str">
        <f t="shared" si="21"/>
        <v>Normal</v>
      </c>
    </row>
    <row r="358" spans="1:29" x14ac:dyDescent="0.3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22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T358" s="11">
        <f t="shared" si="23"/>
        <v>10.634615384615385</v>
      </c>
      <c r="AB358" t="str">
        <f t="shared" si="20"/>
        <v>Normal</v>
      </c>
      <c r="AC358" t="str">
        <f t="shared" si="21"/>
        <v>Normal</v>
      </c>
    </row>
    <row r="359" spans="1:29" x14ac:dyDescent="0.3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22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T359" s="11">
        <f t="shared" si="23"/>
        <v>8.6909090909090914</v>
      </c>
      <c r="AB359" t="str">
        <f t="shared" si="20"/>
        <v>Normal</v>
      </c>
      <c r="AC359" t="str">
        <f t="shared" si="21"/>
        <v>Normal</v>
      </c>
    </row>
    <row r="360" spans="1:29" x14ac:dyDescent="0.3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22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T360" s="11">
        <f t="shared" si="23"/>
        <v>8.5833333333333339</v>
      </c>
      <c r="AB360" t="str">
        <f t="shared" si="20"/>
        <v>Normal</v>
      </c>
      <c r="AC360" t="str">
        <f t="shared" si="21"/>
        <v>Normal</v>
      </c>
    </row>
    <row r="361" spans="1:29" x14ac:dyDescent="0.3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22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T361" s="11">
        <f t="shared" si="23"/>
        <v>8.6666666666666661</v>
      </c>
      <c r="AB361" t="str">
        <f t="shared" si="20"/>
        <v>Normal</v>
      </c>
      <c r="AC361" t="str">
        <f t="shared" si="21"/>
        <v>Normal</v>
      </c>
    </row>
    <row r="362" spans="1:29" x14ac:dyDescent="0.3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22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T362" s="11">
        <f t="shared" si="23"/>
        <v>9.343283582089553</v>
      </c>
      <c r="AB362" t="str">
        <f t="shared" si="20"/>
        <v>Normal</v>
      </c>
      <c r="AC362" t="str">
        <f t="shared" si="21"/>
        <v>Normal</v>
      </c>
    </row>
    <row r="363" spans="1:29" x14ac:dyDescent="0.3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22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T363" s="11">
        <f t="shared" si="23"/>
        <v>9.3829787234042552</v>
      </c>
      <c r="AB363" t="str">
        <f t="shared" si="20"/>
        <v>Normal</v>
      </c>
      <c r="AC363" t="str">
        <f t="shared" si="21"/>
        <v>Normal</v>
      </c>
    </row>
    <row r="364" spans="1:29" x14ac:dyDescent="0.3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22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T364" s="11">
        <f t="shared" si="23"/>
        <v>10.82</v>
      </c>
      <c r="AB364" t="str">
        <f t="shared" si="20"/>
        <v>Normal</v>
      </c>
      <c r="AC364" t="str">
        <f t="shared" si="21"/>
        <v>Normal</v>
      </c>
    </row>
    <row r="365" spans="1:29" x14ac:dyDescent="0.3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22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T365" s="11">
        <f t="shared" si="23"/>
        <v>9.2333333333333325</v>
      </c>
      <c r="AB365" t="str">
        <f t="shared" si="20"/>
        <v>Normal</v>
      </c>
      <c r="AC365" t="str">
        <f t="shared" si="21"/>
        <v>Normal</v>
      </c>
    </row>
    <row r="366" spans="1:29" x14ac:dyDescent="0.3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22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T366" s="11">
        <f t="shared" si="23"/>
        <v>8.1568627450980387</v>
      </c>
      <c r="AB366" t="str">
        <f t="shared" si="20"/>
        <v>Normal</v>
      </c>
      <c r="AC366" t="str">
        <f t="shared" si="21"/>
        <v>Normal</v>
      </c>
    </row>
    <row r="367" spans="1:29" x14ac:dyDescent="0.3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22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T367" s="11">
        <f t="shared" si="23"/>
        <v>9.7200000000000006</v>
      </c>
      <c r="AB367" t="str">
        <f t="shared" si="20"/>
        <v>Normal</v>
      </c>
      <c r="AC367" t="str">
        <f t="shared" si="21"/>
        <v>Normal</v>
      </c>
    </row>
    <row r="368" spans="1:29" x14ac:dyDescent="0.3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22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T368" s="11">
        <f t="shared" si="23"/>
        <v>8.764705882352942</v>
      </c>
      <c r="AB368" t="str">
        <f t="shared" si="20"/>
        <v>Normal</v>
      </c>
      <c r="AC368" t="str">
        <f t="shared" si="21"/>
        <v>Normal</v>
      </c>
    </row>
    <row r="369" spans="1:29" x14ac:dyDescent="0.3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22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T369" s="11">
        <f t="shared" si="23"/>
        <v>9.9795918367346932</v>
      </c>
      <c r="AB369" t="str">
        <f t="shared" si="20"/>
        <v>Normal</v>
      </c>
      <c r="AC369" t="str">
        <f t="shared" si="21"/>
        <v>Normal</v>
      </c>
    </row>
    <row r="370" spans="1:29" x14ac:dyDescent="0.3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22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T370" s="11">
        <f t="shared" si="23"/>
        <v>9.9032258064516121</v>
      </c>
      <c r="AB370" t="str">
        <f t="shared" si="20"/>
        <v>Normal</v>
      </c>
      <c r="AC370" t="str">
        <f t="shared" si="21"/>
        <v>Normal</v>
      </c>
    </row>
    <row r="371" spans="1:29" x14ac:dyDescent="0.3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22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T371" s="11">
        <f t="shared" si="23"/>
        <v>11.228070175438596</v>
      </c>
      <c r="AB371" t="str">
        <f t="shared" si="20"/>
        <v>Normal</v>
      </c>
      <c r="AC371" t="str">
        <f t="shared" si="21"/>
        <v>Normal</v>
      </c>
    </row>
    <row r="372" spans="1:29" x14ac:dyDescent="0.3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22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T372" s="11">
        <f t="shared" si="23"/>
        <v>8.6825396825396819</v>
      </c>
      <c r="AB372" t="str">
        <f t="shared" si="20"/>
        <v>Normal</v>
      </c>
      <c r="AC372" t="str">
        <f t="shared" si="21"/>
        <v>Normal</v>
      </c>
    </row>
    <row r="373" spans="1:29" x14ac:dyDescent="0.3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22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T373" s="11">
        <f t="shared" si="23"/>
        <v>10.148936170212766</v>
      </c>
      <c r="AB373" t="str">
        <f t="shared" si="20"/>
        <v>Normal</v>
      </c>
      <c r="AC373" t="str">
        <f t="shared" si="21"/>
        <v>Normal</v>
      </c>
    </row>
    <row r="374" spans="1:29" x14ac:dyDescent="0.3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22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T374" s="11">
        <f t="shared" si="23"/>
        <v>11.047619047619047</v>
      </c>
      <c r="AB374" t="str">
        <f t="shared" si="20"/>
        <v>Normal</v>
      </c>
      <c r="AC374" t="str">
        <f t="shared" si="21"/>
        <v>Normal</v>
      </c>
    </row>
    <row r="375" spans="1:29" x14ac:dyDescent="0.3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22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T375" s="11">
        <f t="shared" si="23"/>
        <v>10.072463768115941</v>
      </c>
      <c r="AB375" t="str">
        <f t="shared" si="20"/>
        <v>Normal</v>
      </c>
      <c r="AC375" t="str">
        <f t="shared" si="21"/>
        <v>Normal</v>
      </c>
    </row>
    <row r="376" spans="1:29" x14ac:dyDescent="0.3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22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T376" s="11">
        <f t="shared" si="23"/>
        <v>9.6119402985074629</v>
      </c>
      <c r="AB376" t="str">
        <f t="shared" si="20"/>
        <v>Normal</v>
      </c>
      <c r="AC376" t="str">
        <f t="shared" si="21"/>
        <v>Normal</v>
      </c>
    </row>
    <row r="377" spans="1:29" x14ac:dyDescent="0.3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22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T377" s="11">
        <f t="shared" si="23"/>
        <v>9.0769230769230766</v>
      </c>
      <c r="AB377" t="str">
        <f t="shared" si="20"/>
        <v>Normal</v>
      </c>
      <c r="AC377" t="str">
        <f t="shared" si="21"/>
        <v>Normal</v>
      </c>
    </row>
    <row r="378" spans="1:29" x14ac:dyDescent="0.3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22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T378" s="11">
        <f t="shared" si="23"/>
        <v>9.365384615384615</v>
      </c>
      <c r="AB378" t="str">
        <f t="shared" si="20"/>
        <v>Normal</v>
      </c>
      <c r="AC378" t="str">
        <f t="shared" si="21"/>
        <v>Normal</v>
      </c>
    </row>
    <row r="379" spans="1:29" x14ac:dyDescent="0.3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22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T379" s="11">
        <f t="shared" si="23"/>
        <v>9.5526315789473681</v>
      </c>
      <c r="AB379" t="str">
        <f t="shared" si="20"/>
        <v>Normal</v>
      </c>
      <c r="AC379" t="str">
        <f t="shared" si="21"/>
        <v>Normal</v>
      </c>
    </row>
    <row r="380" spans="1:29" x14ac:dyDescent="0.3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22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T380" s="11">
        <f t="shared" si="23"/>
        <v>8.8529411764705888</v>
      </c>
      <c r="AB380" t="str">
        <f t="shared" si="20"/>
        <v>Normal</v>
      </c>
      <c r="AC380" t="str">
        <f t="shared" si="21"/>
        <v>Normal</v>
      </c>
    </row>
    <row r="381" spans="1:29" x14ac:dyDescent="0.3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22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T381" s="11">
        <f t="shared" si="23"/>
        <v>9.612244897959183</v>
      </c>
      <c r="AB381" t="str">
        <f t="shared" si="20"/>
        <v>Normal</v>
      </c>
      <c r="AC381" t="str">
        <f t="shared" si="21"/>
        <v>Normal</v>
      </c>
    </row>
    <row r="382" spans="1:29" x14ac:dyDescent="0.3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22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T382" s="11">
        <f t="shared" si="23"/>
        <v>9.4222222222222225</v>
      </c>
      <c r="AB382" t="str">
        <f t="shared" si="20"/>
        <v>Normal</v>
      </c>
      <c r="AC382" t="str">
        <f t="shared" si="21"/>
        <v>Normal</v>
      </c>
    </row>
    <row r="383" spans="1:29" x14ac:dyDescent="0.3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22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T383" s="11">
        <f t="shared" si="23"/>
        <v>10</v>
      </c>
      <c r="AB383" t="str">
        <f t="shared" si="20"/>
        <v>Normal</v>
      </c>
      <c r="AC383" t="str">
        <f t="shared" si="21"/>
        <v>Normal</v>
      </c>
    </row>
    <row r="384" spans="1:29" x14ac:dyDescent="0.3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22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T384" s="11">
        <f t="shared" si="23"/>
        <v>8.6382978723404253</v>
      </c>
      <c r="AB384" t="str">
        <f t="shared" si="20"/>
        <v>Normal</v>
      </c>
      <c r="AC384" t="str">
        <f t="shared" si="21"/>
        <v>Normal</v>
      </c>
    </row>
    <row r="385" spans="4:29" x14ac:dyDescent="0.3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22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T385" s="11">
        <f t="shared" si="23"/>
        <v>10.083333333333334</v>
      </c>
      <c r="AB385" t="str">
        <f t="shared" si="20"/>
        <v>Normal</v>
      </c>
      <c r="AC385" t="str">
        <f t="shared" si="21"/>
        <v>Normal</v>
      </c>
    </row>
    <row r="386" spans="4:29" x14ac:dyDescent="0.3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22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T386" s="11">
        <f t="shared" si="23"/>
        <v>9.1168831168831161</v>
      </c>
      <c r="AB386" t="str">
        <f t="shared" ref="AB386:AB449" si="24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25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3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6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T387" s="11">
        <f t="shared" ref="T387:T450" si="27">G387/F387</f>
        <v>10.319148936170214</v>
      </c>
      <c r="AB387" t="str">
        <f t="shared" si="24"/>
        <v>Normal</v>
      </c>
      <c r="AC387" t="str">
        <f t="shared" si="25"/>
        <v>Normal</v>
      </c>
    </row>
    <row r="388" spans="4:29" x14ac:dyDescent="0.3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6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T388" s="11">
        <f t="shared" si="27"/>
        <v>9.0208333333333339</v>
      </c>
      <c r="AB388" t="str">
        <f t="shared" si="24"/>
        <v>Normal</v>
      </c>
      <c r="AC388" t="str">
        <f t="shared" si="25"/>
        <v>Normal</v>
      </c>
    </row>
    <row r="389" spans="4:29" x14ac:dyDescent="0.3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6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T389" s="11">
        <f t="shared" si="27"/>
        <v>9.6111111111111107</v>
      </c>
      <c r="AB389" t="str">
        <f t="shared" si="24"/>
        <v>Normal</v>
      </c>
      <c r="AC389" t="str">
        <f t="shared" si="25"/>
        <v>Normal</v>
      </c>
    </row>
    <row r="390" spans="4:29" x14ac:dyDescent="0.3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6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T390" s="11">
        <f t="shared" si="27"/>
        <v>10.961538461538462</v>
      </c>
      <c r="AB390" t="str">
        <f t="shared" si="24"/>
        <v>Normal</v>
      </c>
      <c r="AC390" t="str">
        <f t="shared" si="25"/>
        <v>Normal</v>
      </c>
    </row>
    <row r="391" spans="4:29" x14ac:dyDescent="0.3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6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T391" s="11">
        <f t="shared" si="27"/>
        <v>10.342857142857143</v>
      </c>
      <c r="AB391" t="str">
        <f t="shared" si="24"/>
        <v>Normal</v>
      </c>
      <c r="AC391" t="str">
        <f t="shared" si="25"/>
        <v>Normal</v>
      </c>
    </row>
    <row r="392" spans="4:29" x14ac:dyDescent="0.3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6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T392" s="11">
        <f t="shared" si="27"/>
        <v>10.615384615384615</v>
      </c>
      <c r="AB392" t="str">
        <f t="shared" si="24"/>
        <v>Normal</v>
      </c>
      <c r="AC392" t="str">
        <f t="shared" si="25"/>
        <v>Normal</v>
      </c>
    </row>
    <row r="393" spans="4:29" x14ac:dyDescent="0.3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6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T393" s="11">
        <f t="shared" si="27"/>
        <v>10.119047619047619</v>
      </c>
      <c r="AB393" t="str">
        <f t="shared" si="24"/>
        <v>Normal</v>
      </c>
      <c r="AC393" t="str">
        <f t="shared" si="25"/>
        <v>Normal</v>
      </c>
    </row>
    <row r="394" spans="4:29" x14ac:dyDescent="0.3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6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T394" s="11">
        <f t="shared" si="27"/>
        <v>10.630434782608695</v>
      </c>
      <c r="AB394" t="str">
        <f t="shared" si="24"/>
        <v>Normal</v>
      </c>
      <c r="AC394" t="str">
        <f t="shared" si="25"/>
        <v>Normal</v>
      </c>
    </row>
    <row r="395" spans="4:29" x14ac:dyDescent="0.3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6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T395" s="11">
        <f t="shared" si="27"/>
        <v>10.64</v>
      </c>
      <c r="AB395" t="str">
        <f t="shared" si="24"/>
        <v>Normal</v>
      </c>
      <c r="AC395" t="str">
        <f t="shared" si="25"/>
        <v>Normal</v>
      </c>
    </row>
    <row r="396" spans="4:29" x14ac:dyDescent="0.3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6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T396" s="11">
        <f t="shared" si="27"/>
        <v>10.638888888888889</v>
      </c>
      <c r="AB396" t="str">
        <f t="shared" si="24"/>
        <v>Normal</v>
      </c>
      <c r="AC396" t="str">
        <f t="shared" si="25"/>
        <v>Normal</v>
      </c>
    </row>
    <row r="397" spans="4:29" x14ac:dyDescent="0.3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6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T397" s="11">
        <f t="shared" si="27"/>
        <v>9.5666666666666664</v>
      </c>
      <c r="AB397" t="str">
        <f t="shared" si="24"/>
        <v>Normal</v>
      </c>
      <c r="AC397" t="str">
        <f t="shared" si="25"/>
        <v>Normal</v>
      </c>
    </row>
    <row r="398" spans="4:29" x14ac:dyDescent="0.3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6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T398" s="11">
        <f t="shared" si="27"/>
        <v>9.0666666666666664</v>
      </c>
      <c r="AB398" t="str">
        <f t="shared" si="24"/>
        <v>Normal</v>
      </c>
      <c r="AC398" t="str">
        <f t="shared" si="25"/>
        <v>Normal</v>
      </c>
    </row>
    <row r="399" spans="4:29" x14ac:dyDescent="0.3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6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T399" s="11">
        <f t="shared" si="27"/>
        <v>9.0491803278688518</v>
      </c>
      <c r="AB399" t="str">
        <f t="shared" si="24"/>
        <v>Normal</v>
      </c>
      <c r="AC399" t="str">
        <f t="shared" si="25"/>
        <v>Normal</v>
      </c>
    </row>
    <row r="400" spans="4:29" x14ac:dyDescent="0.3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6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T400" s="11">
        <f t="shared" si="27"/>
        <v>8.75</v>
      </c>
      <c r="AB400" t="str">
        <f t="shared" si="24"/>
        <v>Normal</v>
      </c>
      <c r="AC400" t="str">
        <f t="shared" si="25"/>
        <v>Normal</v>
      </c>
    </row>
    <row r="401" spans="4:29" x14ac:dyDescent="0.3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6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T401" s="11">
        <f t="shared" si="27"/>
        <v>10.5</v>
      </c>
      <c r="AB401" t="str">
        <f t="shared" si="24"/>
        <v>Normal</v>
      </c>
      <c r="AC401" t="str">
        <f t="shared" si="25"/>
        <v>Normal</v>
      </c>
    </row>
    <row r="402" spans="4:29" x14ac:dyDescent="0.3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6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T402" s="11">
        <f t="shared" si="27"/>
        <v>8.09375</v>
      </c>
      <c r="AB402" t="str">
        <f t="shared" si="24"/>
        <v>Normal</v>
      </c>
      <c r="AC402" t="str">
        <f t="shared" si="25"/>
        <v>Normal</v>
      </c>
    </row>
    <row r="403" spans="4:29" x14ac:dyDescent="0.3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6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T403" s="11">
        <f t="shared" si="27"/>
        <v>10.53968253968254</v>
      </c>
      <c r="AB403" t="str">
        <f t="shared" si="24"/>
        <v>Normal</v>
      </c>
      <c r="AC403" t="str">
        <f t="shared" si="25"/>
        <v>Normal</v>
      </c>
    </row>
    <row r="404" spans="4:29" x14ac:dyDescent="0.3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6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T404" s="11">
        <f t="shared" si="27"/>
        <v>8.3207547169811313</v>
      </c>
      <c r="AB404" t="str">
        <f t="shared" si="24"/>
        <v>Normal</v>
      </c>
      <c r="AC404" t="str">
        <f t="shared" si="25"/>
        <v>Normal</v>
      </c>
    </row>
    <row r="405" spans="4:29" x14ac:dyDescent="0.3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6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T405" s="11">
        <f t="shared" si="27"/>
        <v>9.0192307692307701</v>
      </c>
      <c r="AB405" t="str">
        <f t="shared" si="24"/>
        <v>Normal</v>
      </c>
      <c r="AC405" t="str">
        <f t="shared" si="25"/>
        <v>Normal</v>
      </c>
    </row>
    <row r="406" spans="4:29" x14ac:dyDescent="0.3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6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T406" s="11">
        <f t="shared" si="27"/>
        <v>9.5581395348837201</v>
      </c>
      <c r="AB406" t="str">
        <f t="shared" si="24"/>
        <v>Normal</v>
      </c>
      <c r="AC406" t="str">
        <f t="shared" si="25"/>
        <v>Normal</v>
      </c>
    </row>
    <row r="407" spans="4:29" x14ac:dyDescent="0.3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6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T407" s="11">
        <f t="shared" si="27"/>
        <v>7.979166666666667</v>
      </c>
      <c r="AB407" t="str">
        <f t="shared" si="24"/>
        <v>Normal</v>
      </c>
      <c r="AC407" t="str">
        <f t="shared" si="25"/>
        <v>Normal</v>
      </c>
    </row>
    <row r="408" spans="4:29" x14ac:dyDescent="0.3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6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T408" s="11">
        <f t="shared" si="27"/>
        <v>11.373134328358208</v>
      </c>
      <c r="AB408" t="str">
        <f t="shared" si="24"/>
        <v>Normal</v>
      </c>
      <c r="AC408" t="str">
        <f t="shared" si="25"/>
        <v>Normal</v>
      </c>
    </row>
    <row r="409" spans="4:29" x14ac:dyDescent="0.3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6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T409" s="11">
        <f t="shared" si="27"/>
        <v>10.052631578947368</v>
      </c>
      <c r="AB409" t="str">
        <f t="shared" si="24"/>
        <v>Normal</v>
      </c>
      <c r="AC409" t="str">
        <f t="shared" si="25"/>
        <v>Normal</v>
      </c>
    </row>
    <row r="410" spans="4:29" x14ac:dyDescent="0.3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6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T410" s="11">
        <f t="shared" si="27"/>
        <v>8.569230769230769</v>
      </c>
      <c r="AB410" t="str">
        <f t="shared" si="24"/>
        <v>Normal</v>
      </c>
      <c r="AC410" t="str">
        <f t="shared" si="25"/>
        <v>Normal</v>
      </c>
    </row>
    <row r="411" spans="4:29" x14ac:dyDescent="0.3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6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T411" s="11">
        <f t="shared" si="27"/>
        <v>10.574468085106384</v>
      </c>
      <c r="AB411" t="str">
        <f t="shared" si="24"/>
        <v>Normal</v>
      </c>
      <c r="AC411" t="str">
        <f t="shared" si="25"/>
        <v>Normal</v>
      </c>
    </row>
    <row r="412" spans="4:29" x14ac:dyDescent="0.3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6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T412" s="11">
        <f t="shared" si="27"/>
        <v>11.428571428571429</v>
      </c>
      <c r="AB412" t="str">
        <f t="shared" si="24"/>
        <v>Normal</v>
      </c>
      <c r="AC412" t="str">
        <f t="shared" si="25"/>
        <v>Normal</v>
      </c>
    </row>
    <row r="413" spans="4:29" x14ac:dyDescent="0.3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6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T413" s="11">
        <f t="shared" si="27"/>
        <v>9.15625</v>
      </c>
      <c r="AB413" t="str">
        <f t="shared" si="24"/>
        <v>Normal</v>
      </c>
      <c r="AC413" t="str">
        <f t="shared" si="25"/>
        <v>Normal</v>
      </c>
    </row>
    <row r="414" spans="4:29" x14ac:dyDescent="0.3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6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T414" s="11">
        <f t="shared" si="27"/>
        <v>9.7941176470588243</v>
      </c>
      <c r="AB414" t="str">
        <f t="shared" si="24"/>
        <v>Normal</v>
      </c>
      <c r="AC414" t="str">
        <f t="shared" si="25"/>
        <v>Normal</v>
      </c>
    </row>
    <row r="415" spans="4:29" x14ac:dyDescent="0.3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6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T415" s="11">
        <f t="shared" si="27"/>
        <v>8.2391304347826093</v>
      </c>
      <c r="AB415" t="str">
        <f t="shared" si="24"/>
        <v>Normal</v>
      </c>
      <c r="AC415" t="str">
        <f t="shared" si="25"/>
        <v>Normal</v>
      </c>
    </row>
    <row r="416" spans="4:29" x14ac:dyDescent="0.3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6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T416" s="11">
        <f t="shared" si="27"/>
        <v>9.5</v>
      </c>
      <c r="AB416" t="str">
        <f t="shared" si="24"/>
        <v>Normal</v>
      </c>
      <c r="AC416" t="str">
        <f t="shared" si="25"/>
        <v>Normal</v>
      </c>
    </row>
    <row r="417" spans="4:29" x14ac:dyDescent="0.3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6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T417" s="11">
        <f t="shared" si="27"/>
        <v>10.695652173913043</v>
      </c>
      <c r="AB417" t="str">
        <f t="shared" si="24"/>
        <v>Normal</v>
      </c>
      <c r="AC417" t="str">
        <f t="shared" si="25"/>
        <v>Normal</v>
      </c>
    </row>
    <row r="418" spans="4:29" x14ac:dyDescent="0.3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6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T418" s="11">
        <f t="shared" si="27"/>
        <v>9.7142857142857135</v>
      </c>
      <c r="AB418" t="str">
        <f t="shared" si="24"/>
        <v>Normal</v>
      </c>
      <c r="AC418" t="str">
        <f t="shared" si="25"/>
        <v>Normal</v>
      </c>
    </row>
    <row r="419" spans="4:29" x14ac:dyDescent="0.3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6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T419" s="11">
        <f t="shared" si="27"/>
        <v>9.3787878787878789</v>
      </c>
      <c r="AB419" t="str">
        <f t="shared" si="24"/>
        <v>Normal</v>
      </c>
      <c r="AC419" t="str">
        <f t="shared" si="25"/>
        <v>Normal</v>
      </c>
    </row>
    <row r="420" spans="4:29" x14ac:dyDescent="0.3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6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T420" s="11">
        <f t="shared" si="27"/>
        <v>8.6486486486486491</v>
      </c>
      <c r="AB420" t="str">
        <f t="shared" si="24"/>
        <v>Normal</v>
      </c>
      <c r="AC420" t="str">
        <f t="shared" si="25"/>
        <v>Normal</v>
      </c>
    </row>
    <row r="421" spans="4:29" x14ac:dyDescent="0.3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6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T421" s="11">
        <f t="shared" si="27"/>
        <v>9.9019607843137258</v>
      </c>
      <c r="AB421" t="str">
        <f t="shared" si="24"/>
        <v>Normal</v>
      </c>
      <c r="AC421" t="str">
        <f t="shared" si="25"/>
        <v>Normal</v>
      </c>
    </row>
    <row r="422" spans="4:29" x14ac:dyDescent="0.3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6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T422" s="11">
        <f t="shared" si="27"/>
        <v>10.191489361702128</v>
      </c>
      <c r="AB422" t="str">
        <f t="shared" si="24"/>
        <v>Normal</v>
      </c>
      <c r="AC422" t="str">
        <f t="shared" si="25"/>
        <v>Normal</v>
      </c>
    </row>
    <row r="423" spans="4:29" x14ac:dyDescent="0.3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6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T423" s="11">
        <f t="shared" si="27"/>
        <v>9.1914893617021285</v>
      </c>
      <c r="AB423" t="str">
        <f t="shared" si="24"/>
        <v>Normal</v>
      </c>
      <c r="AC423" t="str">
        <f t="shared" si="25"/>
        <v>Normal</v>
      </c>
    </row>
    <row r="424" spans="4:29" x14ac:dyDescent="0.3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6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T424" s="11">
        <f t="shared" si="27"/>
        <v>9.9180327868852451</v>
      </c>
      <c r="AB424" t="str">
        <f t="shared" si="24"/>
        <v>Normal</v>
      </c>
      <c r="AC424" t="str">
        <f t="shared" si="25"/>
        <v>Normal</v>
      </c>
    </row>
    <row r="425" spans="4:29" x14ac:dyDescent="0.3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6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T425" s="11">
        <f t="shared" si="27"/>
        <v>9.0476190476190474</v>
      </c>
      <c r="AB425" t="str">
        <f t="shared" si="24"/>
        <v>Normal</v>
      </c>
      <c r="AC425" t="str">
        <f t="shared" si="25"/>
        <v>Normal</v>
      </c>
    </row>
    <row r="426" spans="4:29" x14ac:dyDescent="0.3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6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T426" s="11">
        <f t="shared" si="27"/>
        <v>10.523809523809524</v>
      </c>
      <c r="AB426" t="str">
        <f t="shared" si="24"/>
        <v>Normal</v>
      </c>
      <c r="AC426" t="str">
        <f t="shared" si="25"/>
        <v>Normal</v>
      </c>
    </row>
    <row r="427" spans="4:29" x14ac:dyDescent="0.3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6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T427" s="11">
        <f t="shared" si="27"/>
        <v>9.6170212765957448</v>
      </c>
      <c r="AB427" t="str">
        <f t="shared" si="24"/>
        <v>Normal</v>
      </c>
      <c r="AC427" t="str">
        <f t="shared" si="25"/>
        <v>Normal</v>
      </c>
    </row>
    <row r="428" spans="4:29" x14ac:dyDescent="0.3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6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T428" s="11">
        <f t="shared" si="27"/>
        <v>10.057692307692308</v>
      </c>
      <c r="AB428" t="str">
        <f t="shared" si="24"/>
        <v>Normal</v>
      </c>
      <c r="AC428" t="str">
        <f t="shared" si="25"/>
        <v>Normal</v>
      </c>
    </row>
    <row r="429" spans="4:29" x14ac:dyDescent="0.3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6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T429" s="11">
        <f t="shared" si="27"/>
        <v>10.417910447761194</v>
      </c>
      <c r="AB429" t="str">
        <f t="shared" si="24"/>
        <v>Normal</v>
      </c>
      <c r="AC429" t="str">
        <f t="shared" si="25"/>
        <v>Normal</v>
      </c>
    </row>
    <row r="430" spans="4:29" x14ac:dyDescent="0.3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6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T430" s="11">
        <f t="shared" si="27"/>
        <v>9</v>
      </c>
      <c r="AB430" t="str">
        <f t="shared" si="24"/>
        <v>Normal</v>
      </c>
      <c r="AC430" t="str">
        <f t="shared" si="25"/>
        <v>Normal</v>
      </c>
    </row>
    <row r="431" spans="4:29" x14ac:dyDescent="0.3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6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T431" s="11">
        <f t="shared" si="27"/>
        <v>9.6086956521739122</v>
      </c>
      <c r="AB431" t="str">
        <f t="shared" si="24"/>
        <v>Normal</v>
      </c>
      <c r="AC431" t="str">
        <f t="shared" si="25"/>
        <v>Normal</v>
      </c>
    </row>
    <row r="432" spans="4:29" x14ac:dyDescent="0.3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6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T432" s="11">
        <f t="shared" si="27"/>
        <v>9.6451612903225801</v>
      </c>
      <c r="AB432" t="str">
        <f t="shared" si="24"/>
        <v>Normal</v>
      </c>
      <c r="AC432" t="str">
        <f t="shared" si="25"/>
        <v>Normal</v>
      </c>
    </row>
    <row r="433" spans="4:29" x14ac:dyDescent="0.3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6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T433" s="11">
        <f t="shared" si="27"/>
        <v>9.884615384615385</v>
      </c>
      <c r="AB433" t="str">
        <f t="shared" si="24"/>
        <v>Normal</v>
      </c>
      <c r="AC433" t="str">
        <f t="shared" si="25"/>
        <v>Normal</v>
      </c>
    </row>
    <row r="434" spans="4:29" x14ac:dyDescent="0.3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6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T434" s="11">
        <f t="shared" si="27"/>
        <v>10.209302325581396</v>
      </c>
      <c r="AB434" t="str">
        <f t="shared" si="24"/>
        <v>Normal</v>
      </c>
      <c r="AC434" t="str">
        <f t="shared" si="25"/>
        <v>Normal</v>
      </c>
    </row>
    <row r="435" spans="4:29" x14ac:dyDescent="0.3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6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T435" s="11">
        <f t="shared" si="27"/>
        <v>10.050847457627119</v>
      </c>
      <c r="AB435" t="str">
        <f t="shared" si="24"/>
        <v>Normal</v>
      </c>
      <c r="AC435" t="str">
        <f t="shared" si="25"/>
        <v>Normal</v>
      </c>
    </row>
    <row r="436" spans="4:29" x14ac:dyDescent="0.3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6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T436" s="11">
        <f t="shared" si="27"/>
        <v>9.8474576271186436</v>
      </c>
      <c r="AB436" t="str">
        <f t="shared" si="24"/>
        <v>Normal</v>
      </c>
      <c r="AC436" t="str">
        <f t="shared" si="25"/>
        <v>Normal</v>
      </c>
    </row>
    <row r="437" spans="4:29" x14ac:dyDescent="0.3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6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T437" s="11">
        <f t="shared" si="27"/>
        <v>9.5423728813559325</v>
      </c>
      <c r="AB437" t="str">
        <f t="shared" si="24"/>
        <v>Normal</v>
      </c>
      <c r="AC437" t="str">
        <f t="shared" si="25"/>
        <v>Normal</v>
      </c>
    </row>
    <row r="438" spans="4:29" x14ac:dyDescent="0.3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6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T438" s="11">
        <f t="shared" si="27"/>
        <v>10.436363636363636</v>
      </c>
      <c r="AB438" t="str">
        <f t="shared" si="24"/>
        <v>Normal</v>
      </c>
      <c r="AC438" t="str">
        <f t="shared" si="25"/>
        <v>Normal</v>
      </c>
    </row>
    <row r="439" spans="4:29" x14ac:dyDescent="0.3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6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T439" s="11">
        <f t="shared" si="27"/>
        <v>10.017857142857142</v>
      </c>
      <c r="AB439" t="str">
        <f t="shared" si="24"/>
        <v>Normal</v>
      </c>
      <c r="AC439" t="str">
        <f t="shared" si="25"/>
        <v>Normal</v>
      </c>
    </row>
    <row r="440" spans="4:29" x14ac:dyDescent="0.3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6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T440" s="11">
        <f t="shared" si="27"/>
        <v>11.065573770491802</v>
      </c>
      <c r="AB440" t="str">
        <f t="shared" si="24"/>
        <v>Normal</v>
      </c>
      <c r="AC440" t="str">
        <f t="shared" si="25"/>
        <v>Normal</v>
      </c>
    </row>
    <row r="441" spans="4:29" x14ac:dyDescent="0.3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6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T441" s="11">
        <f t="shared" si="27"/>
        <v>10.333333333333334</v>
      </c>
      <c r="AB441" t="str">
        <f t="shared" si="24"/>
        <v>Normal</v>
      </c>
      <c r="AC441" t="str">
        <f t="shared" si="25"/>
        <v>Normal</v>
      </c>
    </row>
    <row r="442" spans="4:29" x14ac:dyDescent="0.3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6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T442" s="11">
        <f t="shared" si="27"/>
        <v>10.161764705882353</v>
      </c>
      <c r="AB442" t="str">
        <f t="shared" si="24"/>
        <v>Normal</v>
      </c>
      <c r="AC442" t="str">
        <f t="shared" si="25"/>
        <v>Normal</v>
      </c>
    </row>
    <row r="443" spans="4:29" x14ac:dyDescent="0.3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6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T443" s="11">
        <f t="shared" si="27"/>
        <v>10.024390243902438</v>
      </c>
      <c r="AB443" t="str">
        <f t="shared" si="24"/>
        <v>Normal</v>
      </c>
      <c r="AC443" t="str">
        <f t="shared" si="25"/>
        <v>Normal</v>
      </c>
    </row>
    <row r="444" spans="4:29" x14ac:dyDescent="0.3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6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T444" s="11">
        <f t="shared" si="27"/>
        <v>9.1785714285714288</v>
      </c>
      <c r="AB444" t="str">
        <f t="shared" si="24"/>
        <v>Normal</v>
      </c>
      <c r="AC444" t="str">
        <f t="shared" si="25"/>
        <v>Normal</v>
      </c>
    </row>
    <row r="445" spans="4:29" x14ac:dyDescent="0.3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6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T445" s="11">
        <f t="shared" si="27"/>
        <v>8.9818181818181824</v>
      </c>
      <c r="AB445" t="str">
        <f t="shared" si="24"/>
        <v>Normal</v>
      </c>
      <c r="AC445" t="str">
        <f t="shared" si="25"/>
        <v>Normal</v>
      </c>
    </row>
    <row r="446" spans="4:29" x14ac:dyDescent="0.3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6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T446" s="11">
        <f t="shared" si="27"/>
        <v>11.571428571428571</v>
      </c>
      <c r="AB446" t="str">
        <f t="shared" si="24"/>
        <v>Normal</v>
      </c>
      <c r="AC446" t="str">
        <f t="shared" si="25"/>
        <v>Normal</v>
      </c>
    </row>
    <row r="447" spans="4:29" x14ac:dyDescent="0.3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6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T447" s="11">
        <f t="shared" si="27"/>
        <v>9.9791666666666661</v>
      </c>
      <c r="AB447" t="str">
        <f t="shared" si="24"/>
        <v>Normal</v>
      </c>
      <c r="AC447" t="str">
        <f t="shared" si="25"/>
        <v>Normal</v>
      </c>
    </row>
    <row r="448" spans="4:29" x14ac:dyDescent="0.3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6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T448" s="11">
        <f t="shared" si="27"/>
        <v>10.492537313432836</v>
      </c>
      <c r="AB448" t="str">
        <f t="shared" si="24"/>
        <v>Normal</v>
      </c>
      <c r="AC448" t="str">
        <f t="shared" si="25"/>
        <v>Normal</v>
      </c>
    </row>
    <row r="449" spans="4:29" x14ac:dyDescent="0.3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6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T449" s="11">
        <f t="shared" si="27"/>
        <v>8.4255319148936163</v>
      </c>
      <c r="AB449" t="str">
        <f t="shared" si="24"/>
        <v>Normal</v>
      </c>
      <c r="AC449" t="str">
        <f t="shared" si="25"/>
        <v>Normal</v>
      </c>
    </row>
    <row r="450" spans="4:29" x14ac:dyDescent="0.3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6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T450" s="11">
        <f t="shared" si="27"/>
        <v>9.6857142857142851</v>
      </c>
      <c r="AB450" t="str">
        <f t="shared" ref="AB450:AB513" si="28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9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3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30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T451" s="11">
        <f t="shared" ref="T451:T514" si="31">G451/F451</f>
        <v>9.6779661016949152</v>
      </c>
      <c r="AB451" t="str">
        <f t="shared" si="28"/>
        <v>Normal</v>
      </c>
      <c r="AC451" t="str">
        <f t="shared" si="29"/>
        <v>Normal</v>
      </c>
    </row>
    <row r="452" spans="4:29" x14ac:dyDescent="0.3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30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T452" s="11">
        <f t="shared" si="31"/>
        <v>9.3023255813953494</v>
      </c>
      <c r="AB452" t="str">
        <f t="shared" si="28"/>
        <v>Normal</v>
      </c>
      <c r="AC452" t="str">
        <f t="shared" si="29"/>
        <v>Normal</v>
      </c>
    </row>
    <row r="453" spans="4:29" x14ac:dyDescent="0.3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30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T453" s="11">
        <f t="shared" si="31"/>
        <v>9.25</v>
      </c>
      <c r="AB453" t="str">
        <f t="shared" si="28"/>
        <v>Normal</v>
      </c>
      <c r="AC453" t="str">
        <f t="shared" si="29"/>
        <v>Normal</v>
      </c>
    </row>
    <row r="454" spans="4:29" x14ac:dyDescent="0.3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30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T454" s="11">
        <f t="shared" si="31"/>
        <v>9.6666666666666661</v>
      </c>
      <c r="AB454" t="str">
        <f t="shared" si="28"/>
        <v>Normal</v>
      </c>
      <c r="AC454" t="str">
        <f t="shared" si="29"/>
        <v>Normal</v>
      </c>
    </row>
    <row r="455" spans="4:29" x14ac:dyDescent="0.3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30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T455" s="11">
        <f t="shared" si="31"/>
        <v>10.44</v>
      </c>
      <c r="AB455" t="str">
        <f t="shared" si="28"/>
        <v>Normal</v>
      </c>
      <c r="AC455" t="str">
        <f t="shared" si="29"/>
        <v>Normal</v>
      </c>
    </row>
    <row r="456" spans="4:29" x14ac:dyDescent="0.3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30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T456" s="11">
        <f t="shared" si="31"/>
        <v>9.9749999999999996</v>
      </c>
      <c r="AB456" t="str">
        <f t="shared" si="28"/>
        <v>Normal</v>
      </c>
      <c r="AC456" t="str">
        <f t="shared" si="29"/>
        <v>Normal</v>
      </c>
    </row>
    <row r="457" spans="4:29" x14ac:dyDescent="0.3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30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T457" s="11">
        <f t="shared" si="31"/>
        <v>9.4137931034482758</v>
      </c>
      <c r="AB457" t="str">
        <f t="shared" si="28"/>
        <v>Normal</v>
      </c>
      <c r="AC457" t="str">
        <f t="shared" si="29"/>
        <v>Normal</v>
      </c>
    </row>
    <row r="458" spans="4:29" x14ac:dyDescent="0.3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30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T458" s="11">
        <f t="shared" si="31"/>
        <v>9.2156862745098032</v>
      </c>
      <c r="AB458" t="str">
        <f t="shared" si="28"/>
        <v>Normal</v>
      </c>
      <c r="AC458" t="str">
        <f t="shared" si="29"/>
        <v>Normal</v>
      </c>
    </row>
    <row r="459" spans="4:29" x14ac:dyDescent="0.3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30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T459" s="11">
        <f t="shared" si="31"/>
        <v>10.324675324675324</v>
      </c>
      <c r="AB459" t="str">
        <f t="shared" si="28"/>
        <v>Normal</v>
      </c>
      <c r="AC459" t="str">
        <f t="shared" si="29"/>
        <v>Normal</v>
      </c>
    </row>
    <row r="460" spans="4:29" x14ac:dyDescent="0.3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30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T460" s="11">
        <f t="shared" si="31"/>
        <v>10.157894736842104</v>
      </c>
      <c r="AB460" t="str">
        <f t="shared" si="28"/>
        <v>Normal</v>
      </c>
      <c r="AC460" t="str">
        <f t="shared" si="29"/>
        <v>Normal</v>
      </c>
    </row>
    <row r="461" spans="4:29" x14ac:dyDescent="0.3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30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T461" s="11">
        <f t="shared" si="31"/>
        <v>9.8367346938775508</v>
      </c>
      <c r="AB461" t="str">
        <f t="shared" si="28"/>
        <v>Normal</v>
      </c>
      <c r="AC461" t="str">
        <f t="shared" si="29"/>
        <v>Normal</v>
      </c>
    </row>
    <row r="462" spans="4:29" x14ac:dyDescent="0.3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30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T462" s="11">
        <f t="shared" si="31"/>
        <v>9.6571428571428566</v>
      </c>
      <c r="AB462" t="str">
        <f t="shared" si="28"/>
        <v>Normal</v>
      </c>
      <c r="AC462" t="str">
        <f t="shared" si="29"/>
        <v>Normal</v>
      </c>
    </row>
    <row r="463" spans="4:29" x14ac:dyDescent="0.3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30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T463" s="11">
        <f t="shared" si="31"/>
        <v>8.4883720930232567</v>
      </c>
      <c r="AB463" t="str">
        <f t="shared" si="28"/>
        <v>Normal</v>
      </c>
      <c r="AC463" t="str">
        <f t="shared" si="29"/>
        <v>Normal</v>
      </c>
    </row>
    <row r="464" spans="4:29" x14ac:dyDescent="0.3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30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T464" s="11">
        <f t="shared" si="31"/>
        <v>9.3714285714285719</v>
      </c>
      <c r="AB464" t="str">
        <f t="shared" si="28"/>
        <v>Normal</v>
      </c>
      <c r="AC464" t="str">
        <f t="shared" si="29"/>
        <v>Normal</v>
      </c>
    </row>
    <row r="465" spans="4:29" x14ac:dyDescent="0.3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30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T465" s="11">
        <f t="shared" si="31"/>
        <v>9.795918367346939</v>
      </c>
      <c r="AB465" t="str">
        <f t="shared" si="28"/>
        <v>Normal</v>
      </c>
      <c r="AC465" t="str">
        <f t="shared" si="29"/>
        <v>Normal</v>
      </c>
    </row>
    <row r="466" spans="4:29" x14ac:dyDescent="0.3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30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T466" s="11">
        <f t="shared" si="31"/>
        <v>11.697674418604651</v>
      </c>
      <c r="AB466" t="str">
        <f t="shared" si="28"/>
        <v>Normal</v>
      </c>
      <c r="AC466" t="str">
        <f t="shared" si="29"/>
        <v>Normal</v>
      </c>
    </row>
    <row r="467" spans="4:29" x14ac:dyDescent="0.3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30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T467" s="11">
        <f t="shared" si="31"/>
        <v>10.633333333333333</v>
      </c>
      <c r="AB467" t="str">
        <f t="shared" si="28"/>
        <v>Normal</v>
      </c>
      <c r="AC467" t="str">
        <f t="shared" si="29"/>
        <v>Normal</v>
      </c>
    </row>
    <row r="468" spans="4:29" x14ac:dyDescent="0.3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30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T468" s="11">
        <f t="shared" si="31"/>
        <v>9.9</v>
      </c>
      <c r="AB468" t="str">
        <f t="shared" si="28"/>
        <v>Normal</v>
      </c>
      <c r="AC468" t="str">
        <f t="shared" si="29"/>
        <v>Normal</v>
      </c>
    </row>
    <row r="469" spans="4:29" x14ac:dyDescent="0.3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30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T469" s="11">
        <f t="shared" si="31"/>
        <v>8.6515151515151523</v>
      </c>
      <c r="AB469" t="str">
        <f t="shared" si="28"/>
        <v>Normal</v>
      </c>
      <c r="AC469" t="str">
        <f t="shared" si="29"/>
        <v>Normal</v>
      </c>
    </row>
    <row r="470" spans="4:29" x14ac:dyDescent="0.3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30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T470" s="11">
        <f t="shared" si="31"/>
        <v>10.258620689655173</v>
      </c>
      <c r="AB470" t="str">
        <f t="shared" si="28"/>
        <v>Normal</v>
      </c>
      <c r="AC470" t="str">
        <f t="shared" si="29"/>
        <v>Normal</v>
      </c>
    </row>
    <row r="471" spans="4:29" x14ac:dyDescent="0.3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30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T471" s="11">
        <f t="shared" si="31"/>
        <v>9.3454545454545457</v>
      </c>
      <c r="AB471" t="str">
        <f t="shared" si="28"/>
        <v>Normal</v>
      </c>
      <c r="AC471" t="str">
        <f t="shared" si="29"/>
        <v>Normal</v>
      </c>
    </row>
    <row r="472" spans="4:29" x14ac:dyDescent="0.3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30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T472" s="11">
        <f t="shared" si="31"/>
        <v>8.7936507936507944</v>
      </c>
      <c r="AB472" t="str">
        <f t="shared" si="28"/>
        <v>Normal</v>
      </c>
      <c r="AC472" t="str">
        <f t="shared" si="29"/>
        <v>Normal</v>
      </c>
    </row>
    <row r="473" spans="4:29" x14ac:dyDescent="0.3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30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T473" s="11">
        <f t="shared" si="31"/>
        <v>10.1875</v>
      </c>
      <c r="AB473" t="str">
        <f t="shared" si="28"/>
        <v>Normal</v>
      </c>
      <c r="AC473" t="str">
        <f t="shared" si="29"/>
        <v>Normal</v>
      </c>
    </row>
    <row r="474" spans="4:29" x14ac:dyDescent="0.3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30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T474" s="11">
        <f t="shared" si="31"/>
        <v>8.3333333333333339</v>
      </c>
      <c r="AB474" t="str">
        <f t="shared" si="28"/>
        <v>Normal</v>
      </c>
      <c r="AC474" t="str">
        <f t="shared" si="29"/>
        <v>Normal</v>
      </c>
    </row>
    <row r="475" spans="4:29" x14ac:dyDescent="0.3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30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T475" s="11">
        <f t="shared" si="31"/>
        <v>9.9019607843137258</v>
      </c>
      <c r="AB475" t="str">
        <f t="shared" si="28"/>
        <v>Normal</v>
      </c>
      <c r="AC475" t="str">
        <f t="shared" si="29"/>
        <v>Normal</v>
      </c>
    </row>
    <row r="476" spans="4:29" x14ac:dyDescent="0.3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30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T476" s="11">
        <f t="shared" si="31"/>
        <v>9.195652173913043</v>
      </c>
      <c r="AB476" t="str">
        <f t="shared" si="28"/>
        <v>Normal</v>
      </c>
      <c r="AC476" t="str">
        <f t="shared" si="29"/>
        <v>Normal</v>
      </c>
    </row>
    <row r="477" spans="4:29" x14ac:dyDescent="0.3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30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T477" s="11">
        <f t="shared" si="31"/>
        <v>9.7142857142857135</v>
      </c>
      <c r="AB477" t="str">
        <f t="shared" si="28"/>
        <v>Normal</v>
      </c>
      <c r="AC477" t="str">
        <f t="shared" si="29"/>
        <v>Normal</v>
      </c>
    </row>
    <row r="478" spans="4:29" x14ac:dyDescent="0.3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30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T478" s="11">
        <f t="shared" si="31"/>
        <v>9.3720930232558146</v>
      </c>
      <c r="AB478" t="str">
        <f t="shared" si="28"/>
        <v>Normal</v>
      </c>
      <c r="AC478" t="str">
        <f t="shared" si="29"/>
        <v>Normal</v>
      </c>
    </row>
    <row r="479" spans="4:29" x14ac:dyDescent="0.3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30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T479" s="11">
        <f t="shared" si="31"/>
        <v>8.5714285714285712</v>
      </c>
      <c r="AB479" t="str">
        <f t="shared" si="28"/>
        <v>Normal</v>
      </c>
      <c r="AC479" t="str">
        <f t="shared" si="29"/>
        <v>Normal</v>
      </c>
    </row>
    <row r="480" spans="4:29" x14ac:dyDescent="0.3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30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T480" s="11">
        <f t="shared" si="31"/>
        <v>9.481481481481481</v>
      </c>
      <c r="AB480" t="str">
        <f t="shared" si="28"/>
        <v>Normal</v>
      </c>
      <c r="AC480" t="str">
        <f t="shared" si="29"/>
        <v>Normal</v>
      </c>
    </row>
    <row r="481" spans="4:29" x14ac:dyDescent="0.3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30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T481" s="11">
        <f t="shared" si="31"/>
        <v>10.5625</v>
      </c>
      <c r="AB481" t="str">
        <f t="shared" si="28"/>
        <v>Normal</v>
      </c>
      <c r="AC481" t="str">
        <f t="shared" si="29"/>
        <v>Normal</v>
      </c>
    </row>
    <row r="482" spans="4:29" x14ac:dyDescent="0.3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30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T482" s="11">
        <f t="shared" si="31"/>
        <v>8.8571428571428577</v>
      </c>
      <c r="AB482" t="str">
        <f t="shared" si="28"/>
        <v>Normal</v>
      </c>
      <c r="AC482" t="str">
        <f t="shared" si="29"/>
        <v>Normal</v>
      </c>
    </row>
    <row r="483" spans="4:29" x14ac:dyDescent="0.3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30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T483" s="11">
        <f t="shared" si="31"/>
        <v>10.5625</v>
      </c>
      <c r="AB483" t="str">
        <f t="shared" si="28"/>
        <v>Normal</v>
      </c>
      <c r="AC483" t="str">
        <f t="shared" si="29"/>
        <v>Normal</v>
      </c>
    </row>
    <row r="484" spans="4:29" x14ac:dyDescent="0.3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30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T484" s="11">
        <f t="shared" si="31"/>
        <v>10.098039215686274</v>
      </c>
      <c r="AB484" t="str">
        <f t="shared" si="28"/>
        <v>Normal</v>
      </c>
      <c r="AC484" t="str">
        <f t="shared" si="29"/>
        <v>Normal</v>
      </c>
    </row>
    <row r="485" spans="4:29" x14ac:dyDescent="0.3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30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T485" s="11">
        <f t="shared" si="31"/>
        <v>10.19718309859155</v>
      </c>
      <c r="AB485" t="str">
        <f t="shared" si="28"/>
        <v>Normal</v>
      </c>
      <c r="AC485" t="str">
        <f t="shared" si="29"/>
        <v>Normal</v>
      </c>
    </row>
    <row r="486" spans="4:29" x14ac:dyDescent="0.3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30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T486" s="11">
        <f t="shared" si="31"/>
        <v>11.483333333333333</v>
      </c>
      <c r="AB486" t="str">
        <f t="shared" si="28"/>
        <v>Normal</v>
      </c>
      <c r="AC486" t="str">
        <f t="shared" si="29"/>
        <v>Normal</v>
      </c>
    </row>
    <row r="487" spans="4:29" x14ac:dyDescent="0.3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30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T487" s="11">
        <f t="shared" si="31"/>
        <v>10.236842105263158</v>
      </c>
      <c r="AB487" t="str">
        <f t="shared" si="28"/>
        <v>Normal</v>
      </c>
      <c r="AC487" t="str">
        <f t="shared" si="29"/>
        <v>Normal</v>
      </c>
    </row>
    <row r="488" spans="4:29" x14ac:dyDescent="0.3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30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T488" s="11">
        <f t="shared" si="31"/>
        <v>10.530612244897959</v>
      </c>
      <c r="AB488" t="str">
        <f t="shared" si="28"/>
        <v>Normal</v>
      </c>
      <c r="AC488" t="str">
        <f t="shared" si="29"/>
        <v>Normal</v>
      </c>
    </row>
    <row r="489" spans="4:29" x14ac:dyDescent="0.3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30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T489" s="11">
        <f t="shared" si="31"/>
        <v>9.75</v>
      </c>
      <c r="AB489" t="str">
        <f t="shared" si="28"/>
        <v>Normal</v>
      </c>
      <c r="AC489" t="str">
        <f t="shared" si="29"/>
        <v>Normal</v>
      </c>
    </row>
    <row r="490" spans="4:29" x14ac:dyDescent="0.3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30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T490" s="11">
        <f t="shared" si="31"/>
        <v>9.1764705882352935</v>
      </c>
      <c r="AB490" t="str">
        <f t="shared" si="28"/>
        <v>Normal</v>
      </c>
      <c r="AC490" t="str">
        <f t="shared" si="29"/>
        <v>Normal</v>
      </c>
    </row>
    <row r="491" spans="4:29" x14ac:dyDescent="0.3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30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T491" s="11">
        <f t="shared" si="31"/>
        <v>9.2941176470588243</v>
      </c>
      <c r="AB491" t="str">
        <f t="shared" si="28"/>
        <v>Normal</v>
      </c>
      <c r="AC491" t="str">
        <f t="shared" si="29"/>
        <v>Normal</v>
      </c>
    </row>
    <row r="492" spans="4:29" x14ac:dyDescent="0.3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30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T492" s="11">
        <f t="shared" si="31"/>
        <v>10.238095238095237</v>
      </c>
      <c r="AB492" t="str">
        <f t="shared" si="28"/>
        <v>Normal</v>
      </c>
      <c r="AC492" t="str">
        <f t="shared" si="29"/>
        <v>Normal</v>
      </c>
    </row>
    <row r="493" spans="4:29" x14ac:dyDescent="0.3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30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T493" s="11">
        <f t="shared" si="31"/>
        <v>9.617647058823529</v>
      </c>
      <c r="AB493" t="str">
        <f t="shared" si="28"/>
        <v>Normal</v>
      </c>
      <c r="AC493" t="str">
        <f t="shared" si="29"/>
        <v>Normal</v>
      </c>
    </row>
    <row r="494" spans="4:29" x14ac:dyDescent="0.3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30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T494" s="11">
        <f t="shared" si="31"/>
        <v>9.4516129032258061</v>
      </c>
      <c r="AB494" t="str">
        <f t="shared" si="28"/>
        <v>Normal</v>
      </c>
      <c r="AC494" t="str">
        <f t="shared" si="29"/>
        <v>Normal</v>
      </c>
    </row>
    <row r="495" spans="4:29" x14ac:dyDescent="0.3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30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T495" s="11">
        <f t="shared" si="31"/>
        <v>9.9111111111111114</v>
      </c>
      <c r="AB495" t="str">
        <f t="shared" si="28"/>
        <v>Normal</v>
      </c>
      <c r="AC495" t="str">
        <f t="shared" si="29"/>
        <v>Normal</v>
      </c>
    </row>
    <row r="496" spans="4:29" x14ac:dyDescent="0.3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30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T496" s="11">
        <f t="shared" si="31"/>
        <v>9</v>
      </c>
      <c r="AB496" t="str">
        <f t="shared" si="28"/>
        <v>Normal</v>
      </c>
      <c r="AC496" t="str">
        <f t="shared" si="29"/>
        <v>Normal</v>
      </c>
    </row>
    <row r="497" spans="4:29" x14ac:dyDescent="0.3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30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T497" s="11">
        <f t="shared" si="31"/>
        <v>10.390243902439025</v>
      </c>
      <c r="AB497" t="str">
        <f t="shared" si="28"/>
        <v>Normal</v>
      </c>
      <c r="AC497" t="str">
        <f t="shared" si="29"/>
        <v>Normal</v>
      </c>
    </row>
    <row r="498" spans="4:29" x14ac:dyDescent="0.3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30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T498" s="11">
        <f t="shared" si="31"/>
        <v>10.785714285714286</v>
      </c>
      <c r="AB498" t="str">
        <f t="shared" si="28"/>
        <v>Normal</v>
      </c>
      <c r="AC498" t="str">
        <f t="shared" si="29"/>
        <v>Normal</v>
      </c>
    </row>
    <row r="499" spans="4:29" x14ac:dyDescent="0.3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30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T499" s="11">
        <f t="shared" si="31"/>
        <v>10.483870967741936</v>
      </c>
      <c r="AB499" t="str">
        <f t="shared" si="28"/>
        <v>Normal</v>
      </c>
      <c r="AC499" t="str">
        <f t="shared" si="29"/>
        <v>Normal</v>
      </c>
    </row>
    <row r="500" spans="4:29" x14ac:dyDescent="0.3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30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T500" s="11">
        <f t="shared" si="31"/>
        <v>11.366666666666667</v>
      </c>
      <c r="AB500" t="str">
        <f t="shared" si="28"/>
        <v>Normal</v>
      </c>
      <c r="AC500" t="str">
        <f t="shared" si="29"/>
        <v>Normal</v>
      </c>
    </row>
    <row r="501" spans="4:29" x14ac:dyDescent="0.3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30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T501" s="11">
        <f t="shared" si="31"/>
        <v>10.872340425531915</v>
      </c>
      <c r="AB501" t="str">
        <f t="shared" si="28"/>
        <v>Normal</v>
      </c>
      <c r="AC501" t="str">
        <f t="shared" si="29"/>
        <v>Normal</v>
      </c>
    </row>
    <row r="502" spans="4:29" x14ac:dyDescent="0.3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30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T502" s="11">
        <f t="shared" si="31"/>
        <v>9.7659574468085104</v>
      </c>
      <c r="AB502" t="str">
        <f t="shared" si="28"/>
        <v>Normal</v>
      </c>
      <c r="AC502" t="str">
        <f t="shared" si="29"/>
        <v>Normal</v>
      </c>
    </row>
    <row r="503" spans="4:29" x14ac:dyDescent="0.3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30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T503" s="11">
        <f t="shared" si="31"/>
        <v>10.475</v>
      </c>
      <c r="AB503" t="str">
        <f t="shared" si="28"/>
        <v>Normal</v>
      </c>
      <c r="AC503" t="str">
        <f t="shared" si="29"/>
        <v>Normal</v>
      </c>
    </row>
    <row r="504" spans="4:29" x14ac:dyDescent="0.3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30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T504" s="11">
        <f t="shared" si="31"/>
        <v>9.235294117647058</v>
      </c>
      <c r="AB504" t="str">
        <f t="shared" si="28"/>
        <v>Normal</v>
      </c>
      <c r="AC504" t="str">
        <f t="shared" si="29"/>
        <v>Normal</v>
      </c>
    </row>
    <row r="505" spans="4:29" x14ac:dyDescent="0.3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30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T505" s="11">
        <f t="shared" si="31"/>
        <v>7.9636363636363638</v>
      </c>
      <c r="AB505" t="str">
        <f t="shared" si="28"/>
        <v>Normal</v>
      </c>
      <c r="AC505" t="str">
        <f t="shared" si="29"/>
        <v>Normal</v>
      </c>
    </row>
    <row r="506" spans="4:29" x14ac:dyDescent="0.3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30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T506" s="11">
        <f t="shared" si="31"/>
        <v>9.375</v>
      </c>
      <c r="AB506" t="str">
        <f t="shared" si="28"/>
        <v>Normal</v>
      </c>
      <c r="AC506" t="str">
        <f t="shared" si="29"/>
        <v>Normal</v>
      </c>
    </row>
    <row r="507" spans="4:29" x14ac:dyDescent="0.3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30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T507" s="11">
        <f t="shared" si="31"/>
        <v>8.7666666666666675</v>
      </c>
      <c r="AB507" t="str">
        <f t="shared" si="28"/>
        <v>Normal</v>
      </c>
      <c r="AC507" t="str">
        <f t="shared" si="29"/>
        <v>Normal</v>
      </c>
    </row>
    <row r="508" spans="4:29" x14ac:dyDescent="0.3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30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T508" s="11">
        <f t="shared" si="31"/>
        <v>10.277777777777779</v>
      </c>
      <c r="AB508" t="str">
        <f t="shared" si="28"/>
        <v>Normal</v>
      </c>
      <c r="AC508" t="str">
        <f t="shared" si="29"/>
        <v>Normal</v>
      </c>
    </row>
    <row r="509" spans="4:29" x14ac:dyDescent="0.3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30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T509" s="11">
        <f t="shared" si="31"/>
        <v>11.05</v>
      </c>
      <c r="AB509" t="str">
        <f t="shared" si="28"/>
        <v>Normal</v>
      </c>
      <c r="AC509" t="str">
        <f t="shared" si="29"/>
        <v>Normal</v>
      </c>
    </row>
    <row r="510" spans="4:29" x14ac:dyDescent="0.3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30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T510" s="11">
        <f t="shared" si="31"/>
        <v>10.244897959183673</v>
      </c>
      <c r="AB510" t="str">
        <f t="shared" si="28"/>
        <v>Normal</v>
      </c>
      <c r="AC510" t="str">
        <f t="shared" si="29"/>
        <v>Normal</v>
      </c>
    </row>
    <row r="511" spans="4:29" x14ac:dyDescent="0.3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30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T511" s="11">
        <f t="shared" si="31"/>
        <v>10.232142857142858</v>
      </c>
      <c r="AB511" t="str">
        <f t="shared" si="28"/>
        <v>Normal</v>
      </c>
      <c r="AC511" t="str">
        <f t="shared" si="29"/>
        <v>Normal</v>
      </c>
    </row>
    <row r="512" spans="4:29" x14ac:dyDescent="0.3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30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T512" s="11">
        <f t="shared" si="31"/>
        <v>10.304347826086957</v>
      </c>
      <c r="AB512" t="str">
        <f t="shared" si="28"/>
        <v>Normal</v>
      </c>
      <c r="AC512" t="str">
        <f t="shared" si="29"/>
        <v>Normal</v>
      </c>
    </row>
    <row r="513" spans="4:29" x14ac:dyDescent="0.3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30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T513" s="11">
        <f t="shared" si="31"/>
        <v>10.639344262295081</v>
      </c>
      <c r="AB513" t="str">
        <f t="shared" si="28"/>
        <v>Normal</v>
      </c>
      <c r="AC513" t="str">
        <f t="shared" si="29"/>
        <v>Normal</v>
      </c>
    </row>
    <row r="514" spans="4:29" x14ac:dyDescent="0.3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30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T514" s="11">
        <f t="shared" si="31"/>
        <v>9.3035714285714288</v>
      </c>
      <c r="AB514" t="str">
        <f t="shared" ref="AB514:AB577" si="32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33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3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34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T515" s="11">
        <f t="shared" ref="T515:T578" si="35">G515/F515</f>
        <v>9.3529411764705888</v>
      </c>
      <c r="AB515" t="str">
        <f t="shared" si="32"/>
        <v>Normal</v>
      </c>
      <c r="AC515" t="str">
        <f t="shared" si="33"/>
        <v>Normal</v>
      </c>
    </row>
    <row r="516" spans="4:29" x14ac:dyDescent="0.3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34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T516" s="11">
        <f t="shared" si="35"/>
        <v>9.5344827586206904</v>
      </c>
      <c r="AB516" t="str">
        <f t="shared" si="32"/>
        <v>Normal</v>
      </c>
      <c r="AC516" t="str">
        <f t="shared" si="33"/>
        <v>Normal</v>
      </c>
    </row>
    <row r="517" spans="4:29" x14ac:dyDescent="0.3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34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T517" s="11">
        <f t="shared" si="35"/>
        <v>10.181818181818182</v>
      </c>
      <c r="AB517" t="str">
        <f t="shared" si="32"/>
        <v>Normal</v>
      </c>
      <c r="AC517" t="str">
        <f t="shared" si="33"/>
        <v>Normal</v>
      </c>
    </row>
    <row r="518" spans="4:29" x14ac:dyDescent="0.3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34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T518" s="11">
        <f t="shared" si="35"/>
        <v>10.142857142857142</v>
      </c>
      <c r="AB518" t="str">
        <f t="shared" si="32"/>
        <v>Normal</v>
      </c>
      <c r="AC518" t="str">
        <f t="shared" si="33"/>
        <v>Normal</v>
      </c>
    </row>
    <row r="519" spans="4:29" x14ac:dyDescent="0.3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34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T519" s="11">
        <f t="shared" si="35"/>
        <v>8.6862745098039209</v>
      </c>
      <c r="AB519" t="str">
        <f t="shared" si="32"/>
        <v>Normal</v>
      </c>
      <c r="AC519" t="str">
        <f t="shared" si="33"/>
        <v>Normal</v>
      </c>
    </row>
    <row r="520" spans="4:29" x14ac:dyDescent="0.3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34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T520" s="11">
        <f t="shared" si="35"/>
        <v>9.6140350877192979</v>
      </c>
      <c r="AB520" t="str">
        <f t="shared" si="32"/>
        <v>Normal</v>
      </c>
      <c r="AC520" t="str">
        <f t="shared" si="33"/>
        <v>Normal</v>
      </c>
    </row>
    <row r="521" spans="4:29" x14ac:dyDescent="0.3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34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T521" s="11">
        <f t="shared" si="35"/>
        <v>8.2769230769230777</v>
      </c>
      <c r="AB521" t="str">
        <f t="shared" si="32"/>
        <v>Normal</v>
      </c>
      <c r="AC521" t="str">
        <f t="shared" si="33"/>
        <v>Normal</v>
      </c>
    </row>
    <row r="522" spans="4:29" x14ac:dyDescent="0.3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34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T522" s="11">
        <f t="shared" si="35"/>
        <v>9.8867924528301891</v>
      </c>
      <c r="AB522" t="str">
        <f t="shared" si="32"/>
        <v>Normal</v>
      </c>
      <c r="AC522" t="str">
        <f t="shared" si="33"/>
        <v>Normal</v>
      </c>
    </row>
    <row r="523" spans="4:29" x14ac:dyDescent="0.3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34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T523" s="11">
        <f t="shared" si="35"/>
        <v>9.7368421052631575</v>
      </c>
      <c r="AB523" t="str">
        <f t="shared" si="32"/>
        <v>Normal</v>
      </c>
      <c r="AC523" t="str">
        <f t="shared" si="33"/>
        <v>Normal</v>
      </c>
    </row>
    <row r="524" spans="4:29" x14ac:dyDescent="0.3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34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T524" s="11">
        <f t="shared" si="35"/>
        <v>11.205882352941176</v>
      </c>
      <c r="AB524" t="str">
        <f t="shared" si="32"/>
        <v>Normal</v>
      </c>
      <c r="AC524" t="str">
        <f t="shared" si="33"/>
        <v>Normal</v>
      </c>
    </row>
    <row r="525" spans="4:29" x14ac:dyDescent="0.3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34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T525" s="11">
        <f t="shared" si="35"/>
        <v>9.068965517241379</v>
      </c>
      <c r="AB525" t="str">
        <f t="shared" si="32"/>
        <v>Normal</v>
      </c>
      <c r="AC525" t="str">
        <f t="shared" si="33"/>
        <v>Normal</v>
      </c>
    </row>
    <row r="526" spans="4:29" x14ac:dyDescent="0.3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34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T526" s="11">
        <f t="shared" si="35"/>
        <v>9.8484848484848477</v>
      </c>
      <c r="AB526" t="str">
        <f t="shared" si="32"/>
        <v>Normal</v>
      </c>
      <c r="AC526" t="str">
        <f t="shared" si="33"/>
        <v>Normal</v>
      </c>
    </row>
    <row r="527" spans="4:29" x14ac:dyDescent="0.3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34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T527" s="11">
        <f t="shared" si="35"/>
        <v>8.7142857142857135</v>
      </c>
      <c r="AB527" t="str">
        <f t="shared" si="32"/>
        <v>Normal</v>
      </c>
      <c r="AC527" t="str">
        <f t="shared" si="33"/>
        <v>Normal</v>
      </c>
    </row>
    <row r="528" spans="4:29" x14ac:dyDescent="0.3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34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T528" s="11">
        <f t="shared" si="35"/>
        <v>10.386363636363637</v>
      </c>
      <c r="AB528" t="str">
        <f t="shared" si="32"/>
        <v>Normal</v>
      </c>
      <c r="AC528" t="str">
        <f t="shared" si="33"/>
        <v>Normal</v>
      </c>
    </row>
    <row r="529" spans="4:29" x14ac:dyDescent="0.3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34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T529" s="11">
        <f t="shared" si="35"/>
        <v>9.1147540983606561</v>
      </c>
      <c r="AB529" t="str">
        <f t="shared" si="32"/>
        <v>Normal</v>
      </c>
      <c r="AC529" t="str">
        <f t="shared" si="33"/>
        <v>Normal</v>
      </c>
    </row>
    <row r="530" spans="4:29" x14ac:dyDescent="0.3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34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T530" s="11">
        <f t="shared" si="35"/>
        <v>8.8913043478260878</v>
      </c>
      <c r="AB530" t="str">
        <f t="shared" si="32"/>
        <v>Normal</v>
      </c>
      <c r="AC530" t="str">
        <f t="shared" si="33"/>
        <v>Normal</v>
      </c>
    </row>
    <row r="531" spans="4:29" x14ac:dyDescent="0.3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34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T531" s="11">
        <f t="shared" si="35"/>
        <v>9.9583333333333339</v>
      </c>
      <c r="AB531" t="str">
        <f t="shared" si="32"/>
        <v>Normal</v>
      </c>
      <c r="AC531" t="str">
        <f t="shared" si="33"/>
        <v>Normal</v>
      </c>
    </row>
    <row r="532" spans="4:29" x14ac:dyDescent="0.3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34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T532" s="11">
        <f t="shared" si="35"/>
        <v>9.5128205128205128</v>
      </c>
      <c r="AB532" t="str">
        <f t="shared" si="32"/>
        <v>Normal</v>
      </c>
      <c r="AC532" t="str">
        <f t="shared" si="33"/>
        <v>Normal</v>
      </c>
    </row>
    <row r="533" spans="4:29" x14ac:dyDescent="0.3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34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T533" s="11">
        <f t="shared" si="35"/>
        <v>11.365853658536585</v>
      </c>
      <c r="AB533" t="str">
        <f t="shared" si="32"/>
        <v>Normal</v>
      </c>
      <c r="AC533" t="str">
        <f t="shared" si="33"/>
        <v>Normal</v>
      </c>
    </row>
    <row r="534" spans="4:29" x14ac:dyDescent="0.3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34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T534" s="11">
        <f t="shared" si="35"/>
        <v>10</v>
      </c>
      <c r="AB534" t="str">
        <f t="shared" si="32"/>
        <v>Normal</v>
      </c>
      <c r="AC534" t="str">
        <f t="shared" si="33"/>
        <v>Normal</v>
      </c>
    </row>
    <row r="535" spans="4:29" x14ac:dyDescent="0.3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34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T535" s="11">
        <f t="shared" si="35"/>
        <v>10.02</v>
      </c>
      <c r="AB535" t="str">
        <f t="shared" si="32"/>
        <v>Normal</v>
      </c>
      <c r="AC535" t="str">
        <f t="shared" si="33"/>
        <v>Normal</v>
      </c>
    </row>
    <row r="536" spans="4:29" x14ac:dyDescent="0.3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34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T536" s="11">
        <f t="shared" si="35"/>
        <v>9.4166666666666661</v>
      </c>
      <c r="AB536" t="str">
        <f t="shared" si="32"/>
        <v>Normal</v>
      </c>
      <c r="AC536" t="str">
        <f t="shared" si="33"/>
        <v>Normal</v>
      </c>
    </row>
    <row r="537" spans="4:29" x14ac:dyDescent="0.3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34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T537" s="11">
        <f t="shared" si="35"/>
        <v>10.395833333333334</v>
      </c>
      <c r="AB537" t="str">
        <f t="shared" si="32"/>
        <v>Normal</v>
      </c>
      <c r="AC537" t="str">
        <f t="shared" si="33"/>
        <v>Normal</v>
      </c>
    </row>
    <row r="538" spans="4:29" x14ac:dyDescent="0.3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34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T538" s="11">
        <f t="shared" si="35"/>
        <v>9.5526315789473681</v>
      </c>
      <c r="AB538" t="str">
        <f t="shared" si="32"/>
        <v>Normal</v>
      </c>
      <c r="AC538" t="str">
        <f t="shared" si="33"/>
        <v>Normal</v>
      </c>
    </row>
    <row r="539" spans="4:29" x14ac:dyDescent="0.3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34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T539" s="11">
        <f t="shared" si="35"/>
        <v>10.896551724137931</v>
      </c>
      <c r="AB539" t="str">
        <f t="shared" si="32"/>
        <v>Normal</v>
      </c>
      <c r="AC539" t="str">
        <f t="shared" si="33"/>
        <v>Normal</v>
      </c>
    </row>
    <row r="540" spans="4:29" x14ac:dyDescent="0.3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34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T540" s="11">
        <f t="shared" si="35"/>
        <v>9.6041666666666661</v>
      </c>
      <c r="AB540" t="str">
        <f t="shared" si="32"/>
        <v>Normal</v>
      </c>
      <c r="AC540" t="str">
        <f t="shared" si="33"/>
        <v>Normal</v>
      </c>
    </row>
    <row r="541" spans="4:29" x14ac:dyDescent="0.3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34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T541" s="11">
        <f t="shared" si="35"/>
        <v>10.107142857142858</v>
      </c>
      <c r="AB541" t="str">
        <f t="shared" si="32"/>
        <v>Normal</v>
      </c>
      <c r="AC541" t="str">
        <f t="shared" si="33"/>
        <v>Normal</v>
      </c>
    </row>
    <row r="542" spans="4:29" x14ac:dyDescent="0.3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34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T542" s="11">
        <f t="shared" si="35"/>
        <v>9.3333333333333339</v>
      </c>
      <c r="AB542" t="str">
        <f t="shared" si="32"/>
        <v>Normal</v>
      </c>
      <c r="AC542" t="str">
        <f t="shared" si="33"/>
        <v>Normal</v>
      </c>
    </row>
    <row r="543" spans="4:29" x14ac:dyDescent="0.3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34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T543" s="11">
        <f t="shared" si="35"/>
        <v>11.189655172413794</v>
      </c>
      <c r="AB543" t="str">
        <f t="shared" si="32"/>
        <v>Normal</v>
      </c>
      <c r="AC543" t="str">
        <f t="shared" si="33"/>
        <v>Normal</v>
      </c>
    </row>
    <row r="544" spans="4:29" x14ac:dyDescent="0.3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34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T544" s="11">
        <f t="shared" si="35"/>
        <v>9.0188679245283012</v>
      </c>
      <c r="AB544" t="str">
        <f t="shared" si="32"/>
        <v>Normal</v>
      </c>
      <c r="AC544" t="str">
        <f t="shared" si="33"/>
        <v>Normal</v>
      </c>
    </row>
    <row r="545" spans="4:29" x14ac:dyDescent="0.3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34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T545" s="11">
        <f t="shared" si="35"/>
        <v>10.224137931034482</v>
      </c>
      <c r="AB545" t="str">
        <f t="shared" si="32"/>
        <v>Normal</v>
      </c>
      <c r="AC545" t="str">
        <f t="shared" si="33"/>
        <v>Normal</v>
      </c>
    </row>
    <row r="546" spans="4:29" x14ac:dyDescent="0.3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34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T546" s="11">
        <f t="shared" si="35"/>
        <v>9.1466666666666665</v>
      </c>
      <c r="AB546" t="str">
        <f t="shared" si="32"/>
        <v>Normal</v>
      </c>
      <c r="AC546" t="str">
        <f t="shared" si="33"/>
        <v>Normal</v>
      </c>
    </row>
    <row r="547" spans="4:29" x14ac:dyDescent="0.3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34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T547" s="11">
        <f t="shared" si="35"/>
        <v>10.465116279069768</v>
      </c>
      <c r="AB547" t="str">
        <f t="shared" si="32"/>
        <v>Normal</v>
      </c>
      <c r="AC547" t="str">
        <f t="shared" si="33"/>
        <v>Normal</v>
      </c>
    </row>
    <row r="548" spans="4:29" x14ac:dyDescent="0.3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34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T548" s="11">
        <f t="shared" si="35"/>
        <v>10.978260869565217</v>
      </c>
      <c r="AB548" t="str">
        <f t="shared" si="32"/>
        <v>Normal</v>
      </c>
      <c r="AC548" t="str">
        <f t="shared" si="33"/>
        <v>Normal</v>
      </c>
    </row>
    <row r="549" spans="4:29" x14ac:dyDescent="0.3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34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T549" s="11">
        <f t="shared" si="35"/>
        <v>9.125</v>
      </c>
      <c r="AB549" t="str">
        <f t="shared" si="32"/>
        <v>Normal</v>
      </c>
      <c r="AC549" t="str">
        <f t="shared" si="33"/>
        <v>Normal</v>
      </c>
    </row>
    <row r="550" spans="4:29" x14ac:dyDescent="0.3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34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T550" s="11">
        <f t="shared" si="35"/>
        <v>11.25</v>
      </c>
      <c r="AB550" t="str">
        <f t="shared" si="32"/>
        <v>Normal</v>
      </c>
      <c r="AC550" t="str">
        <f t="shared" si="33"/>
        <v>Normal</v>
      </c>
    </row>
    <row r="551" spans="4:29" x14ac:dyDescent="0.3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34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T551" s="11">
        <f t="shared" si="35"/>
        <v>10.411764705882353</v>
      </c>
      <c r="AB551" t="str">
        <f t="shared" si="32"/>
        <v>Normal</v>
      </c>
      <c r="AC551" t="str">
        <f t="shared" si="33"/>
        <v>Normal</v>
      </c>
    </row>
    <row r="552" spans="4:29" x14ac:dyDescent="0.3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34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T552" s="11">
        <f t="shared" si="35"/>
        <v>9.6875</v>
      </c>
      <c r="AB552" t="str">
        <f t="shared" si="32"/>
        <v>Normal</v>
      </c>
      <c r="AC552" t="str">
        <f t="shared" si="33"/>
        <v>Normal</v>
      </c>
    </row>
    <row r="553" spans="4:29" x14ac:dyDescent="0.3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34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T553" s="11">
        <f t="shared" si="35"/>
        <v>11.415094339622641</v>
      </c>
      <c r="AB553" t="str">
        <f t="shared" si="32"/>
        <v>Normal</v>
      </c>
      <c r="AC553" t="str">
        <f t="shared" si="33"/>
        <v>Normal</v>
      </c>
    </row>
    <row r="554" spans="4:29" x14ac:dyDescent="0.3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34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T554" s="11">
        <f t="shared" si="35"/>
        <v>9.2894736842105257</v>
      </c>
      <c r="AB554" t="str">
        <f t="shared" si="32"/>
        <v>Normal</v>
      </c>
      <c r="AC554" t="str">
        <f t="shared" si="33"/>
        <v>Normal</v>
      </c>
    </row>
    <row r="555" spans="4:29" x14ac:dyDescent="0.3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34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T555" s="11">
        <f t="shared" si="35"/>
        <v>9.4571428571428573</v>
      </c>
      <c r="AB555" t="str">
        <f t="shared" si="32"/>
        <v>Normal</v>
      </c>
      <c r="AC555" t="str">
        <f t="shared" si="33"/>
        <v>Normal</v>
      </c>
    </row>
    <row r="556" spans="4:29" x14ac:dyDescent="0.3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34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T556" s="11">
        <f t="shared" si="35"/>
        <v>9.5</v>
      </c>
      <c r="AB556" t="str">
        <f t="shared" si="32"/>
        <v>Normal</v>
      </c>
      <c r="AC556" t="str">
        <f t="shared" si="33"/>
        <v>Normal</v>
      </c>
    </row>
    <row r="557" spans="4:29" x14ac:dyDescent="0.3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34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T557" s="11">
        <f t="shared" si="35"/>
        <v>10.224489795918368</v>
      </c>
      <c r="AB557" t="str">
        <f t="shared" si="32"/>
        <v>Normal</v>
      </c>
      <c r="AC557" t="str">
        <f t="shared" si="33"/>
        <v>Normal</v>
      </c>
    </row>
    <row r="558" spans="4:29" x14ac:dyDescent="0.3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34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T558" s="11">
        <f t="shared" si="35"/>
        <v>10.5625</v>
      </c>
      <c r="AB558" t="str">
        <f t="shared" si="32"/>
        <v>Normal</v>
      </c>
      <c r="AC558" t="str">
        <f t="shared" si="33"/>
        <v>Normal</v>
      </c>
    </row>
    <row r="559" spans="4:29" x14ac:dyDescent="0.3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34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T559" s="11">
        <f t="shared" si="35"/>
        <v>9.1395348837209305</v>
      </c>
      <c r="AB559" t="str">
        <f t="shared" si="32"/>
        <v>Normal</v>
      </c>
      <c r="AC559" t="str">
        <f t="shared" si="33"/>
        <v>Normal</v>
      </c>
    </row>
    <row r="560" spans="4:29" x14ac:dyDescent="0.3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34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T560" s="11">
        <f t="shared" si="35"/>
        <v>10.59375</v>
      </c>
      <c r="AB560" t="str">
        <f t="shared" si="32"/>
        <v>Normal</v>
      </c>
      <c r="AC560" t="str">
        <f t="shared" si="33"/>
        <v>Normal</v>
      </c>
    </row>
    <row r="561" spans="4:29" x14ac:dyDescent="0.3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34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T561" s="11">
        <f t="shared" si="35"/>
        <v>11.51063829787234</v>
      </c>
      <c r="AB561" t="str">
        <f t="shared" si="32"/>
        <v>Normal</v>
      </c>
      <c r="AC561" t="str">
        <f t="shared" si="33"/>
        <v>Normal</v>
      </c>
    </row>
    <row r="562" spans="4:29" x14ac:dyDescent="0.3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34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T562" s="11">
        <f t="shared" si="35"/>
        <v>9.1132075471698109</v>
      </c>
      <c r="AB562" t="str">
        <f t="shared" si="32"/>
        <v>Normal</v>
      </c>
      <c r="AC562" t="str">
        <f t="shared" si="33"/>
        <v>Normal</v>
      </c>
    </row>
    <row r="563" spans="4:29" x14ac:dyDescent="0.3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34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T563" s="11">
        <f t="shared" si="35"/>
        <v>8.75</v>
      </c>
      <c r="AB563" t="str">
        <f t="shared" si="32"/>
        <v>Normal</v>
      </c>
      <c r="AC563" t="str">
        <f t="shared" si="33"/>
        <v>Normal</v>
      </c>
    </row>
    <row r="564" spans="4:29" x14ac:dyDescent="0.3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34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T564" s="11">
        <f t="shared" si="35"/>
        <v>10.333333333333334</v>
      </c>
      <c r="AB564" t="str">
        <f t="shared" si="32"/>
        <v>Normal</v>
      </c>
      <c r="AC564" t="str">
        <f t="shared" si="33"/>
        <v>Normal</v>
      </c>
    </row>
    <row r="565" spans="4:29" x14ac:dyDescent="0.3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34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T565" s="11">
        <f t="shared" si="35"/>
        <v>9.634615384615385</v>
      </c>
      <c r="AB565" t="str">
        <f t="shared" si="32"/>
        <v>Normal</v>
      </c>
      <c r="AC565" t="str">
        <f t="shared" si="33"/>
        <v>Normal</v>
      </c>
    </row>
    <row r="566" spans="4:29" x14ac:dyDescent="0.3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34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T566" s="11">
        <f t="shared" si="35"/>
        <v>10.722222222222221</v>
      </c>
      <c r="AB566" t="str">
        <f t="shared" si="32"/>
        <v>Normal</v>
      </c>
      <c r="AC566" t="str">
        <f t="shared" si="33"/>
        <v>Normal</v>
      </c>
    </row>
    <row r="567" spans="4:29" x14ac:dyDescent="0.3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34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T567" s="11">
        <f t="shared" si="35"/>
        <v>8.7073170731707314</v>
      </c>
      <c r="AB567" t="str">
        <f t="shared" si="32"/>
        <v>Normal</v>
      </c>
      <c r="AC567" t="str">
        <f t="shared" si="33"/>
        <v>Normal</v>
      </c>
    </row>
    <row r="568" spans="4:29" x14ac:dyDescent="0.3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34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T568" s="11">
        <f t="shared" si="35"/>
        <v>10.184210526315789</v>
      </c>
      <c r="AB568" t="str">
        <f t="shared" si="32"/>
        <v>Normal</v>
      </c>
      <c r="AC568" t="str">
        <f t="shared" si="33"/>
        <v>Normal</v>
      </c>
    </row>
    <row r="569" spans="4:29" x14ac:dyDescent="0.3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34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T569" s="11">
        <f t="shared" si="35"/>
        <v>11.625</v>
      </c>
      <c r="AB569" t="str">
        <f t="shared" si="32"/>
        <v>Normal</v>
      </c>
      <c r="AC569" t="str">
        <f t="shared" si="33"/>
        <v>Normal</v>
      </c>
    </row>
    <row r="570" spans="4:29" x14ac:dyDescent="0.3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34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T570" s="11">
        <f t="shared" si="35"/>
        <v>10.119999999999999</v>
      </c>
      <c r="AB570" t="str">
        <f t="shared" si="32"/>
        <v>Normal</v>
      </c>
      <c r="AC570" t="str">
        <f t="shared" si="33"/>
        <v>Normal</v>
      </c>
    </row>
    <row r="571" spans="4:29" x14ac:dyDescent="0.3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34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T571" s="11">
        <f t="shared" si="35"/>
        <v>9.0909090909090917</v>
      </c>
      <c r="AB571" t="str">
        <f t="shared" si="32"/>
        <v>Normal</v>
      </c>
      <c r="AC571" t="str">
        <f t="shared" si="33"/>
        <v>Normal</v>
      </c>
    </row>
    <row r="572" spans="4:29" x14ac:dyDescent="0.3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34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T572" s="11">
        <f t="shared" si="35"/>
        <v>10.75</v>
      </c>
      <c r="AB572" t="str">
        <f t="shared" si="32"/>
        <v>Normal</v>
      </c>
      <c r="AC572" t="str">
        <f t="shared" si="33"/>
        <v>Normal</v>
      </c>
    </row>
    <row r="573" spans="4:29" x14ac:dyDescent="0.3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34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T573" s="11">
        <f t="shared" si="35"/>
        <v>8.8333333333333339</v>
      </c>
      <c r="AB573" t="str">
        <f t="shared" si="32"/>
        <v>Normal</v>
      </c>
      <c r="AC573" t="str">
        <f t="shared" si="33"/>
        <v>Normal</v>
      </c>
    </row>
    <row r="574" spans="4:29" x14ac:dyDescent="0.3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34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T574" s="11">
        <f t="shared" si="35"/>
        <v>9.9672131147540988</v>
      </c>
      <c r="AB574" t="str">
        <f t="shared" si="32"/>
        <v>Normal</v>
      </c>
      <c r="AC574" t="str">
        <f t="shared" si="33"/>
        <v>Normal</v>
      </c>
    </row>
    <row r="575" spans="4:29" x14ac:dyDescent="0.3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34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T575" s="11">
        <f t="shared" si="35"/>
        <v>10.568181818181818</v>
      </c>
      <c r="AB575" t="str">
        <f t="shared" si="32"/>
        <v>Normal</v>
      </c>
      <c r="AC575" t="str">
        <f t="shared" si="33"/>
        <v>Normal</v>
      </c>
    </row>
    <row r="576" spans="4:29" x14ac:dyDescent="0.3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34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T576" s="11">
        <f t="shared" si="35"/>
        <v>9.74</v>
      </c>
      <c r="AB576" t="str">
        <f t="shared" si="32"/>
        <v>Normal</v>
      </c>
      <c r="AC576" t="str">
        <f t="shared" si="33"/>
        <v>Normal</v>
      </c>
    </row>
    <row r="577" spans="4:29" x14ac:dyDescent="0.3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34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T577" s="11">
        <f t="shared" si="35"/>
        <v>10.090909090909092</v>
      </c>
      <c r="AB577" t="str">
        <f t="shared" si="32"/>
        <v>Normal</v>
      </c>
      <c r="AC577" t="str">
        <f t="shared" si="33"/>
        <v>Normal</v>
      </c>
    </row>
    <row r="578" spans="4:29" x14ac:dyDescent="0.3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34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T578" s="11">
        <f t="shared" si="35"/>
        <v>10.444444444444445</v>
      </c>
      <c r="AB578" t="str">
        <f t="shared" ref="AB578:AB641" si="36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37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3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38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T579" s="11">
        <f t="shared" ref="T579:T642" si="39">G579/F579</f>
        <v>9.085106382978724</v>
      </c>
      <c r="AB579" t="str">
        <f t="shared" si="36"/>
        <v>Normal</v>
      </c>
      <c r="AC579" t="str">
        <f t="shared" si="37"/>
        <v>Normal</v>
      </c>
    </row>
    <row r="580" spans="4:29" x14ac:dyDescent="0.3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38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T580" s="11">
        <f t="shared" si="39"/>
        <v>9.8249999999999993</v>
      </c>
      <c r="AB580" t="str">
        <f t="shared" si="36"/>
        <v>Normal</v>
      </c>
      <c r="AC580" t="str">
        <f t="shared" si="37"/>
        <v>Normal</v>
      </c>
    </row>
    <row r="581" spans="4:29" x14ac:dyDescent="0.3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38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T581" s="11">
        <f t="shared" si="39"/>
        <v>10.127272727272727</v>
      </c>
      <c r="AB581" t="str">
        <f t="shared" si="36"/>
        <v>Normal</v>
      </c>
      <c r="AC581" t="str">
        <f t="shared" si="37"/>
        <v>Normal</v>
      </c>
    </row>
    <row r="582" spans="4:29" x14ac:dyDescent="0.3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38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T582" s="11">
        <f t="shared" si="39"/>
        <v>8.3255813953488378</v>
      </c>
      <c r="AB582" t="str">
        <f t="shared" si="36"/>
        <v>Normal</v>
      </c>
      <c r="AC582" t="str">
        <f t="shared" si="37"/>
        <v>Normal</v>
      </c>
    </row>
    <row r="583" spans="4:29" x14ac:dyDescent="0.3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38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T583" s="11">
        <f t="shared" si="39"/>
        <v>10.232142857142858</v>
      </c>
      <c r="AB583" t="str">
        <f t="shared" si="36"/>
        <v>Normal</v>
      </c>
      <c r="AC583" t="str">
        <f t="shared" si="37"/>
        <v>Normal</v>
      </c>
    </row>
    <row r="584" spans="4:29" x14ac:dyDescent="0.3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38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T584" s="11">
        <f t="shared" si="39"/>
        <v>8.8142857142857149</v>
      </c>
      <c r="AB584" t="str">
        <f t="shared" si="36"/>
        <v>Normal</v>
      </c>
      <c r="AC584" t="str">
        <f t="shared" si="37"/>
        <v>Normal</v>
      </c>
    </row>
    <row r="585" spans="4:29" x14ac:dyDescent="0.3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38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T585" s="11">
        <f t="shared" si="39"/>
        <v>9.3000000000000007</v>
      </c>
      <c r="AB585" t="str">
        <f t="shared" si="36"/>
        <v>Normal</v>
      </c>
      <c r="AC585" t="str">
        <f t="shared" si="37"/>
        <v>Normal</v>
      </c>
    </row>
    <row r="586" spans="4:29" x14ac:dyDescent="0.3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38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T586" s="11">
        <f t="shared" si="39"/>
        <v>11.279069767441861</v>
      </c>
      <c r="AB586" t="str">
        <f t="shared" si="36"/>
        <v>Normal</v>
      </c>
      <c r="AC586" t="str">
        <f t="shared" si="37"/>
        <v>Normal</v>
      </c>
    </row>
    <row r="587" spans="4:29" x14ac:dyDescent="0.3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38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T587" s="11">
        <f t="shared" si="39"/>
        <v>10.324999999999999</v>
      </c>
      <c r="AB587" t="str">
        <f t="shared" si="36"/>
        <v>Normal</v>
      </c>
      <c r="AC587" t="str">
        <f t="shared" si="37"/>
        <v>Normal</v>
      </c>
    </row>
    <row r="588" spans="4:29" x14ac:dyDescent="0.3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38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T588" s="11">
        <f t="shared" si="39"/>
        <v>8.914893617021276</v>
      </c>
      <c r="AB588" t="str">
        <f t="shared" si="36"/>
        <v>Normal</v>
      </c>
      <c r="AC588" t="str">
        <f t="shared" si="37"/>
        <v>Normal</v>
      </c>
    </row>
    <row r="589" spans="4:29" x14ac:dyDescent="0.3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38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T589" s="11">
        <f t="shared" si="39"/>
        <v>9.4716981132075464</v>
      </c>
      <c r="AB589" t="str">
        <f t="shared" si="36"/>
        <v>Normal</v>
      </c>
      <c r="AC589" t="str">
        <f t="shared" si="37"/>
        <v>Normal</v>
      </c>
    </row>
    <row r="590" spans="4:29" x14ac:dyDescent="0.3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38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T590" s="11">
        <f t="shared" si="39"/>
        <v>10.65</v>
      </c>
      <c r="AB590" t="str">
        <f t="shared" si="36"/>
        <v>Normal</v>
      </c>
      <c r="AC590" t="str">
        <f t="shared" si="37"/>
        <v>Normal</v>
      </c>
    </row>
    <row r="591" spans="4:29" x14ac:dyDescent="0.3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38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T591" s="11">
        <f t="shared" si="39"/>
        <v>8.25</v>
      </c>
      <c r="AB591" t="str">
        <f t="shared" si="36"/>
        <v>Normal</v>
      </c>
      <c r="AC591" t="str">
        <f t="shared" si="37"/>
        <v>Normal</v>
      </c>
    </row>
    <row r="592" spans="4:29" x14ac:dyDescent="0.3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38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T592" s="11">
        <f t="shared" si="39"/>
        <v>8.8666666666666671</v>
      </c>
      <c r="AB592" t="str">
        <f t="shared" si="36"/>
        <v>Normal</v>
      </c>
      <c r="AC592" t="str">
        <f t="shared" si="37"/>
        <v>Normal</v>
      </c>
    </row>
    <row r="593" spans="4:29" x14ac:dyDescent="0.3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38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T593" s="11">
        <f t="shared" si="39"/>
        <v>10.65</v>
      </c>
      <c r="AB593" t="str">
        <f t="shared" si="36"/>
        <v>Normal</v>
      </c>
      <c r="AC593" t="str">
        <f t="shared" si="37"/>
        <v>Normal</v>
      </c>
    </row>
    <row r="594" spans="4:29" x14ac:dyDescent="0.3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38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T594" s="11">
        <f t="shared" si="39"/>
        <v>10.893617021276595</v>
      </c>
      <c r="AB594" t="str">
        <f t="shared" si="36"/>
        <v>Normal</v>
      </c>
      <c r="AC594" t="str">
        <f t="shared" si="37"/>
        <v>Normal</v>
      </c>
    </row>
    <row r="595" spans="4:29" x14ac:dyDescent="0.3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38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T595" s="11">
        <f t="shared" si="39"/>
        <v>8.3529411764705888</v>
      </c>
      <c r="AB595" t="str">
        <f t="shared" si="36"/>
        <v>Normal</v>
      </c>
      <c r="AC595" t="str">
        <f t="shared" si="37"/>
        <v>Normal</v>
      </c>
    </row>
    <row r="596" spans="4:29" x14ac:dyDescent="0.3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38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T596" s="11">
        <f t="shared" si="39"/>
        <v>10.3125</v>
      </c>
      <c r="AB596" t="str">
        <f t="shared" si="36"/>
        <v>Normal</v>
      </c>
      <c r="AC596" t="str">
        <f t="shared" si="37"/>
        <v>Normal</v>
      </c>
    </row>
    <row r="597" spans="4:29" x14ac:dyDescent="0.3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38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T597" s="11">
        <f t="shared" si="39"/>
        <v>9.5714285714285712</v>
      </c>
      <c r="AB597" t="str">
        <f t="shared" si="36"/>
        <v>Normal</v>
      </c>
      <c r="AC597" t="str">
        <f t="shared" si="37"/>
        <v>Normal</v>
      </c>
    </row>
    <row r="598" spans="4:29" x14ac:dyDescent="0.3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38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T598" s="11">
        <f t="shared" si="39"/>
        <v>9.3636363636363633</v>
      </c>
      <c r="AB598" t="str">
        <f t="shared" si="36"/>
        <v>Normal</v>
      </c>
      <c r="AC598" t="str">
        <f t="shared" si="37"/>
        <v>Normal</v>
      </c>
    </row>
    <row r="599" spans="4:29" x14ac:dyDescent="0.3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38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T599" s="11">
        <f t="shared" si="39"/>
        <v>11.537313432835822</v>
      </c>
      <c r="AB599" t="str">
        <f t="shared" si="36"/>
        <v>Normal</v>
      </c>
      <c r="AC599" t="str">
        <f t="shared" si="37"/>
        <v>Normal</v>
      </c>
    </row>
    <row r="600" spans="4:29" x14ac:dyDescent="0.3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38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T600" s="11">
        <f t="shared" si="39"/>
        <v>10.108108108108109</v>
      </c>
      <c r="AB600" t="str">
        <f t="shared" si="36"/>
        <v>Normal</v>
      </c>
      <c r="AC600" t="str">
        <f t="shared" si="37"/>
        <v>Normal</v>
      </c>
    </row>
    <row r="601" spans="4:29" x14ac:dyDescent="0.3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38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T601" s="11">
        <f t="shared" si="39"/>
        <v>7.72</v>
      </c>
      <c r="AB601" t="str">
        <f t="shared" si="36"/>
        <v>Normal</v>
      </c>
      <c r="AC601" t="str">
        <f t="shared" si="37"/>
        <v>Normal</v>
      </c>
    </row>
    <row r="602" spans="4:29" x14ac:dyDescent="0.3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38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T602" s="11">
        <f t="shared" si="39"/>
        <v>10.32258064516129</v>
      </c>
      <c r="AB602" t="str">
        <f t="shared" si="36"/>
        <v>Normal</v>
      </c>
      <c r="AC602" t="str">
        <f t="shared" si="37"/>
        <v>Normal</v>
      </c>
    </row>
    <row r="603" spans="4:29" x14ac:dyDescent="0.3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38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T603" s="11">
        <f t="shared" si="39"/>
        <v>11.233333333333333</v>
      </c>
      <c r="AB603" t="str">
        <f t="shared" si="36"/>
        <v>Normal</v>
      </c>
      <c r="AC603" t="str">
        <f t="shared" si="37"/>
        <v>Normal</v>
      </c>
    </row>
    <row r="604" spans="4:29" x14ac:dyDescent="0.3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38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T604" s="11">
        <f t="shared" si="39"/>
        <v>9.7234042553191493</v>
      </c>
      <c r="AB604" t="str">
        <f t="shared" si="36"/>
        <v>Normal</v>
      </c>
      <c r="AC604" t="str">
        <f t="shared" si="37"/>
        <v>Normal</v>
      </c>
    </row>
    <row r="605" spans="4:29" x14ac:dyDescent="0.3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38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T605" s="11">
        <f t="shared" si="39"/>
        <v>9.204081632653061</v>
      </c>
      <c r="AB605" t="str">
        <f t="shared" si="36"/>
        <v>Normal</v>
      </c>
      <c r="AC605" t="str">
        <f t="shared" si="37"/>
        <v>Normal</v>
      </c>
    </row>
    <row r="606" spans="4:29" x14ac:dyDescent="0.3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38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T606" s="11">
        <f t="shared" si="39"/>
        <v>10.590909090909092</v>
      </c>
      <c r="AB606" t="str">
        <f t="shared" si="36"/>
        <v>Normal</v>
      </c>
      <c r="AC606" t="str">
        <f t="shared" si="37"/>
        <v>Normal</v>
      </c>
    </row>
    <row r="607" spans="4:29" x14ac:dyDescent="0.3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38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T607" s="11">
        <f t="shared" si="39"/>
        <v>7.4528301886792452</v>
      </c>
      <c r="AB607" t="str">
        <f t="shared" si="36"/>
        <v>Normal</v>
      </c>
      <c r="AC607" t="str">
        <f t="shared" si="37"/>
        <v>Normal</v>
      </c>
    </row>
    <row r="608" spans="4:29" x14ac:dyDescent="0.3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38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T608" s="11">
        <f t="shared" si="39"/>
        <v>9.9230769230769234</v>
      </c>
      <c r="AB608" t="str">
        <f t="shared" si="36"/>
        <v>Normal</v>
      </c>
      <c r="AC608" t="str">
        <f t="shared" si="37"/>
        <v>Normal</v>
      </c>
    </row>
    <row r="609" spans="4:29" x14ac:dyDescent="0.3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38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T609" s="11">
        <f t="shared" si="39"/>
        <v>9.0740740740740744</v>
      </c>
      <c r="AB609" t="str">
        <f t="shared" si="36"/>
        <v>Normal</v>
      </c>
      <c r="AC609" t="str">
        <f t="shared" si="37"/>
        <v>Normal</v>
      </c>
    </row>
    <row r="610" spans="4:29" x14ac:dyDescent="0.3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38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T610" s="11">
        <f t="shared" si="39"/>
        <v>10.653061224489797</v>
      </c>
      <c r="AB610" t="str">
        <f t="shared" si="36"/>
        <v>Normal</v>
      </c>
      <c r="AC610" t="str">
        <f t="shared" si="37"/>
        <v>Normal</v>
      </c>
    </row>
    <row r="611" spans="4:29" x14ac:dyDescent="0.3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38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T611" s="11">
        <f t="shared" si="39"/>
        <v>9.2741935483870961</v>
      </c>
      <c r="AB611" t="str">
        <f t="shared" si="36"/>
        <v>Normal</v>
      </c>
      <c r="AC611" t="str">
        <f t="shared" si="37"/>
        <v>Normal</v>
      </c>
    </row>
    <row r="612" spans="4:29" x14ac:dyDescent="0.3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38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T612" s="11">
        <f t="shared" si="39"/>
        <v>9.0980392156862742</v>
      </c>
      <c r="AB612" t="str">
        <f t="shared" si="36"/>
        <v>Normal</v>
      </c>
      <c r="AC612" t="str">
        <f t="shared" si="37"/>
        <v>Normal</v>
      </c>
    </row>
    <row r="613" spans="4:29" x14ac:dyDescent="0.3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38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T613" s="11">
        <f t="shared" si="39"/>
        <v>10.211538461538462</v>
      </c>
      <c r="AB613" t="str">
        <f t="shared" si="36"/>
        <v>Normal</v>
      </c>
      <c r="AC613" t="str">
        <f t="shared" si="37"/>
        <v>Normal</v>
      </c>
    </row>
    <row r="614" spans="4:29" x14ac:dyDescent="0.3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38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T614" s="11">
        <f t="shared" si="39"/>
        <v>10</v>
      </c>
      <c r="AB614" t="str">
        <f t="shared" si="36"/>
        <v>Normal</v>
      </c>
      <c r="AC614" t="str">
        <f t="shared" si="37"/>
        <v>Normal</v>
      </c>
    </row>
    <row r="615" spans="4:29" x14ac:dyDescent="0.3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38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T615" s="11">
        <f t="shared" si="39"/>
        <v>9.4509803921568629</v>
      </c>
      <c r="AB615" t="str">
        <f t="shared" si="36"/>
        <v>Normal</v>
      </c>
      <c r="AC615" t="str">
        <f t="shared" si="37"/>
        <v>Normal</v>
      </c>
    </row>
    <row r="616" spans="4:29" x14ac:dyDescent="0.3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38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T616" s="11">
        <f t="shared" si="39"/>
        <v>8.7941176470588243</v>
      </c>
      <c r="AB616" t="str">
        <f t="shared" si="36"/>
        <v>Normal</v>
      </c>
      <c r="AC616" t="str">
        <f t="shared" si="37"/>
        <v>Normal</v>
      </c>
    </row>
    <row r="617" spans="4:29" x14ac:dyDescent="0.3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38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T617" s="11">
        <f t="shared" si="39"/>
        <v>9.9130434782608692</v>
      </c>
      <c r="AB617" t="str">
        <f t="shared" si="36"/>
        <v>Normal</v>
      </c>
      <c r="AC617" t="str">
        <f t="shared" si="37"/>
        <v>Normal</v>
      </c>
    </row>
    <row r="618" spans="4:29" x14ac:dyDescent="0.3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38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T618" s="11">
        <f t="shared" si="39"/>
        <v>9.264705882352942</v>
      </c>
      <c r="AB618" t="str">
        <f t="shared" si="36"/>
        <v>Normal</v>
      </c>
      <c r="AC618" t="str">
        <f t="shared" si="37"/>
        <v>Normal</v>
      </c>
    </row>
    <row r="619" spans="4:29" x14ac:dyDescent="0.3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38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T619" s="11">
        <f t="shared" si="39"/>
        <v>9.3518518518518512</v>
      </c>
      <c r="AB619" t="str">
        <f t="shared" si="36"/>
        <v>Normal</v>
      </c>
      <c r="AC619" t="str">
        <f t="shared" si="37"/>
        <v>Normal</v>
      </c>
    </row>
    <row r="620" spans="4:29" x14ac:dyDescent="0.3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38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T620" s="11">
        <f t="shared" si="39"/>
        <v>9.59375</v>
      </c>
      <c r="AB620" t="str">
        <f t="shared" si="36"/>
        <v>Normal</v>
      </c>
      <c r="AC620" t="str">
        <f t="shared" si="37"/>
        <v>Normal</v>
      </c>
    </row>
    <row r="621" spans="4:29" x14ac:dyDescent="0.3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38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T621" s="11">
        <f t="shared" si="39"/>
        <v>9.2222222222222214</v>
      </c>
      <c r="AB621" t="str">
        <f t="shared" si="36"/>
        <v>Normal</v>
      </c>
      <c r="AC621" t="str">
        <f t="shared" si="37"/>
        <v>Normal</v>
      </c>
    </row>
    <row r="622" spans="4:29" x14ac:dyDescent="0.3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38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T622" s="11">
        <f t="shared" si="39"/>
        <v>11.246376811594203</v>
      </c>
      <c r="AB622" t="str">
        <f t="shared" si="36"/>
        <v>Normal</v>
      </c>
      <c r="AC622" t="str">
        <f t="shared" si="37"/>
        <v>Normal</v>
      </c>
    </row>
    <row r="623" spans="4:29" x14ac:dyDescent="0.3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38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T623" s="11">
        <f t="shared" si="39"/>
        <v>9.0333333333333332</v>
      </c>
      <c r="AB623" t="str">
        <f t="shared" si="36"/>
        <v>Normal</v>
      </c>
      <c r="AC623" t="str">
        <f t="shared" si="37"/>
        <v>Normal</v>
      </c>
    </row>
    <row r="624" spans="4:29" x14ac:dyDescent="0.3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38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T624" s="11">
        <f t="shared" si="39"/>
        <v>9.68</v>
      </c>
      <c r="AB624" t="str">
        <f t="shared" si="36"/>
        <v>Normal</v>
      </c>
      <c r="AC624" t="str">
        <f t="shared" si="37"/>
        <v>Normal</v>
      </c>
    </row>
    <row r="625" spans="4:29" x14ac:dyDescent="0.3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38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T625" s="11">
        <f t="shared" si="39"/>
        <v>9.8000000000000007</v>
      </c>
      <c r="AB625" t="str">
        <f t="shared" si="36"/>
        <v>Normal</v>
      </c>
      <c r="AC625" t="str">
        <f t="shared" si="37"/>
        <v>Normal</v>
      </c>
    </row>
    <row r="626" spans="4:29" x14ac:dyDescent="0.3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38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T626" s="11">
        <f t="shared" si="39"/>
        <v>10.128205128205128</v>
      </c>
      <c r="AB626" t="str">
        <f t="shared" si="36"/>
        <v>Normal</v>
      </c>
      <c r="AC626" t="str">
        <f t="shared" si="37"/>
        <v>Normal</v>
      </c>
    </row>
    <row r="627" spans="4:29" x14ac:dyDescent="0.3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38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T627" s="11">
        <f t="shared" si="39"/>
        <v>9.4821428571428577</v>
      </c>
      <c r="AB627" t="str">
        <f t="shared" si="36"/>
        <v>Normal</v>
      </c>
      <c r="AC627" t="str">
        <f t="shared" si="37"/>
        <v>Normal</v>
      </c>
    </row>
    <row r="628" spans="4:29" x14ac:dyDescent="0.3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38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T628" s="11">
        <f t="shared" si="39"/>
        <v>9.5</v>
      </c>
      <c r="AB628" t="str">
        <f t="shared" si="36"/>
        <v>Normal</v>
      </c>
      <c r="AC628" t="str">
        <f t="shared" si="37"/>
        <v>Normal</v>
      </c>
    </row>
    <row r="629" spans="4:29" x14ac:dyDescent="0.3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38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T629" s="11">
        <f t="shared" si="39"/>
        <v>9.7857142857142865</v>
      </c>
      <c r="AB629" t="str">
        <f t="shared" si="36"/>
        <v>Normal</v>
      </c>
      <c r="AC629" t="str">
        <f t="shared" si="37"/>
        <v>Normal</v>
      </c>
    </row>
    <row r="630" spans="4:29" x14ac:dyDescent="0.3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38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T630" s="11">
        <f t="shared" si="39"/>
        <v>9.7799999999999994</v>
      </c>
      <c r="AB630" t="str">
        <f t="shared" si="36"/>
        <v>Normal</v>
      </c>
      <c r="AC630" t="str">
        <f t="shared" si="37"/>
        <v>Normal</v>
      </c>
    </row>
    <row r="631" spans="4:29" x14ac:dyDescent="0.3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38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T631" s="11">
        <f t="shared" si="39"/>
        <v>10.244444444444444</v>
      </c>
      <c r="AB631" t="str">
        <f t="shared" si="36"/>
        <v>Normal</v>
      </c>
      <c r="AC631" t="str">
        <f t="shared" si="37"/>
        <v>Normal</v>
      </c>
    </row>
    <row r="632" spans="4:29" x14ac:dyDescent="0.3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38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T632" s="11">
        <f t="shared" si="39"/>
        <v>9.3333333333333339</v>
      </c>
      <c r="AB632" t="str">
        <f t="shared" si="36"/>
        <v>Normal</v>
      </c>
      <c r="AC632" t="str">
        <f t="shared" si="37"/>
        <v>Normal</v>
      </c>
    </row>
    <row r="633" spans="4:29" x14ac:dyDescent="0.3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38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T633" s="11">
        <f t="shared" si="39"/>
        <v>8.8461538461538467</v>
      </c>
      <c r="AB633" t="str">
        <f t="shared" si="36"/>
        <v>Normal</v>
      </c>
      <c r="AC633" t="str">
        <f t="shared" si="37"/>
        <v>Normal</v>
      </c>
    </row>
    <row r="634" spans="4:29" x14ac:dyDescent="0.3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38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T634" s="11">
        <f t="shared" si="39"/>
        <v>9.2741935483870961</v>
      </c>
      <c r="AB634" t="str">
        <f t="shared" si="36"/>
        <v>Normal</v>
      </c>
      <c r="AC634" t="str">
        <f t="shared" si="37"/>
        <v>Normal</v>
      </c>
    </row>
    <row r="635" spans="4:29" x14ac:dyDescent="0.3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38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T635" s="11">
        <f t="shared" si="39"/>
        <v>10.4375</v>
      </c>
      <c r="AB635" t="str">
        <f t="shared" si="36"/>
        <v>Normal</v>
      </c>
      <c r="AC635" t="str">
        <f t="shared" si="37"/>
        <v>Normal</v>
      </c>
    </row>
    <row r="636" spans="4:29" x14ac:dyDescent="0.3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38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T636" s="11">
        <f t="shared" si="39"/>
        <v>9.0740740740740744</v>
      </c>
      <c r="AB636" t="str">
        <f t="shared" si="36"/>
        <v>Normal</v>
      </c>
      <c r="AC636" t="str">
        <f t="shared" si="37"/>
        <v>Normal</v>
      </c>
    </row>
    <row r="637" spans="4:29" x14ac:dyDescent="0.3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38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T637" s="11">
        <f t="shared" si="39"/>
        <v>9.5526315789473681</v>
      </c>
      <c r="AB637" t="str">
        <f t="shared" si="36"/>
        <v>Normal</v>
      </c>
      <c r="AC637" t="str">
        <f t="shared" si="37"/>
        <v>Normal</v>
      </c>
    </row>
    <row r="638" spans="4:29" x14ac:dyDescent="0.3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38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T638" s="11">
        <f t="shared" si="39"/>
        <v>9.4655172413793096</v>
      </c>
      <c r="AB638" t="str">
        <f t="shared" si="36"/>
        <v>Normal</v>
      </c>
      <c r="AC638" t="str">
        <f t="shared" si="37"/>
        <v>Normal</v>
      </c>
    </row>
    <row r="639" spans="4:29" x14ac:dyDescent="0.3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38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T639" s="11">
        <f t="shared" si="39"/>
        <v>9.34</v>
      </c>
      <c r="AB639" t="str">
        <f t="shared" si="36"/>
        <v>Normal</v>
      </c>
      <c r="AC639" t="str">
        <f t="shared" si="37"/>
        <v>Normal</v>
      </c>
    </row>
    <row r="640" spans="4:29" x14ac:dyDescent="0.3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38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T640" s="11">
        <f t="shared" si="39"/>
        <v>9.8958333333333339</v>
      </c>
      <c r="AB640" t="str">
        <f t="shared" si="36"/>
        <v>Normal</v>
      </c>
      <c r="AC640" t="str">
        <f t="shared" si="37"/>
        <v>Normal</v>
      </c>
    </row>
    <row r="641" spans="4:29" x14ac:dyDescent="0.3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38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T641" s="11">
        <f t="shared" si="39"/>
        <v>8.9767441860465116</v>
      </c>
      <c r="AB641" t="str">
        <f t="shared" si="36"/>
        <v>Normal</v>
      </c>
      <c r="AC641" t="str">
        <f t="shared" si="37"/>
        <v>Normal</v>
      </c>
    </row>
    <row r="642" spans="4:29" x14ac:dyDescent="0.3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38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T642" s="11">
        <f t="shared" si="39"/>
        <v>10.470588235294118</v>
      </c>
      <c r="AB642" t="str">
        <f t="shared" ref="AB642:AB705" si="4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4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3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4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T643" s="11">
        <f t="shared" ref="T643:T706" si="43">G643/F643</f>
        <v>9.1964285714285712</v>
      </c>
      <c r="AB643" t="str">
        <f t="shared" si="40"/>
        <v>Normal</v>
      </c>
      <c r="AC643" t="str">
        <f t="shared" si="41"/>
        <v>Normal</v>
      </c>
    </row>
    <row r="644" spans="4:29" x14ac:dyDescent="0.3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4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T644" s="11">
        <f t="shared" si="43"/>
        <v>7.953125</v>
      </c>
      <c r="AB644" t="str">
        <f t="shared" si="40"/>
        <v>Normal</v>
      </c>
      <c r="AC644" t="str">
        <f t="shared" si="41"/>
        <v>Normal</v>
      </c>
    </row>
    <row r="645" spans="4:29" x14ac:dyDescent="0.3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4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T645" s="11">
        <f t="shared" si="43"/>
        <v>10.25</v>
      </c>
      <c r="AB645" t="str">
        <f t="shared" si="40"/>
        <v>Normal</v>
      </c>
      <c r="AC645" t="str">
        <f t="shared" si="41"/>
        <v>Normal</v>
      </c>
    </row>
    <row r="646" spans="4:29" x14ac:dyDescent="0.3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4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T646" s="11">
        <f t="shared" si="43"/>
        <v>11.025</v>
      </c>
      <c r="AB646" t="str">
        <f t="shared" si="40"/>
        <v>Normal</v>
      </c>
      <c r="AC646" t="str">
        <f t="shared" si="41"/>
        <v>Normal</v>
      </c>
    </row>
    <row r="647" spans="4:29" x14ac:dyDescent="0.3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4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T647" s="11">
        <f t="shared" si="43"/>
        <v>9.875</v>
      </c>
      <c r="AB647" t="str">
        <f t="shared" si="40"/>
        <v>Normal</v>
      </c>
      <c r="AC647" t="str">
        <f t="shared" si="41"/>
        <v>Normal</v>
      </c>
    </row>
    <row r="648" spans="4:29" x14ac:dyDescent="0.3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4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T648" s="11">
        <f t="shared" si="43"/>
        <v>8.836363636363636</v>
      </c>
      <c r="AB648" t="str">
        <f t="shared" si="40"/>
        <v>Normal</v>
      </c>
      <c r="AC648" t="str">
        <f t="shared" si="41"/>
        <v>Normal</v>
      </c>
    </row>
    <row r="649" spans="4:29" x14ac:dyDescent="0.3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4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T649" s="11">
        <f t="shared" si="43"/>
        <v>8.5</v>
      </c>
      <c r="AB649" t="str">
        <f t="shared" si="40"/>
        <v>Normal</v>
      </c>
      <c r="AC649" t="str">
        <f t="shared" si="41"/>
        <v>Normal</v>
      </c>
    </row>
    <row r="650" spans="4:29" x14ac:dyDescent="0.3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4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T650" s="11">
        <f t="shared" si="43"/>
        <v>10.222222222222221</v>
      </c>
      <c r="AB650" t="str">
        <f t="shared" si="40"/>
        <v>Normal</v>
      </c>
      <c r="AC650" t="str">
        <f t="shared" si="41"/>
        <v>Normal</v>
      </c>
    </row>
    <row r="651" spans="4:29" x14ac:dyDescent="0.3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4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T651" s="11">
        <f t="shared" si="43"/>
        <v>10.307692307692308</v>
      </c>
      <c r="AB651" t="str">
        <f t="shared" si="40"/>
        <v>Normal</v>
      </c>
      <c r="AC651" t="str">
        <f t="shared" si="41"/>
        <v>Normal</v>
      </c>
    </row>
    <row r="652" spans="4:29" x14ac:dyDescent="0.3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4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T652" s="11">
        <f t="shared" si="43"/>
        <v>12</v>
      </c>
      <c r="AB652" t="str">
        <f t="shared" si="40"/>
        <v>Normal</v>
      </c>
      <c r="AC652" t="str">
        <f t="shared" si="41"/>
        <v>Normal</v>
      </c>
    </row>
    <row r="653" spans="4:29" x14ac:dyDescent="0.3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4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T653" s="11">
        <f t="shared" si="43"/>
        <v>9.4492753623188399</v>
      </c>
      <c r="AB653" t="str">
        <f t="shared" si="40"/>
        <v>Normal</v>
      </c>
      <c r="AC653" t="str">
        <f t="shared" si="41"/>
        <v>Normal</v>
      </c>
    </row>
    <row r="654" spans="4:29" x14ac:dyDescent="0.3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4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T654" s="11">
        <f t="shared" si="43"/>
        <v>10.191489361702128</v>
      </c>
      <c r="AB654" t="str">
        <f t="shared" si="40"/>
        <v>Normal</v>
      </c>
      <c r="AC654" t="str">
        <f t="shared" si="41"/>
        <v>Normal</v>
      </c>
    </row>
    <row r="655" spans="4:29" x14ac:dyDescent="0.3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4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T655" s="11">
        <f t="shared" si="43"/>
        <v>8.4444444444444446</v>
      </c>
      <c r="AB655" t="str">
        <f t="shared" si="40"/>
        <v>Normal</v>
      </c>
      <c r="AC655" t="str">
        <f t="shared" si="41"/>
        <v>Normal</v>
      </c>
    </row>
    <row r="656" spans="4:29" x14ac:dyDescent="0.3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4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T656" s="11">
        <f t="shared" si="43"/>
        <v>9.862068965517242</v>
      </c>
      <c r="AB656" t="str">
        <f t="shared" si="40"/>
        <v>Normal</v>
      </c>
      <c r="AC656" t="str">
        <f t="shared" si="41"/>
        <v>Normal</v>
      </c>
    </row>
    <row r="657" spans="4:29" x14ac:dyDescent="0.3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4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T657" s="11">
        <f t="shared" si="43"/>
        <v>8.4390243902439028</v>
      </c>
      <c r="AB657" t="str">
        <f t="shared" si="40"/>
        <v>Normal</v>
      </c>
      <c r="AC657" t="str">
        <f t="shared" si="41"/>
        <v>Normal</v>
      </c>
    </row>
    <row r="658" spans="4:29" x14ac:dyDescent="0.3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4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T658" s="11">
        <f t="shared" si="43"/>
        <v>9.9117647058823533</v>
      </c>
      <c r="AB658" t="str">
        <f t="shared" si="40"/>
        <v>Normal</v>
      </c>
      <c r="AC658" t="str">
        <f t="shared" si="41"/>
        <v>Normal</v>
      </c>
    </row>
    <row r="659" spans="4:29" x14ac:dyDescent="0.3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4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T659" s="11">
        <f t="shared" si="43"/>
        <v>10.5</v>
      </c>
      <c r="AB659" t="str">
        <f t="shared" si="40"/>
        <v>Normal</v>
      </c>
      <c r="AC659" t="str">
        <f t="shared" si="41"/>
        <v>Normal</v>
      </c>
    </row>
    <row r="660" spans="4:29" x14ac:dyDescent="0.3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4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T660" s="11">
        <f t="shared" si="43"/>
        <v>9.4871794871794872</v>
      </c>
      <c r="AB660" t="str">
        <f t="shared" si="40"/>
        <v>Normal</v>
      </c>
      <c r="AC660" t="str">
        <f t="shared" si="41"/>
        <v>Normal</v>
      </c>
    </row>
    <row r="661" spans="4:29" x14ac:dyDescent="0.3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4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T661" s="11">
        <f t="shared" si="43"/>
        <v>9.4705882352941178</v>
      </c>
      <c r="AB661" t="str">
        <f t="shared" si="40"/>
        <v>Normal</v>
      </c>
      <c r="AC661" t="str">
        <f t="shared" si="41"/>
        <v>Normal</v>
      </c>
    </row>
    <row r="662" spans="4:29" x14ac:dyDescent="0.3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4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T662" s="11">
        <f t="shared" si="43"/>
        <v>9.8775510204081627</v>
      </c>
      <c r="AB662" t="str">
        <f t="shared" si="40"/>
        <v>Normal</v>
      </c>
      <c r="AC662" t="str">
        <f t="shared" si="41"/>
        <v>Normal</v>
      </c>
    </row>
    <row r="663" spans="4:29" x14ac:dyDescent="0.3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4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T663" s="11">
        <f t="shared" si="43"/>
        <v>10.304347826086957</v>
      </c>
      <c r="AB663" t="str">
        <f t="shared" si="40"/>
        <v>Normal</v>
      </c>
      <c r="AC663" t="str">
        <f t="shared" si="41"/>
        <v>Normal</v>
      </c>
    </row>
    <row r="664" spans="4:29" x14ac:dyDescent="0.3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4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T664" s="11">
        <f t="shared" si="43"/>
        <v>8.7111111111111104</v>
      </c>
      <c r="AB664" t="str">
        <f t="shared" si="40"/>
        <v>Normal</v>
      </c>
      <c r="AC664" t="str">
        <f t="shared" si="41"/>
        <v>Normal</v>
      </c>
    </row>
    <row r="665" spans="4:29" x14ac:dyDescent="0.3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4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T665" s="11">
        <f t="shared" si="43"/>
        <v>9.0749999999999993</v>
      </c>
      <c r="AB665" t="str">
        <f t="shared" si="40"/>
        <v>Normal</v>
      </c>
      <c r="AC665" t="str">
        <f t="shared" si="41"/>
        <v>Normal</v>
      </c>
    </row>
    <row r="666" spans="4:29" x14ac:dyDescent="0.3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4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T666" s="11">
        <f t="shared" si="43"/>
        <v>10.925000000000001</v>
      </c>
      <c r="AB666" t="str">
        <f t="shared" si="40"/>
        <v>Normal</v>
      </c>
      <c r="AC666" t="str">
        <f t="shared" si="41"/>
        <v>Normal</v>
      </c>
    </row>
    <row r="667" spans="4:29" x14ac:dyDescent="0.3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4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T667" s="11">
        <f t="shared" si="43"/>
        <v>9.1904761904761898</v>
      </c>
      <c r="AB667" t="str">
        <f t="shared" si="40"/>
        <v>Normal</v>
      </c>
      <c r="AC667" t="str">
        <f t="shared" si="41"/>
        <v>Normal</v>
      </c>
    </row>
    <row r="668" spans="4:29" x14ac:dyDescent="0.3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4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T668" s="11">
        <f t="shared" si="43"/>
        <v>9.4482758620689662</v>
      </c>
      <c r="AB668" t="str">
        <f t="shared" si="40"/>
        <v>Normal</v>
      </c>
      <c r="AC668" t="str">
        <f t="shared" si="41"/>
        <v>Normal</v>
      </c>
    </row>
    <row r="669" spans="4:29" x14ac:dyDescent="0.3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4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T669" s="11">
        <f t="shared" si="43"/>
        <v>10.488372093023257</v>
      </c>
      <c r="AB669" t="str">
        <f t="shared" si="40"/>
        <v>Normal</v>
      </c>
      <c r="AC669" t="str">
        <f t="shared" si="41"/>
        <v>Normal</v>
      </c>
    </row>
    <row r="670" spans="4:29" x14ac:dyDescent="0.3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4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T670" s="11">
        <f t="shared" si="43"/>
        <v>10.702127659574469</v>
      </c>
      <c r="AB670" t="str">
        <f t="shared" si="40"/>
        <v>Normal</v>
      </c>
      <c r="AC670" t="str">
        <f t="shared" si="41"/>
        <v>Normal</v>
      </c>
    </row>
    <row r="671" spans="4:29" x14ac:dyDescent="0.3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4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T671" s="11">
        <f t="shared" si="43"/>
        <v>10.204081632653061</v>
      </c>
      <c r="AB671" t="str">
        <f t="shared" si="40"/>
        <v>Normal</v>
      </c>
      <c r="AC671" t="str">
        <f t="shared" si="41"/>
        <v>Normal</v>
      </c>
    </row>
    <row r="672" spans="4:29" x14ac:dyDescent="0.3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4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T672" s="11">
        <f t="shared" si="43"/>
        <v>10.586206896551724</v>
      </c>
      <c r="AB672" t="str">
        <f t="shared" si="40"/>
        <v>Normal</v>
      </c>
      <c r="AC672" t="str">
        <f t="shared" si="41"/>
        <v>Normal</v>
      </c>
    </row>
    <row r="673" spans="4:29" x14ac:dyDescent="0.3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4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T673" s="11">
        <f t="shared" si="43"/>
        <v>10.397058823529411</v>
      </c>
      <c r="AB673" t="str">
        <f t="shared" si="40"/>
        <v>Normal</v>
      </c>
      <c r="AC673" t="str">
        <f t="shared" si="41"/>
        <v>Normal</v>
      </c>
    </row>
    <row r="674" spans="4:29" x14ac:dyDescent="0.3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4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T674" s="11">
        <f t="shared" si="43"/>
        <v>9.0810810810810807</v>
      </c>
      <c r="AB674" t="str">
        <f t="shared" si="40"/>
        <v>Normal</v>
      </c>
      <c r="AC674" t="str">
        <f t="shared" si="41"/>
        <v>Normal</v>
      </c>
    </row>
    <row r="675" spans="4:29" x14ac:dyDescent="0.3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4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T675" s="11">
        <f t="shared" si="43"/>
        <v>9.204545454545455</v>
      </c>
      <c r="AB675" t="str">
        <f t="shared" si="40"/>
        <v>Normal</v>
      </c>
      <c r="AC675" t="str">
        <f t="shared" si="41"/>
        <v>Normal</v>
      </c>
    </row>
    <row r="676" spans="4:29" x14ac:dyDescent="0.3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4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T676" s="11">
        <f t="shared" si="43"/>
        <v>11.428571428571429</v>
      </c>
      <c r="AB676" t="str">
        <f t="shared" si="40"/>
        <v>Normal</v>
      </c>
      <c r="AC676" t="str">
        <f t="shared" si="41"/>
        <v>Normal</v>
      </c>
    </row>
    <row r="677" spans="4:29" x14ac:dyDescent="0.3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4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T677" s="11">
        <f t="shared" si="43"/>
        <v>9</v>
      </c>
      <c r="AB677" t="str">
        <f t="shared" si="40"/>
        <v>Normal</v>
      </c>
      <c r="AC677" t="str">
        <f t="shared" si="41"/>
        <v>Normal</v>
      </c>
    </row>
    <row r="678" spans="4:29" x14ac:dyDescent="0.3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4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T678" s="11">
        <f t="shared" si="43"/>
        <v>9.8596491228070171</v>
      </c>
      <c r="AB678" t="str">
        <f t="shared" si="40"/>
        <v>Normal</v>
      </c>
      <c r="AC678" t="str">
        <f t="shared" si="41"/>
        <v>Normal</v>
      </c>
    </row>
    <row r="679" spans="4:29" x14ac:dyDescent="0.3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4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T679" s="11">
        <f t="shared" si="43"/>
        <v>8.9629629629629637</v>
      </c>
      <c r="AB679" t="str">
        <f t="shared" si="40"/>
        <v>Normal</v>
      </c>
      <c r="AC679" t="str">
        <f t="shared" si="41"/>
        <v>Normal</v>
      </c>
    </row>
    <row r="680" spans="4:29" x14ac:dyDescent="0.3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4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T680" s="11">
        <f t="shared" si="43"/>
        <v>9.6938775510204085</v>
      </c>
      <c r="AB680" t="str">
        <f t="shared" si="40"/>
        <v>Normal</v>
      </c>
      <c r="AC680" t="str">
        <f t="shared" si="41"/>
        <v>Normal</v>
      </c>
    </row>
    <row r="681" spans="4:29" x14ac:dyDescent="0.3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4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T681" s="11">
        <f t="shared" si="43"/>
        <v>7.1739130434782608</v>
      </c>
      <c r="AB681" t="str">
        <f t="shared" si="40"/>
        <v>Normal</v>
      </c>
      <c r="AC681" t="str">
        <f t="shared" si="41"/>
        <v>Normal</v>
      </c>
    </row>
    <row r="682" spans="4:29" x14ac:dyDescent="0.3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4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T682" s="11">
        <f t="shared" si="43"/>
        <v>9.5483870967741939</v>
      </c>
      <c r="AB682" t="str">
        <f t="shared" si="40"/>
        <v>Normal</v>
      </c>
      <c r="AC682" t="str">
        <f t="shared" si="41"/>
        <v>Normal</v>
      </c>
    </row>
    <row r="683" spans="4:29" x14ac:dyDescent="0.3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4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T683" s="11">
        <f t="shared" si="43"/>
        <v>8.2727272727272734</v>
      </c>
      <c r="AB683" t="str">
        <f t="shared" si="40"/>
        <v>Normal</v>
      </c>
      <c r="AC683" t="str">
        <f t="shared" si="41"/>
        <v>Normal</v>
      </c>
    </row>
    <row r="684" spans="4:29" x14ac:dyDescent="0.3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4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T684" s="11">
        <f t="shared" si="43"/>
        <v>9.3181818181818183</v>
      </c>
      <c r="AB684" t="str">
        <f t="shared" si="40"/>
        <v>Normal</v>
      </c>
      <c r="AC684" t="str">
        <f t="shared" si="41"/>
        <v>Normal</v>
      </c>
    </row>
    <row r="685" spans="4:29" x14ac:dyDescent="0.3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4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T685" s="11">
        <f t="shared" si="43"/>
        <v>8.8333333333333339</v>
      </c>
      <c r="AB685" t="str">
        <f t="shared" si="40"/>
        <v>Normal</v>
      </c>
      <c r="AC685" t="str">
        <f t="shared" si="41"/>
        <v>Normal</v>
      </c>
    </row>
    <row r="686" spans="4:29" x14ac:dyDescent="0.3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4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T686" s="11">
        <f t="shared" si="43"/>
        <v>8.9482758620689662</v>
      </c>
      <c r="AB686" t="str">
        <f t="shared" si="40"/>
        <v>Normal</v>
      </c>
      <c r="AC686" t="str">
        <f t="shared" si="41"/>
        <v>Normal</v>
      </c>
    </row>
    <row r="687" spans="4:29" x14ac:dyDescent="0.3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4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T687" s="11">
        <f t="shared" si="43"/>
        <v>9.7142857142857135</v>
      </c>
      <c r="AB687" t="str">
        <f t="shared" si="40"/>
        <v>Normal</v>
      </c>
      <c r="AC687" t="str">
        <f t="shared" si="41"/>
        <v>Normal</v>
      </c>
    </row>
    <row r="688" spans="4:29" x14ac:dyDescent="0.3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4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T688" s="11">
        <f t="shared" si="43"/>
        <v>10.142857142857142</v>
      </c>
      <c r="AB688" t="str">
        <f t="shared" si="40"/>
        <v>Normal</v>
      </c>
      <c r="AC688" t="str">
        <f t="shared" si="41"/>
        <v>Normal</v>
      </c>
    </row>
    <row r="689" spans="4:29" x14ac:dyDescent="0.3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4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T689" s="11">
        <f t="shared" si="43"/>
        <v>10.275862068965518</v>
      </c>
      <c r="AB689" t="str">
        <f t="shared" si="40"/>
        <v>Normal</v>
      </c>
      <c r="AC689" t="str">
        <f t="shared" si="41"/>
        <v>Normal</v>
      </c>
    </row>
    <row r="690" spans="4:29" x14ac:dyDescent="0.3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4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T690" s="11">
        <f t="shared" si="43"/>
        <v>10.547619047619047</v>
      </c>
      <c r="AB690" t="str">
        <f t="shared" si="40"/>
        <v>Normal</v>
      </c>
      <c r="AC690" t="str">
        <f t="shared" si="41"/>
        <v>Normal</v>
      </c>
    </row>
    <row r="691" spans="4:29" x14ac:dyDescent="0.3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4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T691" s="11">
        <f t="shared" si="43"/>
        <v>11.333333333333334</v>
      </c>
      <c r="AB691" t="str">
        <f t="shared" si="40"/>
        <v>Normal</v>
      </c>
      <c r="AC691" t="str">
        <f t="shared" si="41"/>
        <v>Normal</v>
      </c>
    </row>
    <row r="692" spans="4:29" x14ac:dyDescent="0.3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4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T692" s="11">
        <f t="shared" si="43"/>
        <v>9.6585365853658534</v>
      </c>
      <c r="AB692" t="str">
        <f t="shared" si="40"/>
        <v>Normal</v>
      </c>
      <c r="AC692" t="str">
        <f t="shared" si="41"/>
        <v>Normal</v>
      </c>
    </row>
    <row r="693" spans="4:29" x14ac:dyDescent="0.3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4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T693" s="11">
        <f t="shared" si="43"/>
        <v>8.6140350877192979</v>
      </c>
      <c r="AB693" t="str">
        <f t="shared" si="40"/>
        <v>Normal</v>
      </c>
      <c r="AC693" t="str">
        <f t="shared" si="41"/>
        <v>Normal</v>
      </c>
    </row>
    <row r="694" spans="4:29" x14ac:dyDescent="0.3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4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T694" s="11">
        <f t="shared" si="43"/>
        <v>9.65</v>
      </c>
      <c r="AB694" t="str">
        <f t="shared" si="40"/>
        <v>Normal</v>
      </c>
      <c r="AC694" t="str">
        <f t="shared" si="41"/>
        <v>Normal</v>
      </c>
    </row>
    <row r="695" spans="4:29" x14ac:dyDescent="0.3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4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T695" s="11">
        <f t="shared" si="43"/>
        <v>8.2432432432432439</v>
      </c>
      <c r="AB695" t="str">
        <f t="shared" si="40"/>
        <v>Normal</v>
      </c>
      <c r="AC695" t="str">
        <f t="shared" si="41"/>
        <v>Normal</v>
      </c>
    </row>
    <row r="696" spans="4:29" x14ac:dyDescent="0.3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4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T696" s="11">
        <f t="shared" si="43"/>
        <v>8.7777777777777786</v>
      </c>
      <c r="AB696" t="str">
        <f t="shared" si="40"/>
        <v>Normal</v>
      </c>
      <c r="AC696" t="str">
        <f t="shared" si="41"/>
        <v>Normal</v>
      </c>
    </row>
    <row r="697" spans="4:29" x14ac:dyDescent="0.3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4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T697" s="11">
        <f t="shared" si="43"/>
        <v>9.6666666666666661</v>
      </c>
      <c r="AB697" t="str">
        <f t="shared" si="40"/>
        <v>Normal</v>
      </c>
      <c r="AC697" t="str">
        <f t="shared" si="41"/>
        <v>Normal</v>
      </c>
    </row>
    <row r="698" spans="4:29" x14ac:dyDescent="0.3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4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T698" s="11">
        <f t="shared" si="43"/>
        <v>9.825396825396826</v>
      </c>
      <c r="AB698" t="str">
        <f t="shared" si="40"/>
        <v>Normal</v>
      </c>
      <c r="AC698" t="str">
        <f t="shared" si="41"/>
        <v>Normal</v>
      </c>
    </row>
    <row r="699" spans="4:29" x14ac:dyDescent="0.3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4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T699" s="11">
        <f t="shared" si="43"/>
        <v>9.6923076923076916</v>
      </c>
      <c r="AB699" t="str">
        <f t="shared" si="40"/>
        <v>Normal</v>
      </c>
      <c r="AC699" t="str">
        <f t="shared" si="41"/>
        <v>Normal</v>
      </c>
    </row>
    <row r="700" spans="4:29" x14ac:dyDescent="0.3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4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T700" s="11">
        <f t="shared" si="43"/>
        <v>9.0508474576271194</v>
      </c>
      <c r="AB700" t="str">
        <f t="shared" si="40"/>
        <v>Normal</v>
      </c>
      <c r="AC700" t="str">
        <f t="shared" si="41"/>
        <v>Normal</v>
      </c>
    </row>
    <row r="701" spans="4:29" x14ac:dyDescent="0.3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4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T701" s="11">
        <f t="shared" si="43"/>
        <v>9.6829268292682933</v>
      </c>
      <c r="AB701" t="str">
        <f t="shared" si="40"/>
        <v>Normal</v>
      </c>
      <c r="AC701" t="str">
        <f t="shared" si="41"/>
        <v>Normal</v>
      </c>
    </row>
    <row r="702" spans="4:29" x14ac:dyDescent="0.3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4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T702" s="11">
        <f t="shared" si="43"/>
        <v>9.9433962264150946</v>
      </c>
      <c r="AB702" t="str">
        <f t="shared" si="40"/>
        <v>Normal</v>
      </c>
      <c r="AC702" t="str">
        <f t="shared" si="41"/>
        <v>Normal</v>
      </c>
    </row>
    <row r="703" spans="4:29" x14ac:dyDescent="0.3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4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T703" s="11">
        <f t="shared" si="43"/>
        <v>8.774647887323944</v>
      </c>
      <c r="AB703" t="str">
        <f t="shared" si="40"/>
        <v>Normal</v>
      </c>
      <c r="AC703" t="str">
        <f t="shared" si="41"/>
        <v>Normal</v>
      </c>
    </row>
    <row r="704" spans="4:29" x14ac:dyDescent="0.3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4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T704" s="11">
        <f t="shared" si="43"/>
        <v>10.611940298507463</v>
      </c>
      <c r="AB704" t="str">
        <f t="shared" si="40"/>
        <v>Normal</v>
      </c>
      <c r="AC704" t="str">
        <f t="shared" si="41"/>
        <v>Normal</v>
      </c>
    </row>
    <row r="705" spans="4:29" x14ac:dyDescent="0.3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4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T705" s="11">
        <f t="shared" si="43"/>
        <v>10.166666666666666</v>
      </c>
      <c r="AB705" t="str">
        <f t="shared" si="40"/>
        <v>Normal</v>
      </c>
      <c r="AC705" t="str">
        <f t="shared" si="41"/>
        <v>Normal</v>
      </c>
    </row>
    <row r="706" spans="4:29" x14ac:dyDescent="0.3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4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T706" s="11">
        <f t="shared" si="43"/>
        <v>8.9807692307692299</v>
      </c>
      <c r="AB706" t="str">
        <f t="shared" ref="AB706:AB761" si="44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45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3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46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T707" s="11">
        <f t="shared" ref="T707:T761" si="47">G707/F707</f>
        <v>9.796610169491526</v>
      </c>
      <c r="AB707" t="str">
        <f t="shared" si="44"/>
        <v>Normal</v>
      </c>
      <c r="AC707" t="str">
        <f t="shared" si="45"/>
        <v>Normal</v>
      </c>
    </row>
    <row r="708" spans="4:29" x14ac:dyDescent="0.3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46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T708" s="11">
        <f t="shared" si="47"/>
        <v>10.533333333333333</v>
      </c>
      <c r="AB708" t="str">
        <f t="shared" si="44"/>
        <v>Normal</v>
      </c>
      <c r="AC708" t="str">
        <f t="shared" si="45"/>
        <v>Normal</v>
      </c>
    </row>
    <row r="709" spans="4:29" x14ac:dyDescent="0.3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46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T709" s="11">
        <f t="shared" si="47"/>
        <v>10.121951219512194</v>
      </c>
      <c r="AB709" t="str">
        <f t="shared" si="44"/>
        <v>Normal</v>
      </c>
      <c r="AC709" t="str">
        <f t="shared" si="45"/>
        <v>Normal</v>
      </c>
    </row>
    <row r="710" spans="4:29" x14ac:dyDescent="0.3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46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T710" s="11">
        <f t="shared" si="47"/>
        <v>9.6896551724137936</v>
      </c>
      <c r="AB710" t="str">
        <f t="shared" si="44"/>
        <v>Normal</v>
      </c>
      <c r="AC710" t="str">
        <f t="shared" si="45"/>
        <v>Normal</v>
      </c>
    </row>
    <row r="711" spans="4:29" x14ac:dyDescent="0.3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46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T711" s="11">
        <f t="shared" si="47"/>
        <v>8.870967741935484</v>
      </c>
      <c r="AB711" t="str">
        <f t="shared" si="44"/>
        <v>Normal</v>
      </c>
      <c r="AC711" t="str">
        <f t="shared" si="45"/>
        <v>Normal</v>
      </c>
    </row>
    <row r="712" spans="4:29" x14ac:dyDescent="0.3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46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T712" s="11">
        <f t="shared" si="47"/>
        <v>8.7692307692307701</v>
      </c>
      <c r="AB712" t="str">
        <f t="shared" si="44"/>
        <v>Normal</v>
      </c>
      <c r="AC712" t="str">
        <f t="shared" si="45"/>
        <v>Normal</v>
      </c>
    </row>
    <row r="713" spans="4:29" x14ac:dyDescent="0.3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46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T713" s="11">
        <f t="shared" si="47"/>
        <v>11.121212121212121</v>
      </c>
      <c r="AB713" t="str">
        <f t="shared" si="44"/>
        <v>Normal</v>
      </c>
      <c r="AC713" t="str">
        <f t="shared" si="45"/>
        <v>Normal</v>
      </c>
    </row>
    <row r="714" spans="4:29" x14ac:dyDescent="0.3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46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T714" s="11">
        <f t="shared" si="47"/>
        <v>10.222222222222221</v>
      </c>
      <c r="AB714" t="str">
        <f t="shared" si="44"/>
        <v>Normal</v>
      </c>
      <c r="AC714" t="str">
        <f t="shared" si="45"/>
        <v>Normal</v>
      </c>
    </row>
    <row r="715" spans="4:29" x14ac:dyDescent="0.3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46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T715" s="11">
        <f t="shared" si="47"/>
        <v>10.872340425531915</v>
      </c>
      <c r="AB715" t="str">
        <f t="shared" si="44"/>
        <v>Normal</v>
      </c>
      <c r="AC715" t="str">
        <f t="shared" si="45"/>
        <v>Normal</v>
      </c>
    </row>
    <row r="716" spans="4:29" x14ac:dyDescent="0.3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46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T716" s="11">
        <f t="shared" si="47"/>
        <v>8.9565217391304355</v>
      </c>
      <c r="AB716" t="str">
        <f t="shared" si="44"/>
        <v>Normal</v>
      </c>
      <c r="AC716" t="str">
        <f t="shared" si="45"/>
        <v>Normal</v>
      </c>
    </row>
    <row r="717" spans="4:29" x14ac:dyDescent="0.3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46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T717" s="11">
        <f t="shared" si="47"/>
        <v>9.569230769230769</v>
      </c>
      <c r="AB717" t="str">
        <f t="shared" si="44"/>
        <v>Normal</v>
      </c>
      <c r="AC717" t="str">
        <f t="shared" si="45"/>
        <v>Normal</v>
      </c>
    </row>
    <row r="718" spans="4:29" x14ac:dyDescent="0.3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46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T718" s="11">
        <f t="shared" si="47"/>
        <v>11.590909090909092</v>
      </c>
      <c r="AB718" t="str">
        <f t="shared" si="44"/>
        <v>Normal</v>
      </c>
      <c r="AC718" t="str">
        <f t="shared" si="45"/>
        <v>Normal</v>
      </c>
    </row>
    <row r="719" spans="4:29" x14ac:dyDescent="0.3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46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T719" s="11">
        <f t="shared" si="47"/>
        <v>8.557377049180328</v>
      </c>
      <c r="AB719" t="str">
        <f t="shared" si="44"/>
        <v>Normal</v>
      </c>
      <c r="AC719" t="str">
        <f t="shared" si="45"/>
        <v>Normal</v>
      </c>
    </row>
    <row r="720" spans="4:29" x14ac:dyDescent="0.3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46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T720" s="11">
        <f t="shared" si="47"/>
        <v>9.2051282051282044</v>
      </c>
      <c r="AB720" t="str">
        <f t="shared" si="44"/>
        <v>Normal</v>
      </c>
      <c r="AC720" t="str">
        <f t="shared" si="45"/>
        <v>Normal</v>
      </c>
    </row>
    <row r="721" spans="4:29" x14ac:dyDescent="0.3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46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T721" s="11">
        <f t="shared" si="47"/>
        <v>7.8444444444444441</v>
      </c>
      <c r="AB721" t="str">
        <f t="shared" si="44"/>
        <v>Normal</v>
      </c>
      <c r="AC721" t="str">
        <f t="shared" si="45"/>
        <v>Normal</v>
      </c>
    </row>
    <row r="722" spans="4:29" x14ac:dyDescent="0.3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46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T722" s="11">
        <f t="shared" si="47"/>
        <v>11.27027027027027</v>
      </c>
      <c r="AB722" t="str">
        <f t="shared" si="44"/>
        <v>Normal</v>
      </c>
      <c r="AC722" t="str">
        <f t="shared" si="45"/>
        <v>Normal</v>
      </c>
    </row>
    <row r="723" spans="4:29" x14ac:dyDescent="0.3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46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T723" s="11">
        <f t="shared" si="47"/>
        <v>9.1458333333333339</v>
      </c>
      <c r="AB723" t="str">
        <f t="shared" si="44"/>
        <v>Normal</v>
      </c>
      <c r="AC723" t="str">
        <f t="shared" si="45"/>
        <v>Normal</v>
      </c>
    </row>
    <row r="724" spans="4:29" x14ac:dyDescent="0.3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46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T724" s="11">
        <f t="shared" si="47"/>
        <v>9.2857142857142865</v>
      </c>
      <c r="AB724" t="str">
        <f t="shared" si="44"/>
        <v>Normal</v>
      </c>
      <c r="AC724" t="str">
        <f t="shared" si="45"/>
        <v>Normal</v>
      </c>
    </row>
    <row r="725" spans="4:29" x14ac:dyDescent="0.3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46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T725" s="11">
        <f t="shared" si="47"/>
        <v>9.6666666666666661</v>
      </c>
      <c r="AB725" t="str">
        <f t="shared" si="44"/>
        <v>Normal</v>
      </c>
      <c r="AC725" t="str">
        <f t="shared" si="45"/>
        <v>Normal</v>
      </c>
    </row>
    <row r="726" spans="4:29" x14ac:dyDescent="0.3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46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T726" s="11">
        <f t="shared" si="47"/>
        <v>9.1224489795918373</v>
      </c>
      <c r="AB726" t="str">
        <f t="shared" si="44"/>
        <v>Normal</v>
      </c>
      <c r="AC726" t="str">
        <f t="shared" si="45"/>
        <v>Normal</v>
      </c>
    </row>
    <row r="727" spans="4:29" x14ac:dyDescent="0.3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46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T727" s="11">
        <f t="shared" si="47"/>
        <v>9.6226415094339615</v>
      </c>
      <c r="AB727" t="str">
        <f t="shared" si="44"/>
        <v>Normal</v>
      </c>
      <c r="AC727" t="str">
        <f t="shared" si="45"/>
        <v>Normal</v>
      </c>
    </row>
    <row r="728" spans="4:29" x14ac:dyDescent="0.3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46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T728" s="11">
        <f t="shared" si="47"/>
        <v>8.9090909090909083</v>
      </c>
      <c r="AB728" t="str">
        <f t="shared" si="44"/>
        <v>Normal</v>
      </c>
      <c r="AC728" t="str">
        <f t="shared" si="45"/>
        <v>Normal</v>
      </c>
    </row>
    <row r="729" spans="4:29" x14ac:dyDescent="0.3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46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T729" s="11">
        <f t="shared" si="47"/>
        <v>8.9555555555555557</v>
      </c>
      <c r="AB729" t="str">
        <f t="shared" si="44"/>
        <v>Normal</v>
      </c>
      <c r="AC729" t="str">
        <f t="shared" si="45"/>
        <v>Normal</v>
      </c>
    </row>
    <row r="730" spans="4:29" x14ac:dyDescent="0.3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46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T730" s="11">
        <f t="shared" si="47"/>
        <v>10.9375</v>
      </c>
      <c r="AB730" t="str">
        <f t="shared" si="44"/>
        <v>Normal</v>
      </c>
      <c r="AC730" t="str">
        <f t="shared" si="45"/>
        <v>Normal</v>
      </c>
    </row>
    <row r="731" spans="4:29" x14ac:dyDescent="0.3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46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T731" s="11">
        <f t="shared" si="47"/>
        <v>8.9600000000000009</v>
      </c>
      <c r="AB731" t="str">
        <f t="shared" si="44"/>
        <v>Normal</v>
      </c>
      <c r="AC731" t="str">
        <f t="shared" si="45"/>
        <v>Normal</v>
      </c>
    </row>
    <row r="732" spans="4:29" x14ac:dyDescent="0.3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46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T732" s="11">
        <f t="shared" si="47"/>
        <v>9.6111111111111107</v>
      </c>
      <c r="AB732" t="str">
        <f t="shared" si="44"/>
        <v>Normal</v>
      </c>
      <c r="AC732" t="str">
        <f t="shared" si="45"/>
        <v>Normal</v>
      </c>
    </row>
    <row r="733" spans="4:29" x14ac:dyDescent="0.3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46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T733" s="11">
        <f t="shared" si="47"/>
        <v>8.1568627450980387</v>
      </c>
      <c r="AB733" t="str">
        <f t="shared" si="44"/>
        <v>Normal</v>
      </c>
      <c r="AC733" t="str">
        <f t="shared" si="45"/>
        <v>Normal</v>
      </c>
    </row>
    <row r="734" spans="4:29" x14ac:dyDescent="0.3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46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T734" s="11">
        <f t="shared" si="47"/>
        <v>9.8194444444444446</v>
      </c>
      <c r="AB734" t="str">
        <f t="shared" si="44"/>
        <v>Normal</v>
      </c>
      <c r="AC734" t="str">
        <f t="shared" si="45"/>
        <v>Normal</v>
      </c>
    </row>
    <row r="735" spans="4:29" x14ac:dyDescent="0.3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46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T735" s="11">
        <f t="shared" si="47"/>
        <v>10.363636363636363</v>
      </c>
      <c r="AB735" t="str">
        <f t="shared" si="44"/>
        <v>Normal</v>
      </c>
      <c r="AC735" t="str">
        <f t="shared" si="45"/>
        <v>Normal</v>
      </c>
    </row>
    <row r="736" spans="4:29" x14ac:dyDescent="0.3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46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T736" s="11">
        <f t="shared" si="47"/>
        <v>8.3529411764705888</v>
      </c>
      <c r="AB736" t="str">
        <f t="shared" si="44"/>
        <v>Normal</v>
      </c>
      <c r="AC736" t="str">
        <f t="shared" si="45"/>
        <v>Normal</v>
      </c>
    </row>
    <row r="737" spans="4:29" x14ac:dyDescent="0.3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46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T737" s="11">
        <f t="shared" si="47"/>
        <v>9.8181818181818183</v>
      </c>
      <c r="AB737" t="str">
        <f t="shared" si="44"/>
        <v>Normal</v>
      </c>
      <c r="AC737" t="str">
        <f t="shared" si="45"/>
        <v>Normal</v>
      </c>
    </row>
    <row r="738" spans="4:29" x14ac:dyDescent="0.3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46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T738" s="11">
        <f t="shared" si="47"/>
        <v>10.520833333333334</v>
      </c>
      <c r="AB738" t="str">
        <f t="shared" si="44"/>
        <v>Normal</v>
      </c>
      <c r="AC738" t="str">
        <f t="shared" si="45"/>
        <v>Normal</v>
      </c>
    </row>
    <row r="739" spans="4:29" x14ac:dyDescent="0.3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46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T739" s="11">
        <f t="shared" si="47"/>
        <v>8.5555555555555554</v>
      </c>
      <c r="AB739" t="str">
        <f t="shared" si="44"/>
        <v>Normal</v>
      </c>
      <c r="AC739" t="str">
        <f t="shared" si="45"/>
        <v>Normal</v>
      </c>
    </row>
    <row r="740" spans="4:29" x14ac:dyDescent="0.3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46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T740" s="11">
        <f t="shared" si="47"/>
        <v>8.75</v>
      </c>
      <c r="AB740" t="str">
        <f t="shared" si="44"/>
        <v>Normal</v>
      </c>
      <c r="AC740" t="str">
        <f t="shared" si="45"/>
        <v>Normal</v>
      </c>
    </row>
    <row r="741" spans="4:29" x14ac:dyDescent="0.3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46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T741" s="11">
        <f t="shared" si="47"/>
        <v>8.6909090909090914</v>
      </c>
      <c r="AB741" t="str">
        <f t="shared" si="44"/>
        <v>Normal</v>
      </c>
      <c r="AC741" t="str">
        <f t="shared" si="45"/>
        <v>Normal</v>
      </c>
    </row>
    <row r="742" spans="4:29" x14ac:dyDescent="0.3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46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T742" s="11">
        <f t="shared" si="47"/>
        <v>9.2424242424242422</v>
      </c>
      <c r="AB742" t="str">
        <f t="shared" si="44"/>
        <v>Normal</v>
      </c>
      <c r="AC742" t="str">
        <f t="shared" si="45"/>
        <v>Normal</v>
      </c>
    </row>
    <row r="743" spans="4:29" x14ac:dyDescent="0.3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46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T743" s="11">
        <f t="shared" si="47"/>
        <v>9.5283018867924536</v>
      </c>
      <c r="AB743" t="str">
        <f t="shared" si="44"/>
        <v>Normal</v>
      </c>
      <c r="AC743" t="str">
        <f t="shared" si="45"/>
        <v>Normal</v>
      </c>
    </row>
    <row r="744" spans="4:29" x14ac:dyDescent="0.3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46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T744" s="11">
        <f t="shared" si="47"/>
        <v>10.86</v>
      </c>
      <c r="AB744" t="str">
        <f t="shared" si="44"/>
        <v>Normal</v>
      </c>
      <c r="AC744" t="str">
        <f t="shared" si="45"/>
        <v>Normal</v>
      </c>
    </row>
    <row r="745" spans="4:29" x14ac:dyDescent="0.3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46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T745" s="11">
        <f t="shared" si="47"/>
        <v>9.2750000000000004</v>
      </c>
      <c r="AB745" t="str">
        <f t="shared" si="44"/>
        <v>Normal</v>
      </c>
      <c r="AC745" t="str">
        <f t="shared" si="45"/>
        <v>Normal</v>
      </c>
    </row>
    <row r="746" spans="4:29" x14ac:dyDescent="0.3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46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T746" s="11">
        <f t="shared" si="47"/>
        <v>8.1632653061224492</v>
      </c>
      <c r="AB746" t="str">
        <f t="shared" si="44"/>
        <v>Normal</v>
      </c>
      <c r="AC746" t="str">
        <f t="shared" si="45"/>
        <v>Normal</v>
      </c>
    </row>
    <row r="747" spans="4:29" x14ac:dyDescent="0.3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46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T747" s="11">
        <f t="shared" si="47"/>
        <v>9.56</v>
      </c>
      <c r="AB747" t="str">
        <f t="shared" si="44"/>
        <v>Normal</v>
      </c>
      <c r="AC747" t="str">
        <f t="shared" si="45"/>
        <v>Normal</v>
      </c>
    </row>
    <row r="748" spans="4:29" x14ac:dyDescent="0.3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46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T748" s="11">
        <f t="shared" si="47"/>
        <v>8.7142857142857135</v>
      </c>
      <c r="AB748" t="str">
        <f t="shared" si="44"/>
        <v>Normal</v>
      </c>
      <c r="AC748" t="str">
        <f t="shared" si="45"/>
        <v>Normal</v>
      </c>
    </row>
    <row r="749" spans="4:29" x14ac:dyDescent="0.3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46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T749" s="11">
        <f t="shared" si="47"/>
        <v>9.8235294117647065</v>
      </c>
      <c r="AB749" t="str">
        <f t="shared" si="44"/>
        <v>Normal</v>
      </c>
      <c r="AC749" t="str">
        <f t="shared" si="45"/>
        <v>Normal</v>
      </c>
    </row>
    <row r="750" spans="4:29" x14ac:dyDescent="0.3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46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T750" s="11">
        <f t="shared" si="47"/>
        <v>9.72463768115942</v>
      </c>
      <c r="AB750" t="str">
        <f t="shared" si="44"/>
        <v>Normal</v>
      </c>
      <c r="AC750" t="str">
        <f t="shared" si="45"/>
        <v>Normal</v>
      </c>
    </row>
    <row r="751" spans="4:29" x14ac:dyDescent="0.3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46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T751" s="11">
        <f t="shared" si="47"/>
        <v>11.209302325581396</v>
      </c>
      <c r="AB751" t="str">
        <f t="shared" si="44"/>
        <v>Normal</v>
      </c>
      <c r="AC751" t="str">
        <f t="shared" si="45"/>
        <v>Normal</v>
      </c>
    </row>
    <row r="752" spans="4:29" x14ac:dyDescent="0.3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46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T752" s="11">
        <f t="shared" si="47"/>
        <v>8.7027027027027035</v>
      </c>
      <c r="AB752" t="str">
        <f t="shared" si="44"/>
        <v>Normal</v>
      </c>
      <c r="AC752" t="str">
        <f t="shared" si="45"/>
        <v>Normal</v>
      </c>
    </row>
    <row r="753" spans="4:29" x14ac:dyDescent="0.3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46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T753" s="11">
        <f t="shared" si="47"/>
        <v>10.169811320754716</v>
      </c>
      <c r="AB753" t="str">
        <f t="shared" si="44"/>
        <v>Normal</v>
      </c>
      <c r="AC753" t="str">
        <f t="shared" si="45"/>
        <v>Normal</v>
      </c>
    </row>
    <row r="754" spans="4:29" x14ac:dyDescent="0.3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46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T754" s="11">
        <f t="shared" si="47"/>
        <v>11.275862068965518</v>
      </c>
      <c r="AB754" t="str">
        <f t="shared" si="44"/>
        <v>Normal</v>
      </c>
      <c r="AC754" t="str">
        <f t="shared" si="45"/>
        <v>Normal</v>
      </c>
    </row>
    <row r="755" spans="4:29" x14ac:dyDescent="0.3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46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T755" s="11">
        <f t="shared" si="47"/>
        <v>10.290322580645162</v>
      </c>
      <c r="AB755" t="str">
        <f t="shared" si="44"/>
        <v>Normal</v>
      </c>
      <c r="AC755" t="str">
        <f t="shared" si="45"/>
        <v>Normal</v>
      </c>
    </row>
    <row r="756" spans="4:29" x14ac:dyDescent="0.3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46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T756" s="11">
        <f t="shared" si="47"/>
        <v>9.7575757575757578</v>
      </c>
      <c r="AB756" t="str">
        <f t="shared" si="44"/>
        <v>Normal</v>
      </c>
      <c r="AC756" t="str">
        <f t="shared" si="45"/>
        <v>Normal</v>
      </c>
    </row>
    <row r="757" spans="4:29" x14ac:dyDescent="0.3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46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T757" s="11">
        <f t="shared" si="47"/>
        <v>9.0857142857142854</v>
      </c>
      <c r="AB757" t="str">
        <f t="shared" si="44"/>
        <v>Normal</v>
      </c>
      <c r="AC757" t="str">
        <f t="shared" si="45"/>
        <v>Normal</v>
      </c>
    </row>
    <row r="758" spans="4:29" x14ac:dyDescent="0.3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46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T758" s="11">
        <f t="shared" si="47"/>
        <v>9.2291666666666661</v>
      </c>
      <c r="AB758" t="str">
        <f t="shared" si="44"/>
        <v>Normal</v>
      </c>
      <c r="AC758" t="str">
        <f t="shared" si="45"/>
        <v>Normal</v>
      </c>
    </row>
    <row r="759" spans="4:29" x14ac:dyDescent="0.3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46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T759" s="11">
        <f t="shared" si="47"/>
        <v>9.370967741935484</v>
      </c>
      <c r="AB759" t="str">
        <f t="shared" si="44"/>
        <v>Normal</v>
      </c>
      <c r="AC759" t="str">
        <f t="shared" si="45"/>
        <v>Normal</v>
      </c>
    </row>
    <row r="760" spans="4:29" x14ac:dyDescent="0.3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46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T760" s="11">
        <f t="shared" si="47"/>
        <v>8.9696969696969688</v>
      </c>
      <c r="AB760" t="str">
        <f t="shared" si="44"/>
        <v>Normal</v>
      </c>
      <c r="AC760" t="str">
        <f t="shared" si="45"/>
        <v>Normal</v>
      </c>
    </row>
    <row r="761" spans="4:29" x14ac:dyDescent="0.3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46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T761" s="11">
        <f t="shared" si="47"/>
        <v>9.6078431372549016</v>
      </c>
      <c r="AB761" t="str">
        <f t="shared" si="44"/>
        <v>Normal</v>
      </c>
      <c r="AC761" t="str">
        <f t="shared" si="45"/>
        <v>Normal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Z171"/>
  <sheetViews>
    <sheetView topLeftCell="C1" zoomScaleNormal="100" workbookViewId="0">
      <selection activeCell="L21" sqref="L21"/>
    </sheetView>
  </sheetViews>
  <sheetFormatPr defaultRowHeight="14.5" x14ac:dyDescent="0.35"/>
  <cols>
    <col min="1" max="1" width="15.453125" bestFit="1" customWidth="1"/>
    <col min="2" max="2" width="14.81640625" bestFit="1" customWidth="1"/>
    <col min="3" max="3" width="16.453125" bestFit="1" customWidth="1"/>
    <col min="4" max="5" width="14.54296875" bestFit="1" customWidth="1"/>
    <col min="6" max="6" width="13.453125" bestFit="1" customWidth="1"/>
    <col min="7" max="7" width="14.453125" bestFit="1" customWidth="1"/>
    <col min="8" max="8" width="13.453125" bestFit="1" customWidth="1"/>
    <col min="9" max="11" width="13.54296875" bestFit="1" customWidth="1"/>
    <col min="12" max="12" width="15.81640625" bestFit="1" customWidth="1"/>
    <col min="13" max="13" width="13.26953125" bestFit="1" customWidth="1"/>
    <col min="14" max="14" width="12.1796875" bestFit="1" customWidth="1"/>
    <col min="15" max="19" width="10.54296875" bestFit="1" customWidth="1"/>
    <col min="20" max="20" width="10.54296875" customWidth="1"/>
    <col min="21" max="23" width="10.54296875" bestFit="1" customWidth="1"/>
  </cols>
  <sheetData>
    <row r="1" spans="1:26" x14ac:dyDescent="0.3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6" x14ac:dyDescent="0.3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11">
        <v>83.394259813476538</v>
      </c>
      <c r="P2" s="7">
        <f t="shared" ref="P2:P21" si="0">(B2-(MIN($B$2:$B$21)))/((MAX($B$2:$B$21))-(MIN($B$2:$B$21)))</f>
        <v>0.55443548387096742</v>
      </c>
      <c r="Q2" s="7">
        <f t="shared" ref="Q2:Q21" si="1">(C2-(MIN($C$2:$C$21)))/((MAX($C$2:$C$21))-(MIN($C$2:$C$21)))</f>
        <v>0.78580481622306686</v>
      </c>
      <c r="R2" s="7">
        <f t="shared" ref="R2:R21" si="2">(D2-(MIN($D$2:$D$21)))/((MAX($D$2:$D$21))-(MIN($D$2:$D$21)))</f>
        <v>0.58301081671132282</v>
      </c>
      <c r="S2" s="7">
        <f t="shared" ref="S2:S21" si="3">(E2-(MIN($E$2:$E$21)))/((MAX($E$2:$E$21))-(MIN($E$2:$E$21)))</f>
        <v>0.58306097674852941</v>
      </c>
      <c r="T2" s="7"/>
      <c r="U2" s="7">
        <f t="shared" ref="U2:U21" si="4">(F2-(MIN($F$2:$F$21)))/((MAX($F$2:$F$21))-(MIN($F$2:$F$21)))</f>
        <v>0.67731629392971238</v>
      </c>
      <c r="V2" s="7">
        <f t="shared" ref="V2:V21" si="5">(G2-(MIN($G$2:$G$21)))/((MAX($G$2:$G$21))-(MIN($G$2:$G$21)))</f>
        <v>0.64166666666666683</v>
      </c>
      <c r="W2" s="7">
        <f t="shared" ref="W2:W21" si="6">(H2-(MIN($H$2:$H$21)))/((MAX($H$2:$H$21))-(MIN($H$2:$H$21)))</f>
        <v>0.49779735682819393</v>
      </c>
      <c r="X2" s="7">
        <f t="shared" ref="X2:X21" si="7">(I2-(MIN($I$2:$I$21)))/((MAX($I$2:$I$21))-(MIN($I$2:$I$21)))</f>
        <v>0.98214285714285721</v>
      </c>
      <c r="Y2" s="7"/>
      <c r="Z2" s="7"/>
    </row>
    <row r="3" spans="1:26" x14ac:dyDescent="0.3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11">
        <v>81.684417313068394</v>
      </c>
      <c r="P3" s="7">
        <f t="shared" si="0"/>
        <v>0.47379032258064507</v>
      </c>
      <c r="Q3" s="7">
        <f t="shared" si="1"/>
        <v>0.47908745247148282</v>
      </c>
      <c r="R3" s="7">
        <f t="shared" si="2"/>
        <v>0.34047831695941272</v>
      </c>
      <c r="S3" s="7">
        <f t="shared" si="3"/>
        <v>0.36221869455598099</v>
      </c>
      <c r="T3" s="7"/>
      <c r="U3" s="7">
        <f t="shared" si="4"/>
        <v>0.47603833865814682</v>
      </c>
      <c r="V3" s="7">
        <f t="shared" si="5"/>
        <v>0.49166666666666681</v>
      </c>
      <c r="W3" s="7">
        <f t="shared" si="6"/>
        <v>0.52422907488986781</v>
      </c>
      <c r="X3" s="7">
        <f t="shared" si="7"/>
        <v>0.81250000000000011</v>
      </c>
      <c r="Y3" s="7"/>
      <c r="Z3" s="7"/>
    </row>
    <row r="4" spans="1:26" x14ac:dyDescent="0.3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11">
        <v>76.275310576047232</v>
      </c>
      <c r="P4" s="7">
        <f t="shared" si="0"/>
        <v>0.63104838709677469</v>
      </c>
      <c r="Q4" s="7">
        <f t="shared" si="1"/>
        <v>0.38149556400506962</v>
      </c>
      <c r="R4" s="7">
        <f t="shared" si="2"/>
        <v>0.25146372928450944</v>
      </c>
      <c r="S4" s="7">
        <f t="shared" si="3"/>
        <v>0.20123260808665613</v>
      </c>
      <c r="T4" s="7"/>
      <c r="U4" s="7">
        <f t="shared" si="4"/>
        <v>0.78274760383386577</v>
      </c>
      <c r="V4" s="7">
        <f t="shared" si="5"/>
        <v>0.75833333333333341</v>
      </c>
      <c r="W4" s="7">
        <f t="shared" si="6"/>
        <v>1</v>
      </c>
      <c r="X4" s="7">
        <f t="shared" si="7"/>
        <v>0.78571428571428559</v>
      </c>
      <c r="Y4" s="7"/>
      <c r="Z4" s="7"/>
    </row>
    <row r="5" spans="1:26" x14ac:dyDescent="0.3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11">
        <v>77.688921112012608</v>
      </c>
      <c r="P5" s="7">
        <f t="shared" si="0"/>
        <v>0.5342741935483869</v>
      </c>
      <c r="Q5" s="7">
        <f t="shared" si="1"/>
        <v>0.35107731305449941</v>
      </c>
      <c r="R5" s="7">
        <f t="shared" si="2"/>
        <v>0.27131090602361824</v>
      </c>
      <c r="S5" s="7">
        <f t="shared" si="3"/>
        <v>0.23681015967877497</v>
      </c>
      <c r="T5" s="7"/>
      <c r="U5" s="7">
        <f t="shared" si="4"/>
        <v>0.33865814696485608</v>
      </c>
      <c r="V5" s="7">
        <f t="shared" si="5"/>
        <v>0.60833333333333339</v>
      </c>
      <c r="W5" s="7">
        <f t="shared" si="6"/>
        <v>0.14096916299559484</v>
      </c>
      <c r="X5" s="7">
        <f t="shared" si="7"/>
        <v>0.3035714285714286</v>
      </c>
      <c r="Y5" s="7"/>
      <c r="Z5" s="7"/>
    </row>
    <row r="6" spans="1:26" x14ac:dyDescent="0.3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11">
        <v>82.088259171754004</v>
      </c>
      <c r="P6" s="7">
        <f t="shared" si="0"/>
        <v>0.52419354838709664</v>
      </c>
      <c r="Q6" s="7">
        <f t="shared" si="1"/>
        <v>0.56653992395437258</v>
      </c>
      <c r="R6" s="7">
        <f t="shared" si="2"/>
        <v>0.47851543117991485</v>
      </c>
      <c r="S6" s="7">
        <f t="shared" si="3"/>
        <v>0.46671024372023545</v>
      </c>
      <c r="T6" s="7"/>
      <c r="U6" s="7">
        <f t="shared" si="4"/>
        <v>0.63258785942492013</v>
      </c>
      <c r="V6" s="7">
        <f t="shared" si="5"/>
        <v>0.66666666666666674</v>
      </c>
      <c r="W6" s="7">
        <f t="shared" si="6"/>
        <v>0.66519823788546262</v>
      </c>
      <c r="X6" s="7">
        <f t="shared" si="7"/>
        <v>0.42857142857142855</v>
      </c>
      <c r="Y6" s="7"/>
      <c r="Z6" s="7"/>
    </row>
    <row r="7" spans="1:26" x14ac:dyDescent="0.3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11">
        <v>84.235922666645294</v>
      </c>
      <c r="P7" s="7">
        <f t="shared" si="0"/>
        <v>0.71169354838709686</v>
      </c>
      <c r="Q7" s="7">
        <f t="shared" si="1"/>
        <v>0.79340937896070973</v>
      </c>
      <c r="R7" s="7">
        <f t="shared" si="2"/>
        <v>0.69008633521881535</v>
      </c>
      <c r="S7" s="7">
        <f t="shared" si="3"/>
        <v>0.67335885703613785</v>
      </c>
      <c r="T7" s="7"/>
      <c r="U7" s="7">
        <f t="shared" si="4"/>
        <v>0.83067092651757168</v>
      </c>
      <c r="V7" s="7">
        <f t="shared" si="5"/>
        <v>0.89166666666666672</v>
      </c>
      <c r="W7" s="7">
        <f t="shared" si="6"/>
        <v>0.65638766519823766</v>
      </c>
      <c r="X7" s="7">
        <f t="shared" si="7"/>
        <v>0.84821428571428559</v>
      </c>
      <c r="Y7" s="7"/>
      <c r="Z7" s="7"/>
    </row>
    <row r="8" spans="1:26" x14ac:dyDescent="0.3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11">
        <v>74.466894054564861</v>
      </c>
      <c r="P8" s="7">
        <f t="shared" si="0"/>
        <v>0.56249999999999967</v>
      </c>
      <c r="Q8" s="7">
        <f t="shared" si="1"/>
        <v>0.10519645120405567</v>
      </c>
      <c r="R8" s="7">
        <f t="shared" si="2"/>
        <v>0.13773940656941555</v>
      </c>
      <c r="S8" s="7">
        <f t="shared" si="3"/>
        <v>9.8328508730973985E-2</v>
      </c>
      <c r="T8" s="7"/>
      <c r="U8" s="7">
        <f t="shared" si="4"/>
        <v>0.57827476038338654</v>
      </c>
      <c r="V8" s="7">
        <f t="shared" si="5"/>
        <v>0.625</v>
      </c>
      <c r="W8" s="7">
        <f t="shared" si="6"/>
        <v>0.57268722466960331</v>
      </c>
      <c r="X8" s="7">
        <f t="shared" si="7"/>
        <v>0.27678571428571419</v>
      </c>
      <c r="Y8" s="7"/>
      <c r="Z8" s="7"/>
    </row>
    <row r="9" spans="1:26" x14ac:dyDescent="0.3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11">
        <v>75.339183927165507</v>
      </c>
      <c r="P9" s="7">
        <f t="shared" si="0"/>
        <v>0.1915322580645161</v>
      </c>
      <c r="Q9" s="7">
        <f t="shared" si="1"/>
        <v>1.5209125475284919E-2</v>
      </c>
      <c r="R9" s="7">
        <f t="shared" si="2"/>
        <v>5.8251463729284615E-2</v>
      </c>
      <c r="S9" s="7">
        <f t="shared" si="3"/>
        <v>5.4440190493977123E-2</v>
      </c>
      <c r="T9" s="7"/>
      <c r="U9" s="7">
        <f t="shared" si="4"/>
        <v>0.22364217252396151</v>
      </c>
      <c r="V9" s="7">
        <f t="shared" si="5"/>
        <v>0.27499999999999997</v>
      </c>
      <c r="W9" s="7">
        <f t="shared" si="6"/>
        <v>0.62995594713656378</v>
      </c>
      <c r="X9" s="7">
        <f t="shared" si="7"/>
        <v>0.13392857142857148</v>
      </c>
      <c r="Y9" s="7"/>
      <c r="Z9" s="7"/>
    </row>
    <row r="10" spans="1:26" x14ac:dyDescent="0.3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11">
        <v>81.638946237846852</v>
      </c>
      <c r="P10" s="7">
        <f t="shared" si="0"/>
        <v>0.33467741935483875</v>
      </c>
      <c r="Q10" s="7">
        <f t="shared" si="1"/>
        <v>0.56273764258555126</v>
      </c>
      <c r="R10" s="7">
        <f t="shared" si="2"/>
        <v>0.53458370546789713</v>
      </c>
      <c r="S10" s="7">
        <f t="shared" si="3"/>
        <v>0.50210103651134563</v>
      </c>
      <c r="T10" s="7"/>
      <c r="U10" s="7">
        <f t="shared" si="4"/>
        <v>0.59424920127795522</v>
      </c>
      <c r="V10" s="7">
        <f t="shared" si="5"/>
        <v>0.51666666666666661</v>
      </c>
      <c r="W10" s="7">
        <f t="shared" si="6"/>
        <v>0.6387665198237884</v>
      </c>
      <c r="X10" s="7">
        <f t="shared" si="7"/>
        <v>0.57142857142857129</v>
      </c>
      <c r="Y10" s="7"/>
      <c r="Z10" s="7"/>
    </row>
    <row r="11" spans="1:26" x14ac:dyDescent="0.3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11">
        <v>76.928533524388143</v>
      </c>
      <c r="P11" s="7">
        <f t="shared" si="0"/>
        <v>3.6290322580645115E-2</v>
      </c>
      <c r="Q11" s="7">
        <f t="shared" si="1"/>
        <v>0</v>
      </c>
      <c r="R11" s="7">
        <f t="shared" si="2"/>
        <v>4.0587476431477761E-2</v>
      </c>
      <c r="S11" s="7">
        <f t="shared" si="3"/>
        <v>6.5552339153982592E-2</v>
      </c>
      <c r="T11" s="7"/>
      <c r="U11" s="7">
        <f t="shared" si="4"/>
        <v>0.13099041533546329</v>
      </c>
      <c r="V11" s="7">
        <f t="shared" si="5"/>
        <v>0.13333333333333333</v>
      </c>
      <c r="W11" s="7">
        <f t="shared" si="6"/>
        <v>0.62995594713656378</v>
      </c>
      <c r="X11" s="7">
        <f t="shared" si="7"/>
        <v>3.5714285714285678E-2</v>
      </c>
      <c r="Y11" s="7"/>
      <c r="Z11" s="7"/>
    </row>
    <row r="12" spans="1:26" x14ac:dyDescent="0.3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11">
        <v>78.986385076721191</v>
      </c>
      <c r="P12" s="7">
        <f t="shared" si="0"/>
        <v>4.0322580645160578E-3</v>
      </c>
      <c r="Q12" s="7">
        <f t="shared" si="1"/>
        <v>0.23320659062103907</v>
      </c>
      <c r="R12" s="7">
        <f t="shared" si="2"/>
        <v>0.30961595713009826</v>
      </c>
      <c r="S12" s="7">
        <f t="shared" si="3"/>
        <v>0.2916238677747689</v>
      </c>
      <c r="T12" s="7"/>
      <c r="U12" s="7">
        <f t="shared" si="4"/>
        <v>0</v>
      </c>
      <c r="V12" s="7">
        <f t="shared" si="5"/>
        <v>0</v>
      </c>
      <c r="W12" s="7">
        <f t="shared" si="6"/>
        <v>0.58590308370044042</v>
      </c>
      <c r="X12" s="7">
        <f t="shared" si="7"/>
        <v>0</v>
      </c>
      <c r="Y12" s="7"/>
      <c r="Z12" s="7"/>
    </row>
    <row r="13" spans="1:26" x14ac:dyDescent="0.3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11">
        <v>83.757975109850733</v>
      </c>
      <c r="P13" s="7">
        <f t="shared" si="0"/>
        <v>1</v>
      </c>
      <c r="Q13" s="7">
        <f t="shared" si="1"/>
        <v>0.82636248415716085</v>
      </c>
      <c r="R13" s="7">
        <f t="shared" si="2"/>
        <v>0.73355165227746366</v>
      </c>
      <c r="S13" s="7">
        <f t="shared" si="3"/>
        <v>0.698571295172285</v>
      </c>
      <c r="T13" s="7"/>
      <c r="U13" s="7">
        <f t="shared" si="4"/>
        <v>1</v>
      </c>
      <c r="V13" s="7">
        <f t="shared" si="5"/>
        <v>1</v>
      </c>
      <c r="W13" s="7">
        <f t="shared" si="6"/>
        <v>0.62995594713656378</v>
      </c>
      <c r="X13" s="7">
        <f t="shared" si="7"/>
        <v>1</v>
      </c>
      <c r="Y13" s="7"/>
      <c r="Z13" s="7"/>
    </row>
    <row r="14" spans="1:26" x14ac:dyDescent="0.3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11">
        <v>87.910077745346669</v>
      </c>
      <c r="P14" s="7">
        <f t="shared" si="0"/>
        <v>0.71370967741935465</v>
      </c>
      <c r="Q14" s="7">
        <f t="shared" si="1"/>
        <v>1</v>
      </c>
      <c r="R14" s="7">
        <f t="shared" si="2"/>
        <v>1</v>
      </c>
      <c r="S14" s="7">
        <f t="shared" si="3"/>
        <v>1</v>
      </c>
      <c r="T14" s="7"/>
      <c r="U14" s="7">
        <f t="shared" si="4"/>
        <v>0.86900958466453648</v>
      </c>
      <c r="V14" s="7">
        <f t="shared" si="5"/>
        <v>0.88333333333333341</v>
      </c>
      <c r="W14" s="7">
        <f t="shared" si="6"/>
        <v>0</v>
      </c>
      <c r="X14" s="7">
        <f t="shared" si="7"/>
        <v>1</v>
      </c>
      <c r="Y14" s="7"/>
      <c r="Z14" s="7"/>
    </row>
    <row r="15" spans="1:26" x14ac:dyDescent="0.3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11">
        <v>82.026350228409044</v>
      </c>
      <c r="P15" s="7">
        <f t="shared" si="0"/>
        <v>0.40322580645161266</v>
      </c>
      <c r="Q15" s="7">
        <f t="shared" si="1"/>
        <v>0.62357414448669191</v>
      </c>
      <c r="R15" s="7">
        <f t="shared" si="2"/>
        <v>0.6002778604743475</v>
      </c>
      <c r="S15" s="7">
        <f t="shared" si="3"/>
        <v>0.56167709403305643</v>
      </c>
      <c r="T15" s="7"/>
      <c r="U15" s="7">
        <f t="shared" si="4"/>
        <v>0.61341853035143756</v>
      </c>
      <c r="V15" s="7">
        <f t="shared" si="5"/>
        <v>0.52499999999999991</v>
      </c>
      <c r="W15" s="7">
        <f t="shared" si="6"/>
        <v>0.55506607929515406</v>
      </c>
      <c r="X15" s="7">
        <f t="shared" si="7"/>
        <v>0.52678571428571441</v>
      </c>
      <c r="Y15" s="7"/>
      <c r="Z15" s="7"/>
    </row>
    <row r="16" spans="1:26" x14ac:dyDescent="0.3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11">
        <v>80.581001669121136</v>
      </c>
      <c r="P16" s="7">
        <f t="shared" si="0"/>
        <v>0.63306451612903247</v>
      </c>
      <c r="Q16" s="7">
        <f t="shared" si="1"/>
        <v>0.5171102661596958</v>
      </c>
      <c r="R16" s="7">
        <f t="shared" si="2"/>
        <v>0.44973702490820694</v>
      </c>
      <c r="S16" s="7">
        <f t="shared" si="3"/>
        <v>0.42898496591651886</v>
      </c>
      <c r="T16" s="7"/>
      <c r="U16" s="7">
        <f t="shared" si="4"/>
        <v>0.60383386581469634</v>
      </c>
      <c r="V16" s="7">
        <f t="shared" si="5"/>
        <v>0.52499999999999991</v>
      </c>
      <c r="W16" s="7">
        <f t="shared" si="6"/>
        <v>0.47136563876651977</v>
      </c>
      <c r="X16" s="7">
        <f t="shared" si="7"/>
        <v>0.68749999999999989</v>
      </c>
      <c r="Y16" s="7"/>
      <c r="Z16" s="7"/>
    </row>
    <row r="17" spans="1:26" x14ac:dyDescent="0.3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11">
        <v>74.522722250038171</v>
      </c>
      <c r="P17" s="7">
        <f t="shared" si="0"/>
        <v>0.25806451612903203</v>
      </c>
      <c r="Q17" s="7">
        <f t="shared" si="1"/>
        <v>3.0418250950570179E-2</v>
      </c>
      <c r="R17" s="7">
        <f t="shared" si="2"/>
        <v>0</v>
      </c>
      <c r="S17" s="7">
        <f t="shared" si="3"/>
        <v>0</v>
      </c>
      <c r="T17" s="7"/>
      <c r="U17" s="7">
        <f t="shared" si="4"/>
        <v>0.40894568690095839</v>
      </c>
      <c r="V17" s="7">
        <f t="shared" si="5"/>
        <v>0.45833333333333331</v>
      </c>
      <c r="W17" s="7">
        <f t="shared" si="6"/>
        <v>0.45814977973568266</v>
      </c>
      <c r="X17" s="7">
        <f t="shared" si="7"/>
        <v>0.16964285714285701</v>
      </c>
      <c r="Y17" s="7"/>
      <c r="Z17" s="7"/>
    </row>
    <row r="18" spans="1:26" x14ac:dyDescent="0.3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11">
        <v>82.988888561117889</v>
      </c>
      <c r="P18" s="7">
        <f t="shared" si="0"/>
        <v>0</v>
      </c>
      <c r="Q18" s="7">
        <f t="shared" si="1"/>
        <v>0.38276299112801004</v>
      </c>
      <c r="R18" s="7">
        <f t="shared" si="2"/>
        <v>0.41629453210280859</v>
      </c>
      <c r="S18" s="7">
        <f t="shared" si="3"/>
        <v>0.43963021757400322</v>
      </c>
      <c r="T18" s="7"/>
      <c r="U18" s="7">
        <f t="shared" si="4"/>
        <v>2.5559105431309979E-2</v>
      </c>
      <c r="V18" s="7">
        <f t="shared" si="5"/>
        <v>0</v>
      </c>
      <c r="W18" s="7">
        <f t="shared" si="6"/>
        <v>0.75770925110132159</v>
      </c>
      <c r="X18" s="7">
        <f t="shared" si="7"/>
        <v>9.8214285714285643E-2</v>
      </c>
      <c r="Y18" s="7"/>
      <c r="Z18" s="7"/>
    </row>
    <row r="19" spans="1:26" x14ac:dyDescent="0.3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11">
        <v>82.178770856842107</v>
      </c>
      <c r="P19" s="7">
        <f t="shared" si="0"/>
        <v>0.52822580645161277</v>
      </c>
      <c r="Q19" s="7">
        <f t="shared" si="1"/>
        <v>0.67934093789607075</v>
      </c>
      <c r="R19" s="7">
        <f t="shared" si="2"/>
        <v>0.55512553339287507</v>
      </c>
      <c r="S19" s="7">
        <f t="shared" si="3"/>
        <v>0.5314221682696797</v>
      </c>
      <c r="T19" s="7"/>
      <c r="U19" s="7">
        <f t="shared" si="4"/>
        <v>0.51757188498402551</v>
      </c>
      <c r="V19" s="7">
        <f t="shared" si="5"/>
        <v>0.6166666666666667</v>
      </c>
      <c r="W19" s="7">
        <f t="shared" si="6"/>
        <v>0.70044052863436113</v>
      </c>
      <c r="X19" s="7">
        <f t="shared" si="7"/>
        <v>0.91071428571428559</v>
      </c>
      <c r="Y19" s="7"/>
      <c r="Z19" s="7"/>
    </row>
    <row r="20" spans="1:26" x14ac:dyDescent="0.3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11">
        <v>80.219390723066297</v>
      </c>
      <c r="P20" s="7">
        <f t="shared" si="0"/>
        <v>0.2963709677419355</v>
      </c>
      <c r="Q20" s="7">
        <f t="shared" si="1"/>
        <v>0.37896070975918866</v>
      </c>
      <c r="R20" s="7">
        <f t="shared" si="2"/>
        <v>0.39664582713109081</v>
      </c>
      <c r="S20" s="7">
        <f t="shared" si="3"/>
        <v>0.37333084321598664</v>
      </c>
      <c r="T20" s="7"/>
      <c r="U20" s="7">
        <f t="shared" si="4"/>
        <v>0.45047923322683708</v>
      </c>
      <c r="V20" s="7">
        <f t="shared" si="5"/>
        <v>0.29166666666666669</v>
      </c>
      <c r="W20" s="7">
        <f t="shared" si="6"/>
        <v>0.68722466960352402</v>
      </c>
      <c r="X20" s="7">
        <f t="shared" si="7"/>
        <v>0.11607142857142841</v>
      </c>
      <c r="Y20" s="7"/>
      <c r="Z20" s="7"/>
    </row>
    <row r="21" spans="1:26" x14ac:dyDescent="0.3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11">
        <v>80.30395763671396</v>
      </c>
      <c r="P21" s="7">
        <f t="shared" si="0"/>
        <v>0.22379032258064507</v>
      </c>
      <c r="Q21" s="7">
        <f t="shared" si="1"/>
        <v>0.36248415716096327</v>
      </c>
      <c r="R21" s="7">
        <f t="shared" si="2"/>
        <v>0.34911183884092506</v>
      </c>
      <c r="S21" s="7">
        <f t="shared" si="3"/>
        <v>0.34083481184050812</v>
      </c>
      <c r="T21" s="7"/>
      <c r="U21" s="7">
        <f t="shared" si="4"/>
        <v>0.30670926517571889</v>
      </c>
      <c r="V21" s="7">
        <f t="shared" si="5"/>
        <v>0.40833333333333333</v>
      </c>
      <c r="W21" s="7">
        <f t="shared" si="6"/>
        <v>0.85022026431718056</v>
      </c>
      <c r="X21" s="7">
        <f t="shared" si="7"/>
        <v>7.1428571428571355E-2</v>
      </c>
      <c r="Y21" s="7"/>
      <c r="Z21" s="7"/>
    </row>
    <row r="22" spans="1:26" x14ac:dyDescent="0.3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11">
        <v>80.360808412709758</v>
      </c>
    </row>
    <row r="25" spans="1:26" x14ac:dyDescent="0.35">
      <c r="B25" t="s">
        <v>93</v>
      </c>
      <c r="C25" t="s">
        <v>92</v>
      </c>
      <c r="E25" t="s">
        <v>94</v>
      </c>
      <c r="G25" s="7"/>
      <c r="P25" t="s">
        <v>103</v>
      </c>
    </row>
    <row r="26" spans="1:26" x14ac:dyDescent="0.35">
      <c r="A26" s="5" t="s">
        <v>42</v>
      </c>
      <c r="B26" s="7">
        <v>0</v>
      </c>
      <c r="C26" s="7">
        <f t="shared" ref="C26:C45" si="8">SQRT((P2-$P$3)^2+(Q2-$Q$3)^2+(R2-$R$3)^2+(S2-$S$3)^2+(U2-$U$3)^2+(V2-$V$3)^2+(W2-$W$3)^2+(X2-$X$3)^2+(Y2-$Y$3)^2+(Z2-$Z$3)^2)</f>
        <v>0.54832714713369157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6" x14ac:dyDescent="0.35">
      <c r="A27" s="5" t="s">
        <v>52</v>
      </c>
      <c r="B27" s="7">
        <f t="shared" ref="B27:B45" si="9">SQRT((P3-$P$2)^2+(Q3-$Q$2)^2+(R3-$R$2)^2+(S3-$S$2)^2+(U3-$U$2)^2+(V3-$V$2)^2+(W3-$W$2)^2+(X3-$X$2)^2+(Y3-$Y$2)^2+(Z3-$Z$2)^2)</f>
        <v>0.54832714713369157</v>
      </c>
      <c r="C27" s="7">
        <f t="shared" si="8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0">(F27-$F$29)^2+(G27-$G$29)^2+(H27-$H$29)^2+(I27-$I$29)^2+(J27-$J$29)^2+(K27-$K$29)+(L27-$L$29)^2+(M27-$M$29)^2+(N27-$N$29)^2+(O27-$O$29)^2</f>
        <v>0.32817111442258212</v>
      </c>
    </row>
    <row r="28" spans="1:26" x14ac:dyDescent="0.35">
      <c r="A28" s="5" t="s">
        <v>49</v>
      </c>
      <c r="B28" s="7">
        <f t="shared" si="9"/>
        <v>0.86056402049318104</v>
      </c>
      <c r="C28" s="7">
        <f t="shared" si="8"/>
        <v>0.67849209614492156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0"/>
        <v>0.4012843656314784</v>
      </c>
    </row>
    <row r="29" spans="1:26" x14ac:dyDescent="0.35">
      <c r="A29" s="5" t="s">
        <v>54</v>
      </c>
      <c r="B29" s="7">
        <f t="shared" si="9"/>
        <v>1.0535781591732667</v>
      </c>
      <c r="C29" s="7">
        <f t="shared" si="8"/>
        <v>0.6920528916627221</v>
      </c>
      <c r="D29" t="s">
        <v>95</v>
      </c>
      <c r="F29" s="7">
        <f>AVERAGE(F26:F28)</f>
        <v>0.75604838709677402</v>
      </c>
      <c r="G29" s="7">
        <f t="shared" ref="G29:O29" si="11">AVERAGE(G26:G28)</f>
        <v>0.87072243346007594</v>
      </c>
      <c r="H29" s="7">
        <f t="shared" si="11"/>
        <v>0.77218748966292894</v>
      </c>
      <c r="I29" s="7">
        <f t="shared" si="11"/>
        <v>0.76054409064027151</v>
      </c>
      <c r="J29" s="7">
        <f t="shared" si="11"/>
        <v>0.84877529286474962</v>
      </c>
      <c r="K29" s="7">
        <f t="shared" si="11"/>
        <v>0.84166666666666679</v>
      </c>
      <c r="L29" s="7">
        <f t="shared" si="11"/>
        <v>0.37591776798825255</v>
      </c>
      <c r="M29" s="7">
        <f t="shared" si="11"/>
        <v>0.99404761904761907</v>
      </c>
      <c r="N29" s="7">
        <f t="shared" si="11"/>
        <v>0.11382113821138205</v>
      </c>
      <c r="O29" s="7">
        <f t="shared" si="11"/>
        <v>0.61111111111111105</v>
      </c>
      <c r="P29" s="7">
        <f>SUM(P26:P28)</f>
        <v>0.84347024044893382</v>
      </c>
    </row>
    <row r="30" spans="1:26" x14ac:dyDescent="0.35">
      <c r="A30" s="5" t="s">
        <v>45</v>
      </c>
      <c r="B30" s="7">
        <f t="shared" si="9"/>
        <v>0.6407327529318313</v>
      </c>
      <c r="C30" s="7">
        <f t="shared" si="8"/>
        <v>0.51241326487162708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x14ac:dyDescent="0.35">
      <c r="A31" s="5" t="s">
        <v>57</v>
      </c>
      <c r="B31" s="7">
        <f t="shared" si="9"/>
        <v>0.41654794870198841</v>
      </c>
      <c r="C31" s="7">
        <f t="shared" si="8"/>
        <v>0.82397564346812424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6" x14ac:dyDescent="0.35">
      <c r="A32" s="5" t="s">
        <v>55</v>
      </c>
      <c r="B32" s="7">
        <f t="shared" si="9"/>
        <v>1.1873285862069867</v>
      </c>
      <c r="C32" s="7">
        <f t="shared" si="8"/>
        <v>0.75892887384845675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2">(F32-$F$48)^2+(G32-$G$48)^2+(H32-$H$48)^2+(I32-$I$48)^2+(J32-$J$48)^2+(K32-$K$48)+(L32-$L$48)^2+(M32-$M$48)^2+(N32-$N$48)^2+(O32-$O$48)^2</f>
        <v>0.99196369333888523</v>
      </c>
    </row>
    <row r="33" spans="1:16" x14ac:dyDescent="0.35">
      <c r="A33" s="5" t="s">
        <v>44</v>
      </c>
      <c r="B33" s="7">
        <f t="shared" si="9"/>
        <v>1.5354239819874196</v>
      </c>
      <c r="C33" s="7">
        <f t="shared" si="8"/>
        <v>1.0254354908038956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2"/>
        <v>0.68011540235418599</v>
      </c>
    </row>
    <row r="34" spans="1:16" x14ac:dyDescent="0.35">
      <c r="A34" s="5" t="s">
        <v>34</v>
      </c>
      <c r="B34" s="7">
        <f t="shared" si="9"/>
        <v>0.56394675208585632</v>
      </c>
      <c r="C34" s="7">
        <f t="shared" si="8"/>
        <v>0.41161486075670201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2"/>
        <v>0.38555969573921556</v>
      </c>
    </row>
    <row r="35" spans="1:16" x14ac:dyDescent="0.35">
      <c r="A35" s="5" t="s">
        <v>38</v>
      </c>
      <c r="B35" s="7">
        <f t="shared" si="9"/>
        <v>1.7082358047533803</v>
      </c>
      <c r="C35" s="7">
        <f t="shared" si="8"/>
        <v>1.2086817382488173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2"/>
        <v>1.5138865596571274</v>
      </c>
    </row>
    <row r="36" spans="1:16" x14ac:dyDescent="0.35">
      <c r="A36" s="5" t="s">
        <v>59</v>
      </c>
      <c r="B36" s="7">
        <f t="shared" si="9"/>
        <v>1.6158123442180072</v>
      </c>
      <c r="C36" s="7">
        <f t="shared" si="8"/>
        <v>1.1913751284003904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2"/>
        <v>0.49401863415714559</v>
      </c>
    </row>
    <row r="37" spans="1:16" x14ac:dyDescent="0.35">
      <c r="A37" s="5" t="s">
        <v>39</v>
      </c>
      <c r="B37" s="7">
        <f t="shared" si="9"/>
        <v>0.69748846713132817</v>
      </c>
      <c r="C37" s="7">
        <f t="shared" si="8"/>
        <v>1.1155309556307436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2"/>
        <v>0.26481820593003619</v>
      </c>
    </row>
    <row r="38" spans="1:16" x14ac:dyDescent="0.35">
      <c r="A38" s="5" t="s">
        <v>58</v>
      </c>
      <c r="B38" s="7">
        <f t="shared" si="9"/>
        <v>0.8730613695955467</v>
      </c>
      <c r="C38" s="7">
        <f t="shared" si="8"/>
        <v>1.3373281474263963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2"/>
        <v>0.21622996110603954</v>
      </c>
    </row>
    <row r="39" spans="1:16" x14ac:dyDescent="0.35">
      <c r="A39" s="5" t="s">
        <v>33</v>
      </c>
      <c r="B39" s="7">
        <f t="shared" si="9"/>
        <v>0.52750587490855338</v>
      </c>
      <c r="C39" s="7">
        <f t="shared" si="8"/>
        <v>0.48549275290292443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2"/>
        <v>0.52274385264452305</v>
      </c>
    </row>
    <row r="40" spans="1:16" x14ac:dyDescent="0.35">
      <c r="A40" s="5" t="s">
        <v>46</v>
      </c>
      <c r="B40" s="7">
        <f t="shared" si="9"/>
        <v>0.47581974946493244</v>
      </c>
      <c r="C40" s="7">
        <f t="shared" si="8"/>
        <v>0.28119664666632399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2"/>
        <v>0.25164740076253156</v>
      </c>
    </row>
    <row r="41" spans="1:16" x14ac:dyDescent="0.35">
      <c r="A41" s="5" t="s">
        <v>48</v>
      </c>
      <c r="B41" s="7">
        <f t="shared" si="9"/>
        <v>1.4510921413615416</v>
      </c>
      <c r="C41" s="7">
        <f t="shared" si="8"/>
        <v>0.95823476109427963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2"/>
        <v>0.31090929814788038</v>
      </c>
    </row>
    <row r="42" spans="1:16" x14ac:dyDescent="0.35">
      <c r="A42" s="5" t="s">
        <v>47</v>
      </c>
      <c r="B42" s="7">
        <f t="shared" si="9"/>
        <v>1.484458007767512</v>
      </c>
      <c r="C42" s="7">
        <f t="shared" si="8"/>
        <v>1.1202147289671549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2"/>
        <v>0.44076058913050675</v>
      </c>
    </row>
    <row r="43" spans="1:16" x14ac:dyDescent="0.35">
      <c r="A43" s="5" t="s">
        <v>60</v>
      </c>
      <c r="B43" s="7">
        <f t="shared" si="9"/>
        <v>0.29626885126707919</v>
      </c>
      <c r="C43" s="7">
        <f t="shared" si="8"/>
        <v>0.41930237441242435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2"/>
        <v>0.46602337805057031</v>
      </c>
    </row>
    <row r="44" spans="1:16" x14ac:dyDescent="0.35">
      <c r="A44" s="5" t="s">
        <v>51</v>
      </c>
      <c r="B44" s="7">
        <f t="shared" si="9"/>
        <v>1.127277932908952</v>
      </c>
      <c r="C44" s="7">
        <f t="shared" si="8"/>
        <v>0.77266735921276897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2"/>
        <v>4.2364397548300806E-2</v>
      </c>
    </row>
    <row r="45" spans="1:16" x14ac:dyDescent="0.35">
      <c r="A45" s="5" t="s">
        <v>43</v>
      </c>
      <c r="B45" s="7">
        <f t="shared" si="9"/>
        <v>1.2439072634331396</v>
      </c>
      <c r="C45" s="7">
        <f t="shared" si="8"/>
        <v>0.8761860727136298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2"/>
        <v>0.74104350062864888</v>
      </c>
    </row>
    <row r="46" spans="1:16" x14ac:dyDescent="0.3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3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2"/>
        <v>0.17526578442749011</v>
      </c>
    </row>
    <row r="48" spans="1:16" x14ac:dyDescent="0.35">
      <c r="F48" s="7">
        <f>AVERAGE(F31:F47)</f>
        <v>0.37333965844402267</v>
      </c>
      <c r="G48" s="7">
        <f t="shared" ref="G48:O48" si="13">AVERAGE(G31:G47)</f>
        <v>0.38015358234548569</v>
      </c>
      <c r="H48" s="7">
        <f t="shared" si="13"/>
        <v>0.3458720791085117</v>
      </c>
      <c r="I48" s="7">
        <f t="shared" si="13"/>
        <v>0.33107391803485803</v>
      </c>
      <c r="J48" s="7">
        <f t="shared" si="13"/>
        <v>0.44202217628265361</v>
      </c>
      <c r="K48" s="7">
        <f t="shared" si="13"/>
        <v>0.45833333333333337</v>
      </c>
      <c r="L48" s="7">
        <f t="shared" si="13"/>
        <v>0.61907229852293322</v>
      </c>
      <c r="M48" s="7">
        <f t="shared" si="13"/>
        <v>0.39863445378151258</v>
      </c>
      <c r="N48" s="7">
        <f t="shared" si="13"/>
        <v>0.55236728837876603</v>
      </c>
      <c r="O48" s="7">
        <f t="shared" si="13"/>
        <v>0.40196078431372545</v>
      </c>
      <c r="P48" s="7">
        <f>SUM(P31:P47)</f>
        <v>7.777260766622998</v>
      </c>
    </row>
    <row r="49" spans="1:18" x14ac:dyDescent="0.35">
      <c r="E49" s="5" t="s">
        <v>98</v>
      </c>
      <c r="F49" s="7">
        <f>P29+P48</f>
        <v>8.6207310070719316</v>
      </c>
    </row>
    <row r="50" spans="1:18" x14ac:dyDescent="0.35">
      <c r="A50" s="5"/>
    </row>
    <row r="51" spans="1:18" x14ac:dyDescent="0.3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35">
      <c r="A52" s="5" t="s">
        <v>42</v>
      </c>
      <c r="B52" s="7">
        <f t="shared" ref="B52:B71" si="14">SQRT((P2-$P$4)^2+(Q2-$Q$4)^2+(R2-$R$4)^2+(S2-$S$4)^2+(U2-$U$4)^2+(V2-$V$4)^2+(W2-$W$4)^2+(X2-$X$4)^2+(Y2-$Y$4)^2+(Z2-$Z$4)^2)</f>
        <v>0.86056402049318104</v>
      </c>
      <c r="C52" s="7">
        <f t="shared" ref="C52:C71" si="15">SQRT((P2-$P$5)^2+(Q2-$Q$5)^2+(R2-$R$5)^2+(S2-$S$5)^2+(U2-$U$5)^2+(V2-$V$5)^2+(W2-$W$5)^2+(X2-$X$5)^2+(Y2-$Y$5)^2+(Z2-$Z$5)^2)</f>
        <v>1.0535781591732667</v>
      </c>
      <c r="D52" s="7">
        <f t="shared" ref="D52:D71" si="16">SQRT((P2-$P$6)^2+(Q2-$Q$6)^2+(R2-$R$6)^2+(S2-$S$6)^2+(U2-$U$6)^2+(V2-$V$6)^2+(W2-$W$6)^2+(X2-$X$6)^2+(Y2-$Y$6)^2+(Z2-$Z$6)^2)</f>
        <v>0.6407327529318313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35">
      <c r="A53" s="5" t="s">
        <v>52</v>
      </c>
      <c r="B53" s="7">
        <f t="shared" si="14"/>
        <v>0.67849209614492156</v>
      </c>
      <c r="C53" s="7">
        <f t="shared" si="15"/>
        <v>0.6920528916627221</v>
      </c>
      <c r="D53" s="7">
        <f t="shared" si="16"/>
        <v>0.51241326487162708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7">(H53-$H$54)^2+(I53-$I$54)^2+(J53-$J$54)^2+(K53-$K$54)^2+(L53-$L$54)^2+(M53-$M$54)+(N53-$N$54)^2+(O53-$O$54)^2+(P53-$P$54)^2+(Q53-$Q$54)^2</f>
        <v>0.25269531957539765</v>
      </c>
    </row>
    <row r="54" spans="1:18" x14ac:dyDescent="0.35">
      <c r="A54" s="5" t="s">
        <v>49</v>
      </c>
      <c r="B54" s="7">
        <f t="shared" si="14"/>
        <v>0</v>
      </c>
      <c r="C54" s="7">
        <f t="shared" si="15"/>
        <v>1.0963855829270168</v>
      </c>
      <c r="D54" s="7">
        <f t="shared" si="16"/>
        <v>0.66203035353510353</v>
      </c>
      <c r="E54">
        <v>1</v>
      </c>
      <c r="H54" s="7">
        <f>AVERAGE(H52:H53)</f>
        <v>0.67137096774193572</v>
      </c>
      <c r="I54" s="7">
        <f t="shared" ref="I54:Q54" si="18">AVERAGE(I52:I53)</f>
        <v>0.5874524714828897</v>
      </c>
      <c r="J54" s="7">
        <f t="shared" si="18"/>
        <v>0.4707750322516624</v>
      </c>
      <c r="K54" s="7">
        <f t="shared" si="18"/>
        <v>0.43729573256139698</v>
      </c>
      <c r="L54" s="7">
        <f t="shared" si="18"/>
        <v>0.80670926517571873</v>
      </c>
      <c r="M54" s="7">
        <f t="shared" si="18"/>
        <v>0.82500000000000007</v>
      </c>
      <c r="N54" s="7">
        <f t="shared" si="18"/>
        <v>0.82819383259911883</v>
      </c>
      <c r="O54" s="7">
        <f t="shared" si="18"/>
        <v>0.81696428571428559</v>
      </c>
      <c r="P54" s="7">
        <f t="shared" si="18"/>
        <v>0.98780487804878048</v>
      </c>
      <c r="Q54" s="7">
        <f t="shared" si="18"/>
        <v>0.41666666666666663</v>
      </c>
      <c r="R54" s="7">
        <f>SUM(R52:R53)</f>
        <v>0.37205730581746199</v>
      </c>
    </row>
    <row r="55" spans="1:18" x14ac:dyDescent="0.35">
      <c r="A55" s="5" t="s">
        <v>54</v>
      </c>
      <c r="B55" s="7">
        <f t="shared" si="14"/>
        <v>1.0963855829270168</v>
      </c>
      <c r="C55" s="7">
        <f t="shared" si="15"/>
        <v>0</v>
      </c>
      <c r="D55" s="7">
        <f t="shared" si="16"/>
        <v>0.72287764980990754</v>
      </c>
      <c r="E55">
        <v>2</v>
      </c>
      <c r="G55" t="s">
        <v>95</v>
      </c>
    </row>
    <row r="56" spans="1:18" x14ac:dyDescent="0.35">
      <c r="A56" s="5" t="s">
        <v>45</v>
      </c>
      <c r="B56" s="7">
        <f t="shared" si="14"/>
        <v>0.66203035353510353</v>
      </c>
      <c r="C56" s="7">
        <f t="shared" si="15"/>
        <v>0.72287764980990754</v>
      </c>
      <c r="D56" s="7">
        <f t="shared" si="16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35">
      <c r="A57" s="5" t="s">
        <v>57</v>
      </c>
      <c r="B57" s="7">
        <f t="shared" si="14"/>
        <v>0.85645766248968991</v>
      </c>
      <c r="C57" s="7">
        <f t="shared" si="15"/>
        <v>1.2156189108979794</v>
      </c>
      <c r="D57" s="7">
        <f t="shared" si="16"/>
        <v>0.6634241114453292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19">(H57-$H$61)^2+(I57-$I$61)^2+(J57-$J$61)^2+(K57-$K$61)^2+(L57-$L$61)^2+(M57-$M$61)+(N57-$N$61)^2+(O57-$O$61)^2+(P57-$P$61)^2+(Q57-$Q$61)^2</f>
        <v>2.4153522680209989E-2</v>
      </c>
    </row>
    <row r="58" spans="1:18" x14ac:dyDescent="0.35">
      <c r="A58" s="5" t="s">
        <v>55</v>
      </c>
      <c r="B58" s="7">
        <f t="shared" si="14"/>
        <v>0.77830198291717223</v>
      </c>
      <c r="C58" s="7">
        <f t="shared" si="15"/>
        <v>0.58571705281572239</v>
      </c>
      <c r="D58" s="7">
        <f t="shared" si="16"/>
        <v>0.70881718388706128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19"/>
        <v>0.19383531232105583</v>
      </c>
    </row>
    <row r="59" spans="1:18" x14ac:dyDescent="0.35">
      <c r="A59" s="5" t="s">
        <v>44</v>
      </c>
      <c r="B59" s="7">
        <f t="shared" si="14"/>
        <v>1.2223691705012452</v>
      </c>
      <c r="C59" s="7">
        <f t="shared" si="15"/>
        <v>0.83735247351998132</v>
      </c>
      <c r="D59" s="7">
        <f t="shared" si="16"/>
        <v>1.0816253360061465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19"/>
        <v>3.1410497212032512E-2</v>
      </c>
    </row>
    <row r="60" spans="1:18" x14ac:dyDescent="0.35">
      <c r="A60" s="5" t="s">
        <v>34</v>
      </c>
      <c r="B60" s="7">
        <f t="shared" si="14"/>
        <v>0.74947020874505332</v>
      </c>
      <c r="C60" s="7">
        <f t="shared" si="15"/>
        <v>0.7858816742302065</v>
      </c>
      <c r="D60" s="7">
        <f t="shared" si="16"/>
        <v>0.29223899773387985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19"/>
        <v>0.26611658898546514</v>
      </c>
    </row>
    <row r="61" spans="1:18" x14ac:dyDescent="0.35">
      <c r="A61" s="5" t="s">
        <v>38</v>
      </c>
      <c r="B61" s="7">
        <f t="shared" si="14"/>
        <v>1.4411797194924847</v>
      </c>
      <c r="C61" s="7">
        <f t="shared" si="15"/>
        <v>1.0165688212528756</v>
      </c>
      <c r="D61" s="7">
        <f t="shared" si="16"/>
        <v>1.2662340997008932</v>
      </c>
      <c r="E61">
        <v>2</v>
      </c>
      <c r="H61" s="7">
        <f>AVERAGE(H56:H60)</f>
        <v>0.20483870967741921</v>
      </c>
      <c r="I61" s="7">
        <f t="shared" ref="I61:Q61" si="20">AVERAGE(I56:I60)</f>
        <v>0.12598225602027871</v>
      </c>
      <c r="J61" s="7">
        <f t="shared" si="20"/>
        <v>0.13595316066289578</v>
      </c>
      <c r="K61" s="7">
        <f t="shared" si="20"/>
        <v>0.12968531142030071</v>
      </c>
      <c r="L61" s="7">
        <f t="shared" si="20"/>
        <v>0.22044728434504787</v>
      </c>
      <c r="M61" s="7">
        <f t="shared" si="20"/>
        <v>0.29499999999999998</v>
      </c>
      <c r="N61" s="7">
        <f t="shared" si="20"/>
        <v>0.48898678414096908</v>
      </c>
      <c r="O61" s="7">
        <f t="shared" si="20"/>
        <v>0.12857142857142856</v>
      </c>
      <c r="P61" s="7">
        <f t="shared" si="20"/>
        <v>0.55121951219512189</v>
      </c>
      <c r="Q61" s="7">
        <f t="shared" si="20"/>
        <v>0.33333333333333337</v>
      </c>
      <c r="R61" s="7">
        <f>SUM(R56:R60)</f>
        <v>1.395606347159871</v>
      </c>
    </row>
    <row r="62" spans="1:18" x14ac:dyDescent="0.35">
      <c r="A62" s="5" t="s">
        <v>59</v>
      </c>
      <c r="B62" s="7">
        <f t="shared" si="14"/>
        <v>1.550250804786669</v>
      </c>
      <c r="C62" s="7">
        <f t="shared" si="15"/>
        <v>1.0365338527404535</v>
      </c>
      <c r="D62" s="7">
        <f t="shared" si="16"/>
        <v>1.2146745183951186</v>
      </c>
      <c r="E62">
        <v>2</v>
      </c>
      <c r="G62" s="5" t="s">
        <v>102</v>
      </c>
    </row>
    <row r="63" spans="1:18" x14ac:dyDescent="0.35">
      <c r="A63" s="5" t="s">
        <v>39</v>
      </c>
      <c r="B63" s="7">
        <f t="shared" si="14"/>
        <v>1.0498755899159944</v>
      </c>
      <c r="C63" s="7">
        <f t="shared" si="15"/>
        <v>1.4780335006132177</v>
      </c>
      <c r="D63" s="7">
        <f t="shared" si="16"/>
        <v>0.99326632223898659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35">
      <c r="A64" s="5" t="s">
        <v>58</v>
      </c>
      <c r="B64" s="7">
        <f t="shared" si="14"/>
        <v>1.6299389614055093</v>
      </c>
      <c r="C64" s="7">
        <f t="shared" si="15"/>
        <v>1.5583731844593807</v>
      </c>
      <c r="D64" s="7">
        <f t="shared" si="16"/>
        <v>1.2853042849457077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1">(H64-$H$76)^2+(I64-$I$76)^2+(J64-$J$76)^2+(K64-$K$76)^2+(L64-$L$76)^2+(M64-$M$76)+(N64-$N$76)^2+(O64-$O$76)^2+(P64-$P$76)^2+(Q64-$Q$76)^2</f>
        <v>9.3512092423298609E-2</v>
      </c>
    </row>
    <row r="65" spans="1:20" x14ac:dyDescent="0.35">
      <c r="A65" s="5" t="s">
        <v>33</v>
      </c>
      <c r="B65" s="7">
        <f t="shared" si="14"/>
        <v>0.84274769143166095</v>
      </c>
      <c r="C65" s="7">
        <f t="shared" si="15"/>
        <v>0.78033619114937669</v>
      </c>
      <c r="D65" s="7">
        <f t="shared" si="16"/>
        <v>0.28972907110336499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1"/>
        <v>0.15106108729759085</v>
      </c>
    </row>
    <row r="66" spans="1:20" x14ac:dyDescent="0.35">
      <c r="A66" s="5" t="s">
        <v>46</v>
      </c>
      <c r="B66" s="7">
        <f t="shared" si="14"/>
        <v>0.69651543583960884</v>
      </c>
      <c r="C66" s="7">
        <f t="shared" si="15"/>
        <v>0.66326396772186946</v>
      </c>
      <c r="D66" s="7">
        <f t="shared" si="16"/>
        <v>0.376907004599143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1"/>
        <v>0.70396415030091386</v>
      </c>
    </row>
    <row r="67" spans="1:20" x14ac:dyDescent="0.35">
      <c r="A67" s="5" t="s">
        <v>48</v>
      </c>
      <c r="B67" s="7">
        <f t="shared" si="14"/>
        <v>1.1264876194845312</v>
      </c>
      <c r="C67" s="7">
        <f t="shared" si="15"/>
        <v>0.67437632195585628</v>
      </c>
      <c r="D67" s="7">
        <f t="shared" si="16"/>
        <v>1.0041803860756138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1"/>
        <v>4.0939284904679289E-2</v>
      </c>
    </row>
    <row r="68" spans="1:20" x14ac:dyDescent="0.35">
      <c r="A68" s="5" t="s">
        <v>47</v>
      </c>
      <c r="B68" s="7">
        <f t="shared" si="14"/>
        <v>1.470371113207616</v>
      </c>
      <c r="C68" s="7">
        <f t="shared" si="15"/>
        <v>1.1132158238433507</v>
      </c>
      <c r="D68" s="7">
        <f t="shared" si="16"/>
        <v>1.1152488903066455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1"/>
        <v>1.300960171213708</v>
      </c>
    </row>
    <row r="69" spans="1:20" x14ac:dyDescent="0.35">
      <c r="A69" s="5" t="s">
        <v>60</v>
      </c>
      <c r="B69" s="7">
        <f t="shared" si="14"/>
        <v>0.70446324954808115</v>
      </c>
      <c r="C69" s="7">
        <f t="shared" si="15"/>
        <v>0.99440977305186018</v>
      </c>
      <c r="D69" s="7">
        <f t="shared" si="16"/>
        <v>0.52175616615335085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1"/>
        <v>1.8595254035567403</v>
      </c>
    </row>
    <row r="70" spans="1:20" x14ac:dyDescent="0.35">
      <c r="A70" s="5" t="s">
        <v>51</v>
      </c>
      <c r="B70" s="7">
        <f t="shared" si="14"/>
        <v>1.0184012253981871</v>
      </c>
      <c r="C70" s="7">
        <f t="shared" si="15"/>
        <v>0.73352248074170368</v>
      </c>
      <c r="D70" s="7">
        <f t="shared" si="16"/>
        <v>0.61191617055404857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1"/>
        <v>6.4116686144408033E-2</v>
      </c>
    </row>
    <row r="71" spans="1:20" x14ac:dyDescent="0.35">
      <c r="A71" s="5" t="s">
        <v>43</v>
      </c>
      <c r="B71" s="7">
        <f t="shared" si="14"/>
        <v>1.037783717362518</v>
      </c>
      <c r="C71" s="7">
        <f t="shared" si="15"/>
        <v>0.84341723098600663</v>
      </c>
      <c r="D71" s="7">
        <f t="shared" si="16"/>
        <v>0.70653231212147749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1"/>
        <v>0.13805949662235345</v>
      </c>
    </row>
    <row r="72" spans="1:20" x14ac:dyDescent="0.3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1"/>
        <v>0.42711245484796173</v>
      </c>
    </row>
    <row r="73" spans="1:20" x14ac:dyDescent="0.3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1"/>
        <v>0.31233183638338124</v>
      </c>
    </row>
    <row r="74" spans="1:20" x14ac:dyDescent="0.3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1"/>
        <v>8.3220539748895636E-2</v>
      </c>
    </row>
    <row r="75" spans="1:20" x14ac:dyDescent="0.3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1"/>
        <v>0.42119682531871999</v>
      </c>
    </row>
    <row r="76" spans="1:20" x14ac:dyDescent="0.35">
      <c r="H76" s="7">
        <f>AVERAGE(H63:H75)</f>
        <v>0.48061414392059548</v>
      </c>
      <c r="I76" s="7">
        <f t="shared" ref="I76:Q76" si="22">AVERAGE(I63:I75)</f>
        <v>0.55922784439894702</v>
      </c>
      <c r="J76" s="7">
        <f t="shared" si="22"/>
        <v>0.50577476507812935</v>
      </c>
      <c r="K76" s="7">
        <f t="shared" si="22"/>
        <v>0.49129775817608495</v>
      </c>
      <c r="L76" s="7">
        <f t="shared" si="22"/>
        <v>0.56500368640943721</v>
      </c>
      <c r="M76" s="7">
        <f t="shared" si="22"/>
        <v>0.55320512820512835</v>
      </c>
      <c r="N76" s="7">
        <f t="shared" si="22"/>
        <v>0.58082006099627237</v>
      </c>
      <c r="O76" s="7">
        <f t="shared" si="22"/>
        <v>0.5755494505494505</v>
      </c>
      <c r="P76" s="7">
        <f t="shared" si="22"/>
        <v>0.38461538461538464</v>
      </c>
      <c r="Q76" s="7">
        <f t="shared" si="22"/>
        <v>0.47435897435897439</v>
      </c>
      <c r="R76" s="7">
        <f>SUM(R63:R75)</f>
        <v>6.2625039823241186</v>
      </c>
    </row>
    <row r="77" spans="1:20" x14ac:dyDescent="0.35">
      <c r="G77" s="5" t="s">
        <v>97</v>
      </c>
      <c r="H77" s="7">
        <f>R54+R61+R76</f>
        <v>8.0301676353014511</v>
      </c>
    </row>
    <row r="79" spans="1:20" x14ac:dyDescent="0.3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20" x14ac:dyDescent="0.35">
      <c r="A80" s="5" t="s">
        <v>42</v>
      </c>
      <c r="B80" s="7">
        <f t="shared" ref="B80:B99" si="23">SQRT((P2-$P$7)^2+(Q2-$Q$7)^2+(R2-$R$7)^2+(S2-$S$7)^2+(U2-$U$7)^2+(V2-$V$7)^2+(W2-$W$7)^2+(X2-$X$7)^2+(Y2-$Y$7)^2+(Z2-$Z$7)^2)</f>
        <v>0.41654794870198841</v>
      </c>
      <c r="C80" s="7">
        <f t="shared" ref="C80:C99" si="24">SQRT((P2-$P$8)^2+(Q2-$Q$8)^2+(R2-$R$8)^2+(S2-$S$8)^2+(U2-$U$8)^2+(V2-$V$8)^2+(W2-$W$8)^2+(X2-$X$8)^2+(Y2-$Y$8)^2+(Z2-$Z$8)^2)</f>
        <v>1.1873285862069867</v>
      </c>
      <c r="D80" s="7">
        <f t="shared" ref="D80:D99" si="25">SQRT((P2-$P$9)^2+(Q2-$Q$9)^2+(R2-$R$9)^2+(S2-$S$9)^2+(U2-$U$9)^2+(V2-$V$9)^2+(W2-$W$9)^2+(X2-$X$9)^2+(Y2-$Y$9)^2+(Z2-$Z$9)^2)</f>
        <v>1.5354239819874196</v>
      </c>
      <c r="E80" s="7">
        <f t="shared" ref="E80:E99" si="26">SQRT((P2-$P$10)^2+(Q2-$Q$10)^2+(R2-$R$10)^2+(S2-$S$10)^2+(U2-$U$10)^2+(V2-$V$10)^2+(W2-$W$10)^2+(X2-$X$10)^2+(Y2-$Y$10)^2+(Z2-$Z$10)^2)</f>
        <v>0.56394675208585632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  <c r="T80" s="7"/>
    </row>
    <row r="81" spans="1:20" x14ac:dyDescent="0.35">
      <c r="A81" s="5" t="s">
        <v>52</v>
      </c>
      <c r="B81" s="7">
        <f t="shared" si="23"/>
        <v>0.82397564346812424</v>
      </c>
      <c r="C81" s="7">
        <f t="shared" si="24"/>
        <v>0.75892887384845675</v>
      </c>
      <c r="D81" s="7">
        <f t="shared" si="25"/>
        <v>1.0254354908038956</v>
      </c>
      <c r="E81" s="7">
        <f t="shared" si="26"/>
        <v>0.41161486075670201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7">(I81-$I$83)^2+(J81-$J$83)^2+(K81-$K$83)^2+(L81-$L$83)^2+(M81-$M$83)^2+(N81-$N$83)+(O81-$O$83)^2+(P81-$P$83)^2+(Q81-$Q$83)^2+(R81-$R$83)^2</f>
        <v>0.24146935034928527</v>
      </c>
      <c r="T81" s="7"/>
    </row>
    <row r="82" spans="1:20" x14ac:dyDescent="0.35">
      <c r="A82" s="5" t="s">
        <v>49</v>
      </c>
      <c r="B82" s="7">
        <f t="shared" si="23"/>
        <v>0.85645766248968991</v>
      </c>
      <c r="C82" s="7">
        <f t="shared" si="24"/>
        <v>0.77830198291717223</v>
      </c>
      <c r="D82" s="7">
        <f t="shared" si="25"/>
        <v>1.2223691705012452</v>
      </c>
      <c r="E82" s="7">
        <f t="shared" si="26"/>
        <v>0.74947020874505332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7"/>
        <v>0.40686042275754797</v>
      </c>
      <c r="T82" s="7"/>
    </row>
    <row r="83" spans="1:20" x14ac:dyDescent="0.35">
      <c r="A83" s="5" t="s">
        <v>54</v>
      </c>
      <c r="B83" s="7">
        <f t="shared" si="23"/>
        <v>1.2156189108979794</v>
      </c>
      <c r="C83" s="7">
        <f t="shared" si="24"/>
        <v>0.58571705281572239</v>
      </c>
      <c r="D83" s="7">
        <f t="shared" si="25"/>
        <v>0.83735247351998132</v>
      </c>
      <c r="E83" s="7">
        <f t="shared" si="26"/>
        <v>0.7858816742302065</v>
      </c>
      <c r="F83">
        <v>2</v>
      </c>
      <c r="I83" s="7">
        <f>AVERAGE(I80:I82)</f>
        <v>0.80846774193548387</v>
      </c>
      <c r="J83" s="7">
        <f t="shared" ref="J83:R83" si="28">AVERAGE(J80:J82)</f>
        <v>0.8732572877059569</v>
      </c>
      <c r="K83" s="7">
        <f t="shared" si="28"/>
        <v>0.80787932916542626</v>
      </c>
      <c r="L83" s="7">
        <f t="shared" si="28"/>
        <v>0.79064338406947421</v>
      </c>
      <c r="M83" s="7">
        <f t="shared" si="28"/>
        <v>0.89989350372736931</v>
      </c>
      <c r="N83" s="7">
        <f t="shared" si="28"/>
        <v>0.92499999999999993</v>
      </c>
      <c r="O83" s="7">
        <f t="shared" si="28"/>
        <v>0.42878120411160053</v>
      </c>
      <c r="P83" s="7">
        <f t="shared" si="28"/>
        <v>0.94940476190476186</v>
      </c>
      <c r="Q83" s="7">
        <f t="shared" si="28"/>
        <v>0.39024390243902435</v>
      </c>
      <c r="R83" s="7">
        <f t="shared" si="28"/>
        <v>0.38888888888888884</v>
      </c>
      <c r="S83" s="7">
        <f>SUM(S80:S82)</f>
        <v>1.100093119607251</v>
      </c>
      <c r="T83" s="7"/>
    </row>
    <row r="84" spans="1:20" x14ac:dyDescent="0.35">
      <c r="A84" s="5" t="s">
        <v>45</v>
      </c>
      <c r="B84" s="7">
        <f t="shared" si="23"/>
        <v>0.6634241114453292</v>
      </c>
      <c r="C84" s="7">
        <f t="shared" si="24"/>
        <v>0.70881718388706128</v>
      </c>
      <c r="D84" s="7">
        <f t="shared" si="25"/>
        <v>1.0816253360061465</v>
      </c>
      <c r="E84" s="7">
        <f t="shared" si="26"/>
        <v>0.29223899773387985</v>
      </c>
      <c r="F84">
        <v>4</v>
      </c>
      <c r="H84" s="5" t="s">
        <v>95</v>
      </c>
    </row>
    <row r="85" spans="1:20" x14ac:dyDescent="0.35">
      <c r="A85" s="5" t="s">
        <v>57</v>
      </c>
      <c r="B85" s="7">
        <f t="shared" si="23"/>
        <v>0</v>
      </c>
      <c r="C85" s="7">
        <f t="shared" si="24"/>
        <v>1.2649087285855978</v>
      </c>
      <c r="D85" s="7">
        <f t="shared" si="25"/>
        <v>1.7082457160503892</v>
      </c>
      <c r="E85" s="7">
        <f t="shared" si="26"/>
        <v>0.72270463470590074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  <c r="T85" s="7"/>
    </row>
    <row r="86" spans="1:20" x14ac:dyDescent="0.35">
      <c r="A86" s="5" t="s">
        <v>55</v>
      </c>
      <c r="B86" s="7">
        <f t="shared" si="23"/>
        <v>1.2649087285855978</v>
      </c>
      <c r="C86" s="7">
        <f t="shared" si="24"/>
        <v>0</v>
      </c>
      <c r="D86" s="7">
        <f t="shared" si="25"/>
        <v>0.65261891184161369</v>
      </c>
      <c r="E86" s="7">
        <f t="shared" si="26"/>
        <v>0.82760914821392761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  <c r="T86" s="7"/>
    </row>
    <row r="87" spans="1:20" x14ac:dyDescent="0.35">
      <c r="A87" s="5" t="s">
        <v>44</v>
      </c>
      <c r="B87" s="7">
        <f t="shared" si="23"/>
        <v>1.7082457160503892</v>
      </c>
      <c r="C87" s="7">
        <f t="shared" si="24"/>
        <v>0.65261891184161369</v>
      </c>
      <c r="D87" s="7">
        <f t="shared" si="25"/>
        <v>0</v>
      </c>
      <c r="E87" s="7">
        <f t="shared" si="26"/>
        <v>1.0652731459852143</v>
      </c>
      <c r="F87">
        <v>3</v>
      </c>
      <c r="I87" s="7">
        <f>AVERAGE(I85:I86)</f>
        <v>0.54838709677419328</v>
      </c>
      <c r="J87" s="7">
        <f t="shared" ref="J87:R87" si="29">AVERAGE(J85:J86)</f>
        <v>0.22813688212927755</v>
      </c>
      <c r="K87" s="7">
        <f t="shared" si="29"/>
        <v>0.20452515629651691</v>
      </c>
      <c r="L87" s="7">
        <f t="shared" si="29"/>
        <v>0.16756933420487446</v>
      </c>
      <c r="M87" s="7">
        <f t="shared" si="29"/>
        <v>0.45846645367412131</v>
      </c>
      <c r="N87" s="7">
        <f t="shared" si="29"/>
        <v>0.6166666666666667</v>
      </c>
      <c r="O87" s="7">
        <f t="shared" si="29"/>
        <v>0.35682819383259906</v>
      </c>
      <c r="P87" s="7">
        <f t="shared" si="29"/>
        <v>0.2901785714285714</v>
      </c>
      <c r="Q87" s="7">
        <f t="shared" si="29"/>
        <v>0.2804878048780487</v>
      </c>
      <c r="R87" s="7">
        <f t="shared" si="29"/>
        <v>0.41666666666666663</v>
      </c>
      <c r="S87" s="7">
        <f>SUM(S85:S86)</f>
        <v>0.34666104188960817</v>
      </c>
      <c r="T87" s="7"/>
    </row>
    <row r="88" spans="1:20" x14ac:dyDescent="0.35">
      <c r="A88" s="5" t="s">
        <v>34</v>
      </c>
      <c r="B88" s="7">
        <f t="shared" si="23"/>
        <v>0.72270463470590074</v>
      </c>
      <c r="C88" s="7">
        <f t="shared" si="24"/>
        <v>0.82760914821392761</v>
      </c>
      <c r="D88" s="7">
        <f t="shared" si="25"/>
        <v>1.0652731459852143</v>
      </c>
      <c r="E88" s="7">
        <f t="shared" si="26"/>
        <v>0</v>
      </c>
      <c r="F88">
        <v>4</v>
      </c>
      <c r="H88" s="5" t="s">
        <v>102</v>
      </c>
    </row>
    <row r="89" spans="1:20" x14ac:dyDescent="0.35">
      <c r="A89" s="5" t="s">
        <v>38</v>
      </c>
      <c r="B89" s="7">
        <f t="shared" si="23"/>
        <v>1.8980049100808083</v>
      </c>
      <c r="C89" s="7">
        <f t="shared" si="24"/>
        <v>0.89536039082589691</v>
      </c>
      <c r="D89" s="7">
        <f t="shared" si="25"/>
        <v>0.25113086389077843</v>
      </c>
      <c r="E89" s="7">
        <f t="shared" si="26"/>
        <v>1.2202197026263297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  <c r="T89" s="7"/>
    </row>
    <row r="90" spans="1:20" x14ac:dyDescent="0.35">
      <c r="A90" s="5" t="s">
        <v>59</v>
      </c>
      <c r="B90" s="7">
        <f t="shared" si="23"/>
        <v>1.8206070855180785</v>
      </c>
      <c r="C90" s="7">
        <f t="shared" si="24"/>
        <v>1.094069992320245</v>
      </c>
      <c r="D90" s="7">
        <f t="shared" si="25"/>
        <v>0.58960808040097101</v>
      </c>
      <c r="E90" s="7">
        <f t="shared" si="26"/>
        <v>1.1234899981898741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0">(I90-$I$95)^2+(J90-$J$95)^2+(K90-$K$95)^2+(L90-$L$95)^2+(M90-$M$95)^2+(N90-$N$95)+(O90-$O$95)^2+(P90-$P$95)^2+(Q90-$Q$95)^2+(R90-$R$95)^2</f>
        <v>0.20207181708056565</v>
      </c>
      <c r="T90" s="7"/>
    </row>
    <row r="91" spans="1:20" x14ac:dyDescent="0.35">
      <c r="A91" s="5" t="s">
        <v>39</v>
      </c>
      <c r="B91" s="7">
        <f t="shared" si="23"/>
        <v>0.38842940545990406</v>
      </c>
      <c r="C91" s="7">
        <f t="shared" si="24"/>
        <v>1.5071715626496305</v>
      </c>
      <c r="D91" s="7">
        <f t="shared" si="25"/>
        <v>2.0151826918146951</v>
      </c>
      <c r="E91" s="7">
        <f t="shared" si="26"/>
        <v>1.082745084107716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0"/>
        <v>3.1139218470100358E-2</v>
      </c>
      <c r="T91" s="7"/>
    </row>
    <row r="92" spans="1:20" x14ac:dyDescent="0.35">
      <c r="A92" s="5" t="s">
        <v>58</v>
      </c>
      <c r="B92" s="7">
        <f t="shared" si="23"/>
        <v>0.83716643065228646</v>
      </c>
      <c r="C92" s="7">
        <f t="shared" si="24"/>
        <v>1.8391071138341981</v>
      </c>
      <c r="D92" s="7">
        <f t="shared" si="25"/>
        <v>2.22642061133342</v>
      </c>
      <c r="E92" s="7">
        <f t="shared" si="26"/>
        <v>1.2653115726503616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0"/>
        <v>0.46367478187331573</v>
      </c>
      <c r="T92" s="7"/>
    </row>
    <row r="93" spans="1:20" x14ac:dyDescent="0.35">
      <c r="A93" s="5" t="s">
        <v>33</v>
      </c>
      <c r="B93" s="7">
        <f t="shared" si="23"/>
        <v>0.6631441558152531</v>
      </c>
      <c r="C93" s="7">
        <f t="shared" si="24"/>
        <v>0.89261583214594442</v>
      </c>
      <c r="D93" s="7">
        <f t="shared" si="25"/>
        <v>1.1577456033111304</v>
      </c>
      <c r="E93" s="7">
        <f t="shared" si="26"/>
        <v>0.16031421031560258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0"/>
        <v>2.1992908497181232E-2</v>
      </c>
      <c r="T93" s="7"/>
    </row>
    <row r="94" spans="1:20" x14ac:dyDescent="0.35">
      <c r="A94" s="5" t="s">
        <v>46</v>
      </c>
      <c r="B94" s="7">
        <f t="shared" si="23"/>
        <v>0.66781123270465625</v>
      </c>
      <c r="C94" s="7">
        <f t="shared" si="24"/>
        <v>0.75560181613437694</v>
      </c>
      <c r="D94" s="7">
        <f t="shared" si="25"/>
        <v>1.1309456925186794</v>
      </c>
      <c r="E94" s="7">
        <f t="shared" si="26"/>
        <v>0.38120673883098249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0"/>
        <v>0.39531742769702705</v>
      </c>
      <c r="T94" s="7"/>
    </row>
    <row r="95" spans="1:20" x14ac:dyDescent="0.35">
      <c r="A95" s="5" t="s">
        <v>48</v>
      </c>
      <c r="B95" s="7">
        <f t="shared" si="23"/>
        <v>1.6071569491334459</v>
      </c>
      <c r="C95" s="7">
        <f t="shared" si="24"/>
        <v>0.45602841343185352</v>
      </c>
      <c r="D95" s="7">
        <f t="shared" si="25"/>
        <v>0.33129473153243655</v>
      </c>
      <c r="E95" s="7">
        <f t="shared" si="26"/>
        <v>1.029034983803397</v>
      </c>
      <c r="F95">
        <v>3</v>
      </c>
      <c r="I95" s="7">
        <f>AVERAGE(I89:I94)</f>
        <v>0.11895161290322571</v>
      </c>
      <c r="J95" s="7">
        <f t="shared" ref="J95:R95" si="31">AVERAGE(J89:J94)</f>
        <v>0.17068018588931122</v>
      </c>
      <c r="K95" s="7">
        <f t="shared" si="31"/>
        <v>0.19564354470576573</v>
      </c>
      <c r="L95" s="7">
        <f t="shared" si="31"/>
        <v>0.19868023780620667</v>
      </c>
      <c r="M95" s="7">
        <f t="shared" si="31"/>
        <v>0.18264110756123533</v>
      </c>
      <c r="N95" s="7">
        <f t="shared" si="31"/>
        <v>0.21249999999999999</v>
      </c>
      <c r="O95" s="7">
        <f t="shared" si="31"/>
        <v>0.6519823788546254</v>
      </c>
      <c r="P95" s="7">
        <f t="shared" si="31"/>
        <v>8.4821428571428534E-2</v>
      </c>
      <c r="Q95" s="7">
        <f t="shared" si="31"/>
        <v>0.638211382113821</v>
      </c>
      <c r="R95" s="7">
        <f t="shared" si="31"/>
        <v>0.3888888888888889</v>
      </c>
      <c r="S95" s="7">
        <f>SUM(S89:S94)</f>
        <v>1.2594466762468437</v>
      </c>
      <c r="T95" s="7"/>
    </row>
    <row r="96" spans="1:20" x14ac:dyDescent="0.35">
      <c r="A96" s="5" t="s">
        <v>47</v>
      </c>
      <c r="B96" s="7">
        <f t="shared" si="23"/>
        <v>1.6795147345829966</v>
      </c>
      <c r="C96" s="7">
        <f t="shared" si="24"/>
        <v>1.1617959154264124</v>
      </c>
      <c r="D96" s="7">
        <f t="shared" si="25"/>
        <v>0.76210561220517103</v>
      </c>
      <c r="E96" s="7">
        <f t="shared" si="26"/>
        <v>0.99535259332245085</v>
      </c>
      <c r="F96">
        <v>3</v>
      </c>
      <c r="H96" s="5" t="s">
        <v>108</v>
      </c>
    </row>
    <row r="97" spans="1:21" x14ac:dyDescent="0.35">
      <c r="A97" s="5" t="s">
        <v>60</v>
      </c>
      <c r="B97" s="7">
        <f t="shared" si="23"/>
        <v>0.51433002810593953</v>
      </c>
      <c r="C97" s="7">
        <f t="shared" si="24"/>
        <v>1.055717070342771</v>
      </c>
      <c r="D97" s="7">
        <f t="shared" si="25"/>
        <v>1.3565854809583306</v>
      </c>
      <c r="E97" s="7">
        <f t="shared" si="26"/>
        <v>0.43259321793377342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  <c r="T97" s="7"/>
    </row>
    <row r="98" spans="1:21" x14ac:dyDescent="0.35">
      <c r="A98" s="5" t="s">
        <v>51</v>
      </c>
      <c r="B98" s="7">
        <f t="shared" si="23"/>
        <v>1.2497657756610194</v>
      </c>
      <c r="C98" s="7">
        <f t="shared" si="24"/>
        <v>0.67440423000608229</v>
      </c>
      <c r="D98" s="7">
        <f t="shared" si="25"/>
        <v>0.64408056770995281</v>
      </c>
      <c r="E98" s="7">
        <f t="shared" si="26"/>
        <v>0.59316362816691315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2">(I98-$I$106)^2+(J98-$J$106)^2+(K98-$K$106)^2+(L98-$L$106)^2+(M98-$M$106)^2+(N98-$N$106)+(O98-$O$106)^2+(P98-$P$106)^2+(Q98-$Q$106)^2+(R98-$R$106)^2</f>
        <v>5.8722656243568705E-2</v>
      </c>
      <c r="T98" s="7"/>
    </row>
    <row r="99" spans="1:21" x14ac:dyDescent="0.35">
      <c r="A99" s="5" t="s">
        <v>43</v>
      </c>
      <c r="B99" s="7">
        <f t="shared" si="23"/>
        <v>1.3415274907416996</v>
      </c>
      <c r="C99" s="7">
        <f t="shared" si="24"/>
        <v>0.72408371631781732</v>
      </c>
      <c r="D99" s="7">
        <f t="shared" si="25"/>
        <v>0.60445240208585449</v>
      </c>
      <c r="E99" s="7">
        <f t="shared" si="26"/>
        <v>0.70847161355304089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2"/>
        <v>0.80354337194257053</v>
      </c>
      <c r="T99" s="7"/>
    </row>
    <row r="100" spans="1:21" x14ac:dyDescent="0.3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2"/>
        <v>0.1693437717150002</v>
      </c>
      <c r="T100" s="7"/>
    </row>
    <row r="101" spans="1:21" x14ac:dyDescent="0.3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2"/>
        <v>2.5682577448970685E-2</v>
      </c>
      <c r="T101" s="7"/>
    </row>
    <row r="102" spans="1:21" x14ac:dyDescent="0.3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2"/>
        <v>6.0434980864275054E-2</v>
      </c>
      <c r="T102" s="7"/>
    </row>
    <row r="103" spans="1:21" x14ac:dyDescent="0.3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2"/>
        <v>0.15562443595394282</v>
      </c>
      <c r="T103" s="7"/>
    </row>
    <row r="104" spans="1:21" x14ac:dyDescent="0.3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2"/>
        <v>0.29052288657684189</v>
      </c>
      <c r="T104" s="7"/>
    </row>
    <row r="105" spans="1:21" x14ac:dyDescent="0.3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2"/>
        <v>0.11628828194695788</v>
      </c>
      <c r="T105" s="7"/>
    </row>
    <row r="106" spans="1:21" x14ac:dyDescent="0.35">
      <c r="I106" s="7">
        <f>AVERAGE(I97:I105)</f>
        <v>0.48655913978494625</v>
      </c>
      <c r="J106" s="7">
        <f t="shared" ref="J106:R106" si="33">AVERAGE(J97:J105)</f>
        <v>0.55273905083791008</v>
      </c>
      <c r="K106" s="7">
        <f t="shared" si="33"/>
        <v>0.46553758283439745</v>
      </c>
      <c r="L106" s="7">
        <f t="shared" si="33"/>
        <v>0.44563762567310999</v>
      </c>
      <c r="M106" s="7">
        <f t="shared" si="33"/>
        <v>0.59424920127795522</v>
      </c>
      <c r="N106" s="7">
        <f t="shared" si="33"/>
        <v>0.55925925925925934</v>
      </c>
      <c r="O106" s="7">
        <f t="shared" si="33"/>
        <v>0.6377875673029858</v>
      </c>
      <c r="P106" s="7">
        <f t="shared" si="33"/>
        <v>0.64682539682539675</v>
      </c>
      <c r="Q106" s="7">
        <f t="shared" si="33"/>
        <v>0.46341463414634138</v>
      </c>
      <c r="R106" s="7">
        <f t="shared" si="33"/>
        <v>0.48148148148148145</v>
      </c>
      <c r="S106" s="7">
        <f>SUM(S97:S105)</f>
        <v>2.3476423070870185</v>
      </c>
      <c r="T106" s="7"/>
    </row>
    <row r="107" spans="1:21" x14ac:dyDescent="0.35">
      <c r="H107" s="5" t="s">
        <v>97</v>
      </c>
      <c r="I107" s="7">
        <f>S83+S95+S87+S106</f>
        <v>5.0538431448307213</v>
      </c>
    </row>
    <row r="109" spans="1:21" x14ac:dyDescent="0.3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U109" t="s">
        <v>103</v>
      </c>
    </row>
    <row r="110" spans="1:21" x14ac:dyDescent="0.35">
      <c r="A110" s="5" t="s">
        <v>42</v>
      </c>
      <c r="B110" s="7">
        <f t="shared" ref="B110:B129" si="34">SQRT((P2-$P$11)^2+(Q2-$Q$11)^2+(R2-$R$11)^2+(S2-$S$11)^2+(U2-$U$11)^2+(V2-$V$11)^2+(W2-$W$11)^2+(X2-$X$11)^2+(Y2-$Y$11)^2+(Z2-$Z$11)^2)</f>
        <v>1.7082358047533803</v>
      </c>
      <c r="C110" s="7">
        <f t="shared" ref="C110:C129" si="35">SQRT((P2-$P$12)^2+(Q2-$Q$12)^2+(R2-$R$12)^2+(S2-$S$12)^2+(U2-$U$12)^2+(V2-$V$12)^2+(W2-$W$12)^2+(X2-$X$12)^2+(Y2-$Y$12)^2+(Z2-$Z$12)^2)</f>
        <v>1.6158123442180072</v>
      </c>
      <c r="D110" s="7">
        <f t="shared" ref="D110:D129" si="36">SQRT((P2-$P$13)^2+(Q2-$Q$13)^2+(R2-$R$13)^2+(S2-$S$13)^2+(U2-$U$13)^2+(V2-$V$13)^2+(W2-$W$13)^2+(X2-$X$13)^2+(Y2-$Y$13)^2+(Z2-$Z$13)^2)</f>
        <v>0.69748846713132817</v>
      </c>
      <c r="E110" s="7">
        <f t="shared" ref="E110:E129" si="37">SQRT((P2-$P$14)^2+(Q2-$Q$14)^2+(R2-$R$14)^2+(S2-$S$14)^2+(U2-$U$14)^2+(V2-$V$14)^2+(W2-$W$14)^2+(X2-$X$14)^2+(Y2-$Y$14)^2+(Z2-$Z$14)^2)</f>
        <v>0.8730613695955467</v>
      </c>
      <c r="F110" s="7">
        <f t="shared" ref="F110:F129" si="38">SQRT((P2-$P$15)^2+(Q2-$Q$15)^2+(R2-$R$15)^2+(S2-$S$15)^2+(U2-$U$15)^2+(V2-$V$15)^2+(W2-$W$15)^2+(X2-$X$15)^2+(Y2-$Y$15)^2+(Z2-$Z$15)^2)</f>
        <v>0.52750587490855338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/>
      <c r="U110" s="7">
        <f>(J110-$J$113)^2+(K110-$K$113)^2+(L110-$L$113)^2+(M110-$M$113)^2+(N110-$N$113)^2+(O110-$O$113)+(P110-$P$113)^2+(Q110-$Q$113)^2+(R110-$R$113)^2+(S110-$S$113)^2</f>
        <v>2.5633715872890289E-2</v>
      </c>
    </row>
    <row r="111" spans="1:21" x14ac:dyDescent="0.35">
      <c r="A111" s="5" t="s">
        <v>52</v>
      </c>
      <c r="B111" s="7">
        <f t="shared" si="34"/>
        <v>1.2086817382488173</v>
      </c>
      <c r="C111" s="7">
        <f t="shared" si="35"/>
        <v>1.1913751284003904</v>
      </c>
      <c r="D111" s="7">
        <f t="shared" si="36"/>
        <v>1.1155309556307436</v>
      </c>
      <c r="E111" s="7">
        <f t="shared" si="37"/>
        <v>1.3373281474263963</v>
      </c>
      <c r="F111" s="7">
        <f t="shared" si="38"/>
        <v>0.48549275290292443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/>
      <c r="U111" s="7">
        <f t="shared" ref="U111:U112" si="39">(J111-$J$113)^2+(K111-$K$113)^2+(L111-$L$113)^2+(M111-$M$113)^2+(N111-$N$113)^2+(O111-$O$113)+(P111-$P$113)^2+(Q111-$Q$113)^2+(R111-$R$113)^2+(S111-$S$113)^2</f>
        <v>-2.5847622115896252E-3</v>
      </c>
    </row>
    <row r="112" spans="1:21" x14ac:dyDescent="0.35">
      <c r="A112" s="5" t="s">
        <v>49</v>
      </c>
      <c r="B112" s="7">
        <f t="shared" si="34"/>
        <v>1.4411797194924847</v>
      </c>
      <c r="C112" s="7">
        <f t="shared" si="35"/>
        <v>1.550250804786669</v>
      </c>
      <c r="D112" s="7">
        <f t="shared" si="36"/>
        <v>1.0498755899159944</v>
      </c>
      <c r="E112" s="7">
        <f t="shared" si="37"/>
        <v>1.6299389614055093</v>
      </c>
      <c r="F112" s="7">
        <f t="shared" si="38"/>
        <v>0.84274769143166095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/>
      <c r="U112" s="7">
        <f t="shared" si="39"/>
        <v>0.25191583033992299</v>
      </c>
    </row>
    <row r="113" spans="1:21" x14ac:dyDescent="0.35">
      <c r="A113" s="5" t="s">
        <v>54</v>
      </c>
      <c r="B113" s="7">
        <f t="shared" si="34"/>
        <v>1.0165688212528756</v>
      </c>
      <c r="C113" s="7">
        <f t="shared" si="35"/>
        <v>1.0365338527404535</v>
      </c>
      <c r="D113" s="7">
        <f t="shared" si="36"/>
        <v>1.4780335006132177</v>
      </c>
      <c r="E113" s="7">
        <f t="shared" si="37"/>
        <v>1.5583731844593807</v>
      </c>
      <c r="F113" s="7">
        <f t="shared" si="38"/>
        <v>0.78033619114937669</v>
      </c>
      <c r="G113">
        <v>5</v>
      </c>
      <c r="J113" s="7">
        <f>AVERAGE(J110:J112)</f>
        <v>0.16196236559139773</v>
      </c>
      <c r="K113" s="7">
        <f t="shared" ref="K113:S113" si="40">AVERAGE(K110:K112)</f>
        <v>1.5209125475285032E-2</v>
      </c>
      <c r="L113" s="7">
        <f t="shared" si="40"/>
        <v>3.2946313386920792E-2</v>
      </c>
      <c r="M113" s="7">
        <f t="shared" si="40"/>
        <v>3.9997509882653236E-2</v>
      </c>
      <c r="N113" s="7">
        <f t="shared" si="40"/>
        <v>0.2545260915867944</v>
      </c>
      <c r="O113" s="7">
        <f t="shared" si="40"/>
        <v>0.28888888888888892</v>
      </c>
      <c r="P113" s="7">
        <f t="shared" si="40"/>
        <v>0.57268722466960342</v>
      </c>
      <c r="Q113" s="7">
        <f t="shared" si="40"/>
        <v>0.11309523809523807</v>
      </c>
      <c r="R113" s="7">
        <f t="shared" si="40"/>
        <v>0.63414634146341464</v>
      </c>
      <c r="S113" s="7">
        <f t="shared" si="40"/>
        <v>0.5</v>
      </c>
      <c r="T113" s="7"/>
      <c r="U113" s="7">
        <f>SUM(U110:U112)</f>
        <v>0.27496478400122365</v>
      </c>
    </row>
    <row r="114" spans="1:21" x14ac:dyDescent="0.35">
      <c r="A114" s="5" t="s">
        <v>45</v>
      </c>
      <c r="B114" s="7">
        <f t="shared" si="34"/>
        <v>1.2662340997008932</v>
      </c>
      <c r="C114" s="7">
        <f t="shared" si="35"/>
        <v>1.2146745183951186</v>
      </c>
      <c r="D114" s="7">
        <f t="shared" si="36"/>
        <v>0.99326632223898659</v>
      </c>
      <c r="E114" s="7">
        <f t="shared" si="37"/>
        <v>1.2853042849457077</v>
      </c>
      <c r="F114" s="7">
        <f t="shared" si="38"/>
        <v>0.28972907110336499</v>
      </c>
      <c r="G114">
        <v>5</v>
      </c>
      <c r="I114" s="5" t="s">
        <v>95</v>
      </c>
    </row>
    <row r="115" spans="1:21" x14ac:dyDescent="0.35">
      <c r="A115" s="5" t="s">
        <v>57</v>
      </c>
      <c r="B115" s="7">
        <f t="shared" si="34"/>
        <v>1.8980049100808083</v>
      </c>
      <c r="C115" s="7">
        <f t="shared" si="35"/>
        <v>1.8206070855180785</v>
      </c>
      <c r="D115" s="7">
        <f t="shared" si="36"/>
        <v>0.38842940545990406</v>
      </c>
      <c r="E115" s="7">
        <f t="shared" si="37"/>
        <v>0.83716643065228646</v>
      </c>
      <c r="F115" s="7">
        <f t="shared" si="38"/>
        <v>0.6631441558152531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/>
      <c r="U115" s="7">
        <f>(J115-$J$118)^2+(K115-$K$118)^2+(L115-$L$118)^2+(M115-$M$118)^2+(N115-$N$118)^2+(O115-$O$118)+(P115-$P$118)^2+(Q115-$Q$118)^2+(R115-$R$118)^2+(S115-$S$118)^2</f>
        <v>6.1508432736133017E-3</v>
      </c>
    </row>
    <row r="116" spans="1:21" x14ac:dyDescent="0.35">
      <c r="A116" s="5" t="s">
        <v>55</v>
      </c>
      <c r="B116" s="7">
        <f t="shared" si="34"/>
        <v>0.89536039082589691</v>
      </c>
      <c r="C116" s="7">
        <f t="shared" si="35"/>
        <v>1.094069992320245</v>
      </c>
      <c r="D116" s="7">
        <f t="shared" si="36"/>
        <v>1.5071715626496305</v>
      </c>
      <c r="E116" s="7">
        <f t="shared" si="37"/>
        <v>1.8391071138341981</v>
      </c>
      <c r="F116" s="7">
        <f t="shared" si="38"/>
        <v>0.89261583214594442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/>
      <c r="U116" s="7">
        <f>(J116-$J$118)^2+(K116-$K$118)^2+(L116-$L$118)^2+(M116-$M$118)^2+(N116-$N$118)^2+(O116-$O$118)+(P116-$P$118)^2+(Q116-$Q$118)^2+(R116-$R$118)^2+(S116-$S$118)^2</f>
        <v>-3.8834287719365458E-2</v>
      </c>
    </row>
    <row r="117" spans="1:21" x14ac:dyDescent="0.35">
      <c r="A117" s="5" t="s">
        <v>44</v>
      </c>
      <c r="B117" s="7">
        <f t="shared" si="34"/>
        <v>0.25113086389077843</v>
      </c>
      <c r="C117" s="7">
        <f t="shared" si="35"/>
        <v>0.58960808040097101</v>
      </c>
      <c r="D117" s="7">
        <f t="shared" si="36"/>
        <v>2.0151826918146951</v>
      </c>
      <c r="E117" s="7">
        <f t="shared" si="37"/>
        <v>2.22642061133342</v>
      </c>
      <c r="F117" s="7">
        <f t="shared" si="38"/>
        <v>1.1577456033111304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/>
      <c r="U117" s="7">
        <f t="shared" ref="U117" si="41">(J117-$J$118)^2+(K117-$K$118)^2+(L117-$L$118)^2+(M117-$M$118)^2+(N117-$N$118)^2+(O117-$O$118)+(P117-$P$118)^2+(Q117-$Q$118)^2+(R117-$R$118)^2+(S117-$S$118)^2</f>
        <v>0.40343399486208281</v>
      </c>
    </row>
    <row r="118" spans="1:21" x14ac:dyDescent="0.35">
      <c r="A118" s="5" t="s">
        <v>34</v>
      </c>
      <c r="B118" s="7">
        <f t="shared" si="34"/>
        <v>1.2202197026263297</v>
      </c>
      <c r="C118" s="7">
        <f t="shared" si="35"/>
        <v>1.1234899981898741</v>
      </c>
      <c r="D118" s="7">
        <f t="shared" si="36"/>
        <v>1.082745084107716</v>
      </c>
      <c r="E118" s="7">
        <f t="shared" si="37"/>
        <v>1.2653115726503616</v>
      </c>
      <c r="F118" s="7">
        <f t="shared" si="38"/>
        <v>0.16031421031560258</v>
      </c>
      <c r="G118">
        <v>5</v>
      </c>
      <c r="J118" s="7">
        <f>AVERAGE(J115:J117)</f>
        <v>7.594086021505371E-2</v>
      </c>
      <c r="K118" s="7">
        <f t="shared" ref="K118:S118" si="42">AVERAGE(K115:K117)</f>
        <v>0.32615124630333747</v>
      </c>
      <c r="L118" s="7">
        <f t="shared" si="42"/>
        <v>0.35834077602461067</v>
      </c>
      <c r="M118" s="7">
        <f t="shared" si="42"/>
        <v>0.35736296572976006</v>
      </c>
      <c r="N118" s="7">
        <f t="shared" si="42"/>
        <v>0.11075612353567628</v>
      </c>
      <c r="O118" s="7">
        <f t="shared" si="42"/>
        <v>0.1361111111111111</v>
      </c>
      <c r="P118" s="7">
        <f t="shared" si="42"/>
        <v>0.73127753303964749</v>
      </c>
      <c r="Q118" s="7">
        <f t="shared" si="42"/>
        <v>5.6547619047618992E-2</v>
      </c>
      <c r="R118" s="7">
        <f t="shared" si="42"/>
        <v>0.64227642276422747</v>
      </c>
      <c r="S118" s="7">
        <f t="shared" si="42"/>
        <v>0.27777777777777773</v>
      </c>
      <c r="T118" s="7"/>
      <c r="U118" s="7">
        <f>SUM(U115:U117)</f>
        <v>0.37075055041633065</v>
      </c>
    </row>
    <row r="119" spans="1:21" x14ac:dyDescent="0.35">
      <c r="A119" s="5" t="s">
        <v>38</v>
      </c>
      <c r="B119" s="7">
        <f t="shared" si="34"/>
        <v>0</v>
      </c>
      <c r="C119" s="7">
        <f t="shared" si="35"/>
        <v>0.46590019079616296</v>
      </c>
      <c r="D119" s="7">
        <f t="shared" si="36"/>
        <v>2.2200584121558538</v>
      </c>
      <c r="E119" s="7">
        <f t="shared" si="37"/>
        <v>2.384622723190446</v>
      </c>
      <c r="F119" s="7">
        <f t="shared" si="38"/>
        <v>1.3098773857082724</v>
      </c>
      <c r="G119">
        <v>1</v>
      </c>
      <c r="I119" s="5" t="s">
        <v>102</v>
      </c>
    </row>
    <row r="120" spans="1:21" x14ac:dyDescent="0.35">
      <c r="A120" s="5" t="s">
        <v>59</v>
      </c>
      <c r="B120" s="7">
        <f t="shared" si="34"/>
        <v>0.46590019079616296</v>
      </c>
      <c r="C120" s="7">
        <f t="shared" si="35"/>
        <v>0</v>
      </c>
      <c r="D120" s="7">
        <f t="shared" si="36"/>
        <v>2.1658841137224218</v>
      </c>
      <c r="E120" s="7">
        <f t="shared" si="37"/>
        <v>2.2245851080754848</v>
      </c>
      <c r="F120" s="7">
        <f t="shared" si="38"/>
        <v>1.1830117523709835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/>
      <c r="U120" s="7">
        <f>(J120-$J$122)^2+(K120-$K$122)^2+(L120-$L$122)^2+(M120-$M$122)^2+(N120-$N$122)^2+(O120-$O$122)+(P120-$P$122)^2+(Q120-$Q$122)^2+(R120-$R$122)^2+(S120-$S$122)^2</f>
        <v>-2.7144820665808533E-2</v>
      </c>
    </row>
    <row r="121" spans="1:21" x14ac:dyDescent="0.35">
      <c r="A121" s="5" t="s">
        <v>39</v>
      </c>
      <c r="B121" s="7">
        <f t="shared" si="34"/>
        <v>2.2200584121558538</v>
      </c>
      <c r="C121" s="7">
        <f t="shared" si="35"/>
        <v>2.1658841137224218</v>
      </c>
      <c r="D121" s="7">
        <f t="shared" si="36"/>
        <v>0</v>
      </c>
      <c r="E121" s="7">
        <f t="shared" si="37"/>
        <v>0.83760385455367803</v>
      </c>
      <c r="F121" s="7">
        <f t="shared" si="38"/>
        <v>1.0190068497629392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/>
      <c r="U121" s="7">
        <f>(J121-$J$122)^2+(K121-$K$122)^2+(L121-$L$122)^2+(M121-$M$122)^2+(N121-$N$122)^2+(O121-$O$122)+(P121-$P$122)^2+(Q121-$Q$122)^2+(R121-$R$122)^2+(S121-$S$122)^2</f>
        <v>0.33118851266752458</v>
      </c>
    </row>
    <row r="122" spans="1:21" x14ac:dyDescent="0.35">
      <c r="A122" s="5" t="s">
        <v>58</v>
      </c>
      <c r="B122" s="7">
        <f t="shared" si="34"/>
        <v>2.384622723190446</v>
      </c>
      <c r="C122" s="7">
        <f t="shared" si="35"/>
        <v>2.2245851080754848</v>
      </c>
      <c r="D122" s="7">
        <f t="shared" si="36"/>
        <v>0.83760385455367803</v>
      </c>
      <c r="E122" s="7">
        <f t="shared" si="37"/>
        <v>0</v>
      </c>
      <c r="F122" s="7">
        <f t="shared" si="38"/>
        <v>1.1470662992883829</v>
      </c>
      <c r="G122">
        <v>4</v>
      </c>
      <c r="J122" s="7">
        <f>AVERAGE(J120:J121)</f>
        <v>0.77721774193548376</v>
      </c>
      <c r="K122" s="7">
        <f t="shared" ref="K122:S122" si="43">AVERAGE(K120:K121)</f>
        <v>0.80608365019011385</v>
      </c>
      <c r="L122" s="7">
        <f t="shared" si="43"/>
        <v>0.65828123449439324</v>
      </c>
      <c r="M122" s="7">
        <f t="shared" si="43"/>
        <v>0.64081613596040721</v>
      </c>
      <c r="N122" s="7">
        <f t="shared" si="43"/>
        <v>0.83865814696485619</v>
      </c>
      <c r="O122" s="7">
        <f t="shared" si="43"/>
        <v>0.82083333333333341</v>
      </c>
      <c r="P122" s="7">
        <f t="shared" si="43"/>
        <v>0.5638766519823788</v>
      </c>
      <c r="Q122" s="7">
        <f t="shared" si="43"/>
        <v>0.9910714285714286</v>
      </c>
      <c r="R122" s="7">
        <f t="shared" si="43"/>
        <v>0.17073170731707307</v>
      </c>
      <c r="S122" s="7">
        <f t="shared" si="43"/>
        <v>0.75</v>
      </c>
      <c r="T122" s="7"/>
      <c r="U122" s="7">
        <f>SUM(U120:U121)</f>
        <v>0.30404369200171605</v>
      </c>
    </row>
    <row r="123" spans="1:21" x14ac:dyDescent="0.35">
      <c r="A123" s="5" t="s">
        <v>33</v>
      </c>
      <c r="B123" s="7">
        <f t="shared" si="34"/>
        <v>1.3098773857082724</v>
      </c>
      <c r="C123" s="7">
        <f t="shared" si="35"/>
        <v>1.1830117523709835</v>
      </c>
      <c r="D123" s="7">
        <f t="shared" si="36"/>
        <v>1.0190068497629392</v>
      </c>
      <c r="E123" s="7">
        <f t="shared" si="37"/>
        <v>1.1470662992883829</v>
      </c>
      <c r="F123" s="7">
        <f t="shared" si="38"/>
        <v>0</v>
      </c>
      <c r="G123">
        <v>5</v>
      </c>
      <c r="I123" s="5" t="s">
        <v>108</v>
      </c>
    </row>
    <row r="124" spans="1:21" x14ac:dyDescent="0.35">
      <c r="A124" s="5" t="s">
        <v>46</v>
      </c>
      <c r="B124" s="7">
        <f t="shared" si="34"/>
        <v>1.3228712342333386</v>
      </c>
      <c r="C124" s="7">
        <f t="shared" si="35"/>
        <v>1.2809372652026327</v>
      </c>
      <c r="D124" s="7">
        <f t="shared" si="36"/>
        <v>0.94280743371833631</v>
      </c>
      <c r="E124" s="7">
        <f t="shared" si="37"/>
        <v>1.1777505691143642</v>
      </c>
      <c r="F124" s="7">
        <f t="shared" si="38"/>
        <v>0.3706168440091146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/>
      <c r="U124" s="7">
        <f>(J124-$J$126)^2+(K124-$K$126)^2+(L124-$L$126)^2+(M124-$M$126)^2+(N124-$N$126)^2+(O124-$O$126)+(P124-$P$126)^2+(Q124-$Q$126)^2+(R124-$R$126)^2+(S124-$S$126)^2</f>
        <v>0.77569143117947936</v>
      </c>
    </row>
    <row r="125" spans="1:21" x14ac:dyDescent="0.35">
      <c r="A125" s="5" t="s">
        <v>48</v>
      </c>
      <c r="B125" s="7">
        <f t="shared" si="34"/>
        <v>0.53515593028526687</v>
      </c>
      <c r="C125" s="7">
        <f t="shared" si="35"/>
        <v>0.84200216445209319</v>
      </c>
      <c r="D125" s="7">
        <f t="shared" si="36"/>
        <v>1.8899348370409417</v>
      </c>
      <c r="E125" s="7">
        <f t="shared" si="37"/>
        <v>2.1069834542511683</v>
      </c>
      <c r="F125" s="7">
        <f t="shared" si="38"/>
        <v>1.1099179067225937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/>
      <c r="U125" s="7">
        <f>(J125-$J$126)^2+(K125-$K$126)^2+(L125-$L$126)^2+(M125-$M$126)^2+(N125-$N$126)^2+(O125-$O$126)+(P125-$P$126)^2+(Q125-$Q$126)^2+(R125-$R$126)^2+(S125-$S$126)^2</f>
        <v>1.0340247645128127</v>
      </c>
    </row>
    <row r="126" spans="1:21" x14ac:dyDescent="0.35">
      <c r="A126" s="5" t="s">
        <v>47</v>
      </c>
      <c r="B126" s="7">
        <f t="shared" si="34"/>
        <v>0.6914009265646871</v>
      </c>
      <c r="C126" s="7">
        <f t="shared" si="35"/>
        <v>0.30900849004937969</v>
      </c>
      <c r="D126" s="7">
        <f t="shared" si="36"/>
        <v>2.035572772061105</v>
      </c>
      <c r="E126" s="7">
        <f t="shared" si="37"/>
        <v>2.1033584258189038</v>
      </c>
      <c r="F126" s="7">
        <f t="shared" si="38"/>
        <v>1.0560624014126321</v>
      </c>
      <c r="G126">
        <v>2</v>
      </c>
      <c r="J126" s="7">
        <f>AVERAGE(J124:J125)</f>
        <v>0.63810483870967716</v>
      </c>
      <c r="K126" s="7">
        <f t="shared" ref="K126:S126" si="44">AVERAGE(K124:K125)</f>
        <v>0.55259822560202787</v>
      </c>
      <c r="L126" s="7">
        <f t="shared" si="44"/>
        <v>0.56886970328470776</v>
      </c>
      <c r="M126" s="7">
        <f t="shared" si="44"/>
        <v>0.54916425436548699</v>
      </c>
      <c r="N126" s="7">
        <f t="shared" si="44"/>
        <v>0.72364217252396146</v>
      </c>
      <c r="O126" s="7">
        <f t="shared" si="44"/>
        <v>0.75416666666666665</v>
      </c>
      <c r="P126" s="7">
        <f t="shared" si="44"/>
        <v>0.28634361233480166</v>
      </c>
      <c r="Q126" s="7">
        <f t="shared" si="44"/>
        <v>0.6383928571428571</v>
      </c>
      <c r="R126" s="7">
        <f t="shared" si="44"/>
        <v>0.21951219512195116</v>
      </c>
      <c r="S126" s="7">
        <f t="shared" si="44"/>
        <v>0.5</v>
      </c>
      <c r="T126" s="7"/>
      <c r="U126" s="7">
        <f>SUM(U124:U125)</f>
        <v>1.809716195692292</v>
      </c>
    </row>
    <row r="127" spans="1:21" x14ac:dyDescent="0.35">
      <c r="A127" s="5" t="s">
        <v>60</v>
      </c>
      <c r="B127" s="7">
        <f t="shared" si="34"/>
        <v>1.5293587414176075</v>
      </c>
      <c r="C127" s="7">
        <f t="shared" si="35"/>
        <v>1.4430075118813199</v>
      </c>
      <c r="D127" s="7">
        <f t="shared" si="36"/>
        <v>0.83461504952552479</v>
      </c>
      <c r="E127" s="7">
        <f t="shared" si="37"/>
        <v>1.1171004505967874</v>
      </c>
      <c r="F127" s="7">
        <f t="shared" si="38"/>
        <v>0.45586540130482539</v>
      </c>
      <c r="G127">
        <v>5</v>
      </c>
      <c r="I127" s="5" t="s">
        <v>109</v>
      </c>
    </row>
    <row r="128" spans="1:21" x14ac:dyDescent="0.35">
      <c r="A128" s="5" t="s">
        <v>51</v>
      </c>
      <c r="B128" s="7">
        <f t="shared" si="34"/>
        <v>0.75474356199805215</v>
      </c>
      <c r="C128" s="7">
        <f t="shared" si="35"/>
        <v>0.65779634906508078</v>
      </c>
      <c r="D128" s="7">
        <f t="shared" si="36"/>
        <v>1.5820454037618512</v>
      </c>
      <c r="E128" s="7">
        <f t="shared" si="37"/>
        <v>1.7593909326864148</v>
      </c>
      <c r="F128" s="7">
        <f t="shared" si="38"/>
        <v>0.64446860333084377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/>
      <c r="U128" s="7">
        <f>(J128-$J$138)^2+(K128-$K$138)^2+(L128-$L$138)^2+(M128-$M$138)^2+(N128-$N$138)^2+(O128-$O$138)+(P128-$P$138)^2+(Q128-$Q$138)^2+(R128-$R$138)^2+(S128-$S$138)^2</f>
        <v>9.0456032673712536E-2</v>
      </c>
    </row>
    <row r="129" spans="1:21" x14ac:dyDescent="0.35">
      <c r="A129" s="5" t="s">
        <v>43</v>
      </c>
      <c r="B129" s="7">
        <f t="shared" si="34"/>
        <v>0.7027181013589765</v>
      </c>
      <c r="C129" s="7">
        <f t="shared" si="35"/>
        <v>0.63620769805116795</v>
      </c>
      <c r="D129" s="7">
        <f t="shared" si="36"/>
        <v>1.6837270212412168</v>
      </c>
      <c r="E129" s="7">
        <f t="shared" si="37"/>
        <v>1.9056567405612983</v>
      </c>
      <c r="F129" s="7">
        <f t="shared" si="38"/>
        <v>0.78381666435698405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/>
      <c r="U129" s="7">
        <f t="shared" ref="U129:U137" si="45">(J129-$J$138)^2+(K129-$K$138)^2+(L129-$L$138)^2+(M129-$M$138)^2+(N129-$N$138)^2+(O129-$O$138)+(P129-$P$138)^2+(Q129-$Q$138)^2+(R129-$R$138)^2+(S129-$S$138)^2</f>
        <v>0.76336887045128321</v>
      </c>
    </row>
    <row r="130" spans="1:21" x14ac:dyDescent="0.3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/>
      <c r="U130" s="7">
        <f>(J130-$J$138)^2+(K130-$K$138)^2+(L130-$L$138)^2+(M130-$M$138)^2+(N130-$N$138)^2+(O130-$O$138)+(P130-$P$138)^2+(Q130-$Q$138)^2+(R130-$R$138)^2+(S130-$S$138)^2</f>
        <v>0.68748441882127531</v>
      </c>
    </row>
    <row r="131" spans="1:21" x14ac:dyDescent="0.3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/>
      <c r="U131" s="7">
        <f t="shared" si="45"/>
        <v>0.15066823701606769</v>
      </c>
    </row>
    <row r="132" spans="1:21" x14ac:dyDescent="0.3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/>
      <c r="U132" s="7">
        <f t="shared" si="45"/>
        <v>0.88991378174834246</v>
      </c>
    </row>
    <row r="133" spans="1:21" x14ac:dyDescent="0.3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/>
      <c r="U133" s="7">
        <f t="shared" si="45"/>
        <v>-2.4245594486173475E-2</v>
      </c>
    </row>
    <row r="134" spans="1:21" x14ac:dyDescent="0.3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/>
      <c r="U134" s="7">
        <f>(J134-$J$138)^2+(K134-$K$138)^2+(L134-$L$138)^2+(M134-$M$138)^2+(N134-$N$138)^2+(O134-$O$138)+(P134-$P$138)^2+(Q134-$Q$138)^2+(R134-$R$138)^2+(S134-$S$138)^2</f>
        <v>2.8662090579024052E-2</v>
      </c>
    </row>
    <row r="135" spans="1:21" x14ac:dyDescent="0.3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/>
      <c r="U135" s="7">
        <f t="shared" si="45"/>
        <v>8.4268830945567613E-2</v>
      </c>
    </row>
    <row r="136" spans="1:21" x14ac:dyDescent="0.3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/>
      <c r="U136" s="7">
        <f t="shared" si="45"/>
        <v>0.26430263362163536</v>
      </c>
    </row>
    <row r="137" spans="1:21" x14ac:dyDescent="0.3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/>
      <c r="U137" s="7">
        <f t="shared" si="45"/>
        <v>4.969661930293949E-2</v>
      </c>
    </row>
    <row r="138" spans="1:21" x14ac:dyDescent="0.35">
      <c r="J138" s="7">
        <f>AVERAGE(J128:J137)</f>
        <v>0.50705645161290325</v>
      </c>
      <c r="K138" s="7">
        <f t="shared" ref="K138:S138" si="46">AVERAGE(K128:K137)</f>
        <v>0.53333333333333321</v>
      </c>
      <c r="L138" s="7">
        <f t="shared" si="46"/>
        <v>0.45682246700406876</v>
      </c>
      <c r="M138" s="7">
        <f t="shared" si="46"/>
        <v>0.43378466710243729</v>
      </c>
      <c r="N138" s="7">
        <f t="shared" si="46"/>
        <v>0.58402555910543119</v>
      </c>
      <c r="O138" s="7">
        <f t="shared" si="46"/>
        <v>0.58916666666666684</v>
      </c>
      <c r="P138" s="7">
        <f t="shared" si="46"/>
        <v>0.60396475770925107</v>
      </c>
      <c r="Q138" s="7">
        <f t="shared" si="46"/>
        <v>0.59910714285714284</v>
      </c>
      <c r="R138" s="7">
        <f t="shared" si="46"/>
        <v>0.51219512195121952</v>
      </c>
      <c r="S138" s="7">
        <f t="shared" si="46"/>
        <v>0.3833333333333333</v>
      </c>
      <c r="T138" s="7"/>
      <c r="U138" s="7">
        <f>SUM(U128:U137)</f>
        <v>2.9845759206736742</v>
      </c>
    </row>
    <row r="139" spans="1:21" x14ac:dyDescent="0.35">
      <c r="I139" s="5" t="s">
        <v>97</v>
      </c>
      <c r="J139" s="7">
        <f>U138+U126+U122+U118+U113</f>
        <v>5.7440511427852368</v>
      </c>
    </row>
    <row r="141" spans="1:21" x14ac:dyDescent="0.3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U141" t="s">
        <v>103</v>
      </c>
    </row>
    <row r="142" spans="1:21" x14ac:dyDescent="0.35">
      <c r="A142" s="5" t="s">
        <v>42</v>
      </c>
      <c r="B142" s="7">
        <f t="shared" ref="B142:B161" si="47">SQRT((P2-$P$11)^2+(Q2-$Q$11)^2+(R2-$R$11)^2+(S2-$S$11)^2+(U2-$U$11)^2+(V2-$V$11)^2+(W2-$W$11)^2+(X2-$X$11)^2+(Y2-$Y$11)^2+(Z2-$Z$11)^2)</f>
        <v>1.7082358047533803</v>
      </c>
      <c r="C142" s="7">
        <f t="shared" ref="C142:C161" si="48">SQRT((P2-$P$12)^2+(Q2-$Q$12)^2+(R2-$R$12)^2+(S2-$S$12)^2+(U2-$U$12)^2+(V2-$V$12)^2+(W2-$W$12)^2+(X2-$X$12)^2+(Y2-$Y$12)^2+(Z2-$Z$12)^2)</f>
        <v>1.6158123442180072</v>
      </c>
      <c r="D142" s="7">
        <f t="shared" ref="D142:D161" si="49">SQRT((P2-$P$13)^2+(Q2-$Q$13)^2+(R2-$R$13)^2+(S2-$S$13)^2+(U2-$U$13)^2+(V2-$V$13)^2+(W2-$W$13)^2+(X2-$X$13)^2+(Y2-$Y$13)^2+(Z2-$Z$13)^2)</f>
        <v>0.69748846713132817</v>
      </c>
      <c r="E142" s="7">
        <f t="shared" ref="E142:E161" si="50">SQRT((P2-$P$16)^2+(Q2-$Q$16)^2+(R2-$R$16)^2+(S2-$S$16)^2+(U2-$U$16)^2+(V2-$V$16)^2+(W2-$W$16)^2+(X2-$X$16)^2+(Y2-$Y$16)^2+(Z2-$Z$16)^2)</f>
        <v>0.47581974946493244</v>
      </c>
      <c r="F142" s="7">
        <f t="shared" ref="F142:F161" si="51">SQRT((P2-$P$15)^2+(Q2-$Q$15)^2+(R2-$R$15)^2+(S2-$S$15)^2+(U2-$U$15)^2+(V2-$V$15)^2+(W2-$W$15)^2+(X2-$X$15)^2+(Y2-$Y$15)^2+(Z2-$Z$15)^2)</f>
        <v>0.52750587490855338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/>
      <c r="U142" s="7">
        <f>(J142-$J$145)^2+(K142-$K$145)^2+(L142-$L$145)^2+(M142-$M$145)^2+(N142-$N$145)^2+(O142-$O$145)+(P142-$P$145)^2+(Q142-$Q$145)^2+(R142-$R$145)^2+(S142-$S$145)^2</f>
        <v>2.5633715872890289E-2</v>
      </c>
    </row>
    <row r="143" spans="1:21" x14ac:dyDescent="0.35">
      <c r="A143" s="5" t="s">
        <v>52</v>
      </c>
      <c r="B143" s="7">
        <f t="shared" si="47"/>
        <v>1.2086817382488173</v>
      </c>
      <c r="C143" s="7">
        <f t="shared" si="48"/>
        <v>1.1913751284003904</v>
      </c>
      <c r="D143" s="7">
        <f t="shared" si="49"/>
        <v>1.1155309556307436</v>
      </c>
      <c r="E143" s="7">
        <f t="shared" si="50"/>
        <v>0.28119664666632399</v>
      </c>
      <c r="F143" s="7">
        <f t="shared" si="51"/>
        <v>0.48549275290292443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/>
      <c r="U143" s="7">
        <f t="shared" ref="U143:U144" si="52">(J143-$J$145)^2+(K143-$K$145)^2+(L143-$L$145)^2+(M143-$M$145)^2+(N143-$N$145)^2+(O143-$O$145)+(P143-$P$145)^2+(Q143-$Q$145)^2+(R143-$R$145)^2+(S143-$S$145)^2</f>
        <v>-2.5847622115896252E-3</v>
      </c>
    </row>
    <row r="144" spans="1:21" x14ac:dyDescent="0.35">
      <c r="A144" s="5" t="s">
        <v>49</v>
      </c>
      <c r="B144" s="7">
        <f t="shared" si="47"/>
        <v>1.4411797194924847</v>
      </c>
      <c r="C144" s="7">
        <f t="shared" si="48"/>
        <v>1.550250804786669</v>
      </c>
      <c r="D144" s="7">
        <f t="shared" si="49"/>
        <v>1.0498755899159944</v>
      </c>
      <c r="E144" s="7">
        <f t="shared" si="50"/>
        <v>0.69651543583960884</v>
      </c>
      <c r="F144" s="7">
        <f t="shared" si="51"/>
        <v>0.84274769143166095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/>
      <c r="U144" s="7">
        <f t="shared" si="52"/>
        <v>0.25191583033992299</v>
      </c>
    </row>
    <row r="145" spans="1:21" x14ac:dyDescent="0.35">
      <c r="A145" s="5" t="s">
        <v>54</v>
      </c>
      <c r="B145" s="7">
        <f t="shared" si="47"/>
        <v>1.0165688212528756</v>
      </c>
      <c r="C145" s="7">
        <f t="shared" si="48"/>
        <v>1.0365338527404535</v>
      </c>
      <c r="D145" s="7">
        <f t="shared" si="49"/>
        <v>1.4780335006132177</v>
      </c>
      <c r="E145" s="7">
        <f t="shared" si="50"/>
        <v>0.66326396772186946</v>
      </c>
      <c r="F145" s="7">
        <f t="shared" si="51"/>
        <v>0.78033619114937669</v>
      </c>
      <c r="G145">
        <v>4</v>
      </c>
      <c r="J145" s="7">
        <f>AVERAGE(J142:J144)</f>
        <v>0.16196236559139773</v>
      </c>
      <c r="K145" s="7">
        <f t="shared" ref="K145:S145" si="53">AVERAGE(K142:K144)</f>
        <v>1.5209125475285032E-2</v>
      </c>
      <c r="L145" s="7">
        <f t="shared" si="53"/>
        <v>3.2946313386920792E-2</v>
      </c>
      <c r="M145" s="7">
        <f t="shared" si="53"/>
        <v>3.9997509882653236E-2</v>
      </c>
      <c r="N145" s="7">
        <f t="shared" si="53"/>
        <v>0.2545260915867944</v>
      </c>
      <c r="O145" s="7">
        <f t="shared" si="53"/>
        <v>0.28888888888888892</v>
      </c>
      <c r="P145" s="7">
        <f t="shared" si="53"/>
        <v>0.57268722466960342</v>
      </c>
      <c r="Q145" s="7">
        <f t="shared" si="53"/>
        <v>0.11309523809523807</v>
      </c>
      <c r="R145" s="7">
        <f t="shared" si="53"/>
        <v>0.63414634146341464</v>
      </c>
      <c r="S145" s="7">
        <f t="shared" si="53"/>
        <v>0.5</v>
      </c>
      <c r="T145" s="7"/>
      <c r="U145" s="7">
        <f>SUM(U142:U144)</f>
        <v>0.27496478400122365</v>
      </c>
    </row>
    <row r="146" spans="1:21" x14ac:dyDescent="0.35">
      <c r="A146" s="5" t="s">
        <v>45</v>
      </c>
      <c r="B146" s="7">
        <f t="shared" si="47"/>
        <v>1.2662340997008932</v>
      </c>
      <c r="C146" s="7">
        <f t="shared" si="48"/>
        <v>1.2146745183951186</v>
      </c>
      <c r="D146" s="7">
        <f t="shared" si="49"/>
        <v>0.99326632223898659</v>
      </c>
      <c r="E146" s="7">
        <f t="shared" si="50"/>
        <v>0.376907004599143</v>
      </c>
      <c r="F146" s="7">
        <f t="shared" si="51"/>
        <v>0.28972907110336499</v>
      </c>
      <c r="G146">
        <v>5</v>
      </c>
      <c r="I146" s="5" t="s">
        <v>95</v>
      </c>
    </row>
    <row r="147" spans="1:21" x14ac:dyDescent="0.35">
      <c r="A147" s="5" t="s">
        <v>57</v>
      </c>
      <c r="B147" s="7">
        <f t="shared" si="47"/>
        <v>1.8980049100808083</v>
      </c>
      <c r="C147" s="7">
        <f t="shared" si="48"/>
        <v>1.8206070855180785</v>
      </c>
      <c r="D147" s="7">
        <f t="shared" si="49"/>
        <v>0.38842940545990406</v>
      </c>
      <c r="E147" s="7">
        <f t="shared" si="50"/>
        <v>0.66781123270465625</v>
      </c>
      <c r="F147" s="7">
        <f t="shared" si="51"/>
        <v>0.6631441558152531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/>
      <c r="U147" s="7">
        <f>(J147-$J$150)^2+(K147-$K$150)^2+(L147-$L$150)^2+(M147-$M$150)^2+(N147-$N$150)^2+(O147-$O$150)+(P147-$P$150)^2+(Q147-$Q$150)^2+(R147-$R$150)^2+(S147-$S$150)^2</f>
        <v>6.1508432736133017E-3</v>
      </c>
    </row>
    <row r="148" spans="1:21" x14ac:dyDescent="0.35">
      <c r="A148" s="5" t="s">
        <v>55</v>
      </c>
      <c r="B148" s="7">
        <f t="shared" si="47"/>
        <v>0.89536039082589691</v>
      </c>
      <c r="C148" s="7">
        <f t="shared" si="48"/>
        <v>1.094069992320245</v>
      </c>
      <c r="D148" s="7">
        <f t="shared" si="49"/>
        <v>1.5071715626496305</v>
      </c>
      <c r="E148" s="7">
        <f t="shared" si="50"/>
        <v>0.75560181613437694</v>
      </c>
      <c r="F148" s="7">
        <f t="shared" si="51"/>
        <v>0.89261583214594442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/>
      <c r="U148" s="7">
        <f t="shared" ref="U148:U149" si="54">(J148-$J$150)^2+(K148-$K$150)^2+(L148-$L$150)^2+(M148-$M$150)^2+(N148-$N$150)^2+(O148-$O$150)+(P148-$P$150)^2+(Q148-$Q$150)^2+(R148-$R$150)^2+(S148-$S$150)^2</f>
        <v>-3.8834287719365458E-2</v>
      </c>
    </row>
    <row r="149" spans="1:21" x14ac:dyDescent="0.35">
      <c r="A149" s="5" t="s">
        <v>44</v>
      </c>
      <c r="B149" s="7">
        <f t="shared" si="47"/>
        <v>0.25113086389077843</v>
      </c>
      <c r="C149" s="7">
        <f t="shared" si="48"/>
        <v>0.58960808040097101</v>
      </c>
      <c r="D149" s="7">
        <f t="shared" si="49"/>
        <v>2.0151826918146951</v>
      </c>
      <c r="E149" s="7">
        <f t="shared" si="50"/>
        <v>1.1309456925186794</v>
      </c>
      <c r="F149" s="7">
        <f t="shared" si="51"/>
        <v>1.1577456033111304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/>
      <c r="U149" s="7">
        <f t="shared" si="54"/>
        <v>0.40343399486208281</v>
      </c>
    </row>
    <row r="150" spans="1:21" x14ac:dyDescent="0.35">
      <c r="A150" s="5" t="s">
        <v>34</v>
      </c>
      <c r="B150" s="7">
        <f t="shared" si="47"/>
        <v>1.2202197026263297</v>
      </c>
      <c r="C150" s="7">
        <f t="shared" si="48"/>
        <v>1.1234899981898741</v>
      </c>
      <c r="D150" s="7">
        <f t="shared" si="49"/>
        <v>1.082745084107716</v>
      </c>
      <c r="E150" s="7">
        <f t="shared" si="50"/>
        <v>0.38120673883098249</v>
      </c>
      <c r="F150" s="7">
        <f t="shared" si="51"/>
        <v>0.16031421031560258</v>
      </c>
      <c r="G150">
        <v>5</v>
      </c>
      <c r="J150" s="7">
        <f>AVERAGE(J147:J149)</f>
        <v>7.594086021505371E-2</v>
      </c>
      <c r="K150" s="7">
        <f t="shared" ref="K150:S150" si="55">AVERAGE(K147:K149)</f>
        <v>0.32615124630333747</v>
      </c>
      <c r="L150" s="7">
        <f t="shared" si="55"/>
        <v>0.35834077602461067</v>
      </c>
      <c r="M150" s="7">
        <f t="shared" si="55"/>
        <v>0.35736296572976006</v>
      </c>
      <c r="N150" s="7">
        <f t="shared" si="55"/>
        <v>0.11075612353567628</v>
      </c>
      <c r="O150" s="7">
        <f t="shared" si="55"/>
        <v>0.1361111111111111</v>
      </c>
      <c r="P150" s="7">
        <f t="shared" si="55"/>
        <v>0.73127753303964749</v>
      </c>
      <c r="Q150" s="7">
        <f t="shared" si="55"/>
        <v>5.6547619047618992E-2</v>
      </c>
      <c r="R150" s="7">
        <f t="shared" si="55"/>
        <v>0.64227642276422747</v>
      </c>
      <c r="S150" s="7">
        <f t="shared" si="55"/>
        <v>0.27777777777777773</v>
      </c>
      <c r="T150" s="7"/>
      <c r="U150" s="7">
        <f>SUM(U147:U149)</f>
        <v>0.37075055041633065</v>
      </c>
    </row>
    <row r="151" spans="1:21" x14ac:dyDescent="0.35">
      <c r="A151" s="5" t="s">
        <v>38</v>
      </c>
      <c r="B151" s="7">
        <f t="shared" si="47"/>
        <v>0</v>
      </c>
      <c r="C151" s="7">
        <f t="shared" si="48"/>
        <v>0.46590019079616296</v>
      </c>
      <c r="D151" s="7">
        <f t="shared" si="49"/>
        <v>2.2200584121558538</v>
      </c>
      <c r="E151" s="7">
        <f t="shared" si="50"/>
        <v>1.3228712342333386</v>
      </c>
      <c r="F151" s="7">
        <f t="shared" si="51"/>
        <v>1.3098773857082724</v>
      </c>
      <c r="G151">
        <v>1</v>
      </c>
      <c r="I151" s="5" t="s">
        <v>102</v>
      </c>
    </row>
    <row r="152" spans="1:21" x14ac:dyDescent="0.35">
      <c r="A152" s="5" t="s">
        <v>59</v>
      </c>
      <c r="B152" s="7">
        <f t="shared" si="47"/>
        <v>0.46590019079616296</v>
      </c>
      <c r="C152" s="7">
        <f t="shared" si="48"/>
        <v>0</v>
      </c>
      <c r="D152" s="7">
        <f t="shared" si="49"/>
        <v>2.1658841137224218</v>
      </c>
      <c r="E152" s="7">
        <f t="shared" si="50"/>
        <v>1.2809372652026327</v>
      </c>
      <c r="F152" s="7">
        <f t="shared" si="51"/>
        <v>1.1830117523709835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/>
      <c r="U152" s="7">
        <f>(J152-$J$155)^2+(K152-$K$155)^2+(L152-$L$155)^2+(M152-$M$155)^2+(N152-$N$155)^2+(O152-$O$155)+(P152-$P$155)^2+(Q152-$Q$155)^2+(R152-$R$155)^2+(S152-$S$155)^2</f>
        <v>0.11401476039487332</v>
      </c>
    </row>
    <row r="153" spans="1:21" x14ac:dyDescent="0.35">
      <c r="A153" s="5" t="s">
        <v>39</v>
      </c>
      <c r="B153" s="7">
        <f t="shared" si="47"/>
        <v>2.2200584121558538</v>
      </c>
      <c r="C153" s="7">
        <f t="shared" si="48"/>
        <v>2.1658841137224218</v>
      </c>
      <c r="D153" s="7">
        <f t="shared" si="49"/>
        <v>0</v>
      </c>
      <c r="E153" s="7">
        <f t="shared" si="50"/>
        <v>0.94280743371833631</v>
      </c>
      <c r="F153" s="7">
        <f t="shared" si="51"/>
        <v>1.0190068497629392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U153" s="7">
        <f t="shared" ref="U153:U154" si="56">(J153-$J$155)^2+(K153-$K$155)^2+(L153-$L$155)^2+(M153-$M$155)^2+(N153-$N$155)^2+(O153-$O$155)+(P153-$P$155)^2+(Q153-$Q$155)^2+(R153-$R$155)^2+(S153-$S$155)^2</f>
        <v>0.32817111442258212</v>
      </c>
    </row>
    <row r="154" spans="1:21" x14ac:dyDescent="0.35">
      <c r="A154" s="5" t="s">
        <v>58</v>
      </c>
      <c r="B154" s="7">
        <f t="shared" si="47"/>
        <v>2.384622723190446</v>
      </c>
      <c r="C154" s="7">
        <f t="shared" si="48"/>
        <v>2.2245851080754848</v>
      </c>
      <c r="D154" s="7">
        <f t="shared" si="49"/>
        <v>0.83760385455367803</v>
      </c>
      <c r="E154" s="7">
        <f t="shared" si="50"/>
        <v>1.1777505691143642</v>
      </c>
      <c r="F154" s="7">
        <f t="shared" si="51"/>
        <v>1.1470662992883829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U154" s="7">
        <f t="shared" si="56"/>
        <v>0.4012843656314784</v>
      </c>
    </row>
    <row r="155" spans="1:21" x14ac:dyDescent="0.35">
      <c r="A155" s="5" t="s">
        <v>33</v>
      </c>
      <c r="B155" s="7">
        <f t="shared" si="47"/>
        <v>1.3098773857082724</v>
      </c>
      <c r="C155" s="7">
        <f t="shared" si="48"/>
        <v>1.1830117523709835</v>
      </c>
      <c r="D155" s="7">
        <f t="shared" si="49"/>
        <v>1.0190068497629392</v>
      </c>
      <c r="E155" s="7">
        <f t="shared" si="50"/>
        <v>0.3706168440091146</v>
      </c>
      <c r="F155" s="7">
        <f t="shared" si="51"/>
        <v>0</v>
      </c>
      <c r="G155">
        <v>5</v>
      </c>
      <c r="J155" s="7">
        <f>AVERAGE(J152:J154)</f>
        <v>0.75604838709677402</v>
      </c>
      <c r="K155" s="7">
        <f t="shared" ref="K155:S155" si="57">AVERAGE(K152:K154)</f>
        <v>0.87072243346007594</v>
      </c>
      <c r="L155" s="7">
        <f t="shared" si="57"/>
        <v>0.77218748966292894</v>
      </c>
      <c r="M155" s="7">
        <f t="shared" si="57"/>
        <v>0.76054409064027151</v>
      </c>
      <c r="N155" s="7">
        <f t="shared" si="57"/>
        <v>0.84877529286474962</v>
      </c>
      <c r="O155" s="7">
        <f t="shared" si="57"/>
        <v>0.84166666666666679</v>
      </c>
      <c r="P155" s="7">
        <f t="shared" si="57"/>
        <v>0.37591776798825255</v>
      </c>
      <c r="Q155" s="7">
        <f t="shared" si="57"/>
        <v>0.99404761904761907</v>
      </c>
      <c r="R155" s="7">
        <f t="shared" si="57"/>
        <v>0.11382113821138205</v>
      </c>
      <c r="S155" s="7">
        <f t="shared" si="57"/>
        <v>0.61111111111111105</v>
      </c>
      <c r="T155" s="7"/>
      <c r="U155" s="7">
        <f>SUM(U152:U154)</f>
        <v>0.84347024044893382</v>
      </c>
    </row>
    <row r="156" spans="1:21" x14ac:dyDescent="0.35">
      <c r="A156" s="5" t="s">
        <v>46</v>
      </c>
      <c r="B156" s="7">
        <f t="shared" si="47"/>
        <v>1.3228712342333386</v>
      </c>
      <c r="C156" s="7">
        <f t="shared" si="48"/>
        <v>1.2809372652026327</v>
      </c>
      <c r="D156" s="7">
        <f t="shared" si="49"/>
        <v>0.94280743371833631</v>
      </c>
      <c r="E156" s="7">
        <f t="shared" si="50"/>
        <v>0</v>
      </c>
      <c r="F156" s="7">
        <f t="shared" si="51"/>
        <v>0.3706168440091146</v>
      </c>
      <c r="G156">
        <v>4</v>
      </c>
      <c r="I156" s="5" t="s">
        <v>108</v>
      </c>
    </row>
    <row r="157" spans="1:21" x14ac:dyDescent="0.35">
      <c r="A157" s="5" t="s">
        <v>48</v>
      </c>
      <c r="B157" s="7">
        <f t="shared" si="47"/>
        <v>0.53515593028526687</v>
      </c>
      <c r="C157" s="7">
        <f t="shared" si="48"/>
        <v>0.84200216445209319</v>
      </c>
      <c r="D157" s="7">
        <f t="shared" si="49"/>
        <v>1.8899348370409417</v>
      </c>
      <c r="E157" s="7">
        <f t="shared" si="50"/>
        <v>1.0366108895274282</v>
      </c>
      <c r="F157" s="7">
        <f t="shared" si="51"/>
        <v>1.1099179067225937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/>
      <c r="U157" s="7">
        <f>(J157-$J$161)^2+(K157-$K$161)^2+(L157-$L$161)^2+(M157-$M$161)^2+(N157-$N$161)^2+(O157-$O$161)+(P157-$P$161)^2+(Q157-$Q$161)^2+(R157-$R$161)^2+(S157-$S$161)^2</f>
        <v>0.27291109498264243</v>
      </c>
    </row>
    <row r="158" spans="1:21" x14ac:dyDescent="0.35">
      <c r="A158" s="5" t="s">
        <v>47</v>
      </c>
      <c r="B158" s="7">
        <f t="shared" si="47"/>
        <v>0.6914009265646871</v>
      </c>
      <c r="C158" s="7">
        <f t="shared" si="48"/>
        <v>0.30900849004937969</v>
      </c>
      <c r="D158" s="7">
        <f t="shared" si="49"/>
        <v>2.035572772061105</v>
      </c>
      <c r="E158" s="7">
        <f t="shared" si="50"/>
        <v>1.2080267420387043</v>
      </c>
      <c r="F158" s="7">
        <f t="shared" si="51"/>
        <v>1.0560624014126321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/>
      <c r="U158" s="7">
        <f t="shared" ref="U158:U160" si="58">(J158-$J$161)^2+(K158-$K$161)^2+(L158-$L$161)^2+(M158-$M$161)^2+(N158-$N$161)^2+(O158-$O$161)+(P158-$P$161)^2+(Q158-$Q$161)^2+(R158-$R$161)^2+(S158-$S$161)^2</f>
        <v>0.47412281416075786</v>
      </c>
    </row>
    <row r="159" spans="1:21" x14ac:dyDescent="0.35">
      <c r="A159" s="5" t="s">
        <v>60</v>
      </c>
      <c r="B159" s="7">
        <f t="shared" si="47"/>
        <v>1.5293587414176075</v>
      </c>
      <c r="C159" s="7">
        <f t="shared" si="48"/>
        <v>1.4430075118813199</v>
      </c>
      <c r="D159" s="7">
        <f t="shared" si="49"/>
        <v>0.83461504952552479</v>
      </c>
      <c r="E159" s="7">
        <f t="shared" si="50"/>
        <v>0.42077772478464015</v>
      </c>
      <c r="F159" s="7">
        <f t="shared" si="51"/>
        <v>0.45586540130482539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/>
      <c r="U159" s="7">
        <f t="shared" si="58"/>
        <v>1.2312276747578982E-2</v>
      </c>
    </row>
    <row r="160" spans="1:21" x14ac:dyDescent="0.35">
      <c r="A160" s="5" t="s">
        <v>51</v>
      </c>
      <c r="B160" s="7">
        <f t="shared" si="47"/>
        <v>0.75474356199805215</v>
      </c>
      <c r="C160" s="7">
        <f t="shared" si="48"/>
        <v>0.65779634906508078</v>
      </c>
      <c r="D160" s="7">
        <f t="shared" si="49"/>
        <v>1.5820454037618512</v>
      </c>
      <c r="E160" s="7">
        <f t="shared" si="50"/>
        <v>0.76775759412298661</v>
      </c>
      <c r="F160" s="7">
        <f t="shared" si="51"/>
        <v>0.64446860333084377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/>
      <c r="U160" s="7">
        <f t="shared" si="58"/>
        <v>0.38190924978336743</v>
      </c>
    </row>
    <row r="161" spans="1:21" x14ac:dyDescent="0.35">
      <c r="A161" s="5" t="s">
        <v>43</v>
      </c>
      <c r="B161" s="7">
        <f t="shared" si="47"/>
        <v>0.7027181013589765</v>
      </c>
      <c r="C161" s="7">
        <f t="shared" si="48"/>
        <v>0.63620769805116795</v>
      </c>
      <c r="D161" s="7">
        <f t="shared" si="49"/>
        <v>1.6837270212412168</v>
      </c>
      <c r="E161" s="7">
        <f t="shared" si="50"/>
        <v>0.91338899087005931</v>
      </c>
      <c r="F161" s="7">
        <f t="shared" si="51"/>
        <v>0.78381666435698405</v>
      </c>
      <c r="G161">
        <v>2</v>
      </c>
      <c r="J161" s="7">
        <f>AVERAGE(J157:J160)</f>
        <v>0.56451612903225801</v>
      </c>
      <c r="K161" s="7">
        <f t="shared" ref="K161:S161" si="59">AVERAGE(K157:K160)</f>
        <v>0.41318124207858042</v>
      </c>
      <c r="L161" s="7">
        <f t="shared" si="59"/>
        <v>0.35347821772352894</v>
      </c>
      <c r="M161" s="7">
        <f t="shared" si="59"/>
        <v>0.32388645064898691</v>
      </c>
      <c r="N161" s="7">
        <f t="shared" si="59"/>
        <v>0.50958466453674112</v>
      </c>
      <c r="O161" s="7">
        <f t="shared" si="59"/>
        <v>0.59375</v>
      </c>
      <c r="P161" s="7">
        <f t="shared" si="59"/>
        <v>0.47136563876651977</v>
      </c>
      <c r="Q161" s="7">
        <f t="shared" si="59"/>
        <v>0.5446428571428571</v>
      </c>
      <c r="R161" s="7">
        <f t="shared" si="59"/>
        <v>0.28658536585365846</v>
      </c>
      <c r="S161" s="7">
        <f t="shared" si="59"/>
        <v>0.29166666666666663</v>
      </c>
      <c r="T161" s="7"/>
      <c r="U161" s="7">
        <f>SUM(U157:U160)</f>
        <v>1.1412554356743467</v>
      </c>
    </row>
    <row r="162" spans="1:21" x14ac:dyDescent="0.35">
      <c r="I162" s="5" t="s">
        <v>109</v>
      </c>
    </row>
    <row r="163" spans="1:21" x14ac:dyDescent="0.3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/>
      <c r="U163" s="7">
        <f>(J163-$J$170)^2+(K163-$K$170)^2+(L163-$L$170)^2+(M163-$M$170)^2+(N163-$N$170)^2+(O163-$O$170)+(P163-$P$170)^2+(Q163-$Q$170)^2+(R163-$R$170)^2+(S163-$S$170)^2</f>
        <v>0.13196268137179404</v>
      </c>
    </row>
    <row r="164" spans="1:21" x14ac:dyDescent="0.3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/>
      <c r="U164" s="7">
        <f t="shared" ref="U164:U169" si="60">(J164-$J$170)^2+(K164-$K$170)^2+(L164-$L$170)^2+(M164-$M$170)^2+(N164-$N$170)^2+(O164-$O$170)+(P164-$P$170)^2+(Q164-$Q$170)^2+(R164-$R$170)^2+(S164-$S$170)^2</f>
        <v>0.61360649406328271</v>
      </c>
    </row>
    <row r="165" spans="1:21" x14ac:dyDescent="0.3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/>
      <c r="U165" s="7">
        <f t="shared" si="60"/>
        <v>0.17287646231516526</v>
      </c>
    </row>
    <row r="166" spans="1:21" x14ac:dyDescent="0.3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/>
      <c r="U166" s="7">
        <f t="shared" si="60"/>
        <v>0.78417162529903695</v>
      </c>
    </row>
    <row r="167" spans="1:21" x14ac:dyDescent="0.3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/>
      <c r="U167" s="7">
        <f t="shared" si="60"/>
        <v>-1.8033728849129616E-2</v>
      </c>
    </row>
    <row r="168" spans="1:21" x14ac:dyDescent="0.3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/>
      <c r="U168" s="7">
        <f t="shared" si="60"/>
        <v>-5.4496404601251484E-3</v>
      </c>
    </row>
    <row r="169" spans="1:21" x14ac:dyDescent="0.3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/>
      <c r="U169" s="7">
        <f t="shared" si="60"/>
        <v>3.640148643296922E-2</v>
      </c>
    </row>
    <row r="170" spans="1:21" x14ac:dyDescent="0.35">
      <c r="J170" s="7">
        <f>AVERAGE(J163:J169)</f>
        <v>0.48214285714285715</v>
      </c>
      <c r="K170" s="7">
        <f t="shared" ref="K170:S170" si="61">AVERAGE(K163:K169)</f>
        <v>0.54082925946043803</v>
      </c>
      <c r="L170" s="7">
        <f t="shared" si="61"/>
        <v>0.47029302938799822</v>
      </c>
      <c r="M170" s="7">
        <f t="shared" si="61"/>
        <v>0.44866133959419985</v>
      </c>
      <c r="N170" s="7">
        <f t="shared" si="61"/>
        <v>0.62574167047010487</v>
      </c>
      <c r="O170" s="7">
        <f t="shared" si="61"/>
        <v>0.59166666666666667</v>
      </c>
      <c r="P170" s="7">
        <f t="shared" si="61"/>
        <v>0.67526746381371916</v>
      </c>
      <c r="Q170" s="7">
        <f t="shared" si="61"/>
        <v>0.5841836734693876</v>
      </c>
      <c r="R170" s="7">
        <f t="shared" si="61"/>
        <v>0.63066202090592327</v>
      </c>
      <c r="S170" s="7">
        <f t="shared" si="61"/>
        <v>0.47619047619047616</v>
      </c>
      <c r="T170" s="7"/>
      <c r="U170" s="7">
        <f>SUM(U163:U169)</f>
        <v>1.7155353801729931</v>
      </c>
    </row>
    <row r="171" spans="1:21" x14ac:dyDescent="0.35">
      <c r="I171" s="5" t="s">
        <v>97</v>
      </c>
      <c r="J171" s="7">
        <f>U170+U161+U155+U150+U145</f>
        <v>4.3459763907138278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AK132"/>
  <sheetViews>
    <sheetView zoomScaleNormal="100" workbookViewId="0">
      <selection activeCell="L17" sqref="L17"/>
    </sheetView>
  </sheetViews>
  <sheetFormatPr defaultRowHeight="14.5" x14ac:dyDescent="0.35"/>
  <cols>
    <col min="1" max="1" width="15.453125" bestFit="1" customWidth="1"/>
    <col min="2" max="2" width="14.81640625" bestFit="1" customWidth="1"/>
    <col min="3" max="3" width="16.453125" bestFit="1" customWidth="1"/>
    <col min="4" max="5" width="14.54296875" bestFit="1" customWidth="1"/>
    <col min="6" max="6" width="13.453125" bestFit="1" customWidth="1"/>
    <col min="7" max="7" width="14.453125" bestFit="1" customWidth="1"/>
    <col min="8" max="8" width="13.453125" bestFit="1" customWidth="1"/>
    <col min="9" max="11" width="13.54296875" bestFit="1" customWidth="1"/>
    <col min="28" max="28" width="18.26953125" bestFit="1" customWidth="1"/>
    <col min="29" max="29" width="23.1796875" bestFit="1" customWidth="1"/>
    <col min="30" max="30" width="24.7265625" bestFit="1" customWidth="1"/>
    <col min="31" max="31" width="22.7265625" bestFit="1" customWidth="1"/>
    <col min="32" max="32" width="23.26953125" bestFit="1" customWidth="1"/>
    <col min="33" max="33" width="27.26953125" bestFit="1" customWidth="1"/>
    <col min="36" max="36" width="12" bestFit="1" customWidth="1"/>
  </cols>
  <sheetData>
    <row r="1" spans="1:33" x14ac:dyDescent="0.3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s="13" t="s">
        <v>111</v>
      </c>
      <c r="O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X1" t="s">
        <v>88</v>
      </c>
      <c r="Y1" t="s">
        <v>89</v>
      </c>
      <c r="AB1" t="s">
        <v>72</v>
      </c>
      <c r="AC1" t="s">
        <v>73</v>
      </c>
      <c r="AD1" t="s">
        <v>74</v>
      </c>
      <c r="AE1" t="s">
        <v>110</v>
      </c>
      <c r="AF1" t="s">
        <v>75</v>
      </c>
      <c r="AG1" t="s">
        <v>87</v>
      </c>
    </row>
    <row r="2" spans="1:33" ht="14.25" customHeight="1" x14ac:dyDescent="0.3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11">
        <v>83.394259813476538</v>
      </c>
      <c r="O2" s="7">
        <f t="shared" ref="O2:O21" si="0">B2 / SQRT(SUMSQ($B2:$K2))</f>
        <v>2.2419541688976021E-3</v>
      </c>
      <c r="Q2" s="15">
        <f>C2 / SQRT(SUMSQ($B2:$K2))</f>
        <v>8.0785081885943619E-2</v>
      </c>
      <c r="R2" s="15">
        <f t="shared" ref="R2:R21" si="1">D2 / SQRT(SUMSQ($B2:$K2))</f>
        <v>0.75632323887760622</v>
      </c>
      <c r="S2" s="15">
        <f t="shared" ref="S2:S21" si="2">E2 / SQRT(SUMSQ($B2:$K2))</f>
        <v>0.63768649744010819</v>
      </c>
      <c r="T2" s="15">
        <f t="shared" ref="T2:T21" si="3">J2 / SQRT(SUMSQ($B2:$J2))</f>
        <v>0.11841186868560391</v>
      </c>
      <c r="U2" s="15">
        <f t="shared" ref="U2:U21" si="4">F2 / SQRT(SUMSQ($B2:$K2))</f>
        <v>2.0439148839783147E-2</v>
      </c>
      <c r="V2" s="15">
        <f t="shared" ref="V2:V21" si="5">G2 / SQRT(SUMSQ($B2:$K2))</f>
        <v>7.024789729212489E-3</v>
      </c>
      <c r="W2" s="7"/>
      <c r="X2" s="7">
        <f t="shared" ref="X2:X21" si="6">H2 / SQRT(SUMSQ($B2:$K2))</f>
        <v>1.494636112598402E-2</v>
      </c>
      <c r="Y2" s="7">
        <f t="shared" ref="Y2:Y21" si="7">I2 / SQRT(SUMSQ($B2:$K2))</f>
        <v>9.3788416065549718E-3</v>
      </c>
      <c r="AB2" t="str">
        <f t="shared" ref="AB2:AB11" si="8">_xlfn.LET(
 _xlpm.x,Q2,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Sedikit</v>
      </c>
      <c r="AC2" t="str">
        <f t="shared" ref="AC2:AC11" si="9">_xlfn.LET(
 _xlpm.x,R2,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2" t="str">
        <f t="shared" ref="AD2:AD11" si="10">_xlfn.LET(
 _xlpm.x,S2,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2" t="str">
        <f t="shared" ref="AE2:AE11" si="11">_xlfn.LET(
 _xlpm.x,T2,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Sangat Sedikit</v>
      </c>
      <c r="AF2" t="str">
        <f t="shared" ref="AF2:AF11" si="12">_xlfn.LET(
 _xlpm.x,U2,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2" t="str">
        <f t="shared" ref="AG2:AG11" si="13">_xlfn.LET(
 _xlpm.x,V2,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3" spans="1:33" x14ac:dyDescent="0.3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11">
        <v>81.684417313068394</v>
      </c>
      <c r="O3" s="7">
        <f t="shared" si="0"/>
        <v>2.3951341584248715E-3</v>
      </c>
      <c r="Q3" s="7">
        <f t="shared" ref="Q3:Q21" si="14">C3 / SQRT(SUMSQ($B3:$K3))</f>
        <v>8.2118885431709879E-2</v>
      </c>
      <c r="R3" s="7">
        <f t="shared" si="1"/>
        <v>0.76118218959799</v>
      </c>
      <c r="S3" s="7">
        <f t="shared" si="2"/>
        <v>0.62876548683935773</v>
      </c>
      <c r="T3" s="7">
        <f t="shared" si="3"/>
        <v>0.13275920086548854</v>
      </c>
      <c r="U3" s="7">
        <f t="shared" si="4"/>
        <v>2.0700802369243532E-2</v>
      </c>
      <c r="V3" s="7">
        <f t="shared" si="5"/>
        <v>7.2709429809326457E-3</v>
      </c>
      <c r="X3" s="7">
        <f t="shared" si="6"/>
        <v>1.7364722648580317E-2</v>
      </c>
      <c r="Y3" s="7">
        <f t="shared" si="7"/>
        <v>9.9226986563316112E-3</v>
      </c>
      <c r="AB3" t="str">
        <f t="shared" si="8"/>
        <v>Poss Cukup Banyak</v>
      </c>
      <c r="AC3" t="str">
        <f t="shared" si="9"/>
        <v>Total Pass Sangat Sedikit</v>
      </c>
      <c r="AD3" t="str">
        <f t="shared" si="10"/>
        <v>Pass Sukses Sangat Banyak</v>
      </c>
      <c r="AE3" t="str">
        <f t="shared" si="11"/>
        <v>Pass Rate Cukup Sedikit</v>
      </c>
      <c r="AF3" t="str">
        <f t="shared" si="12"/>
        <v>Total Shot Sangat Sedikit</v>
      </c>
      <c r="AG3" t="str">
        <f t="shared" si="13"/>
        <v>Shot on Target Sangat Sedikit</v>
      </c>
    </row>
    <row r="4" spans="1:33" x14ac:dyDescent="0.3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11">
        <v>76.275310576047232</v>
      </c>
      <c r="O4" s="7">
        <f t="shared" si="0"/>
        <v>2.9538677795567046E-3</v>
      </c>
      <c r="Q4" s="15">
        <f t="shared" si="14"/>
        <v>8.5328813757413871E-2</v>
      </c>
      <c r="R4" s="15">
        <f t="shared" si="1"/>
        <v>0.78245086950639953</v>
      </c>
      <c r="S4" s="15">
        <f t="shared" si="2"/>
        <v>0.60082041027127497</v>
      </c>
      <c r="T4" s="15">
        <f t="shared" si="3"/>
        <v>0.13419550042128731</v>
      </c>
      <c r="U4" s="15">
        <f t="shared" si="4"/>
        <v>2.6853343450515488E-2</v>
      </c>
      <c r="V4" s="15">
        <f t="shared" si="5"/>
        <v>9.3523713396622913E-3</v>
      </c>
      <c r="X4" s="7">
        <f t="shared" si="6"/>
        <v>2.3797618161318899E-2</v>
      </c>
      <c r="Y4" s="7">
        <f t="shared" si="7"/>
        <v>1.0602440776151804E-2</v>
      </c>
      <c r="AB4" t="str">
        <f t="shared" si="8"/>
        <v>Poss Sangat Banyak</v>
      </c>
      <c r="AC4" t="str">
        <f t="shared" si="9"/>
        <v>Total Pass Sangat Banyak</v>
      </c>
      <c r="AD4" t="str">
        <f t="shared" si="10"/>
        <v>Pass Sukses Sangat Sedikit</v>
      </c>
      <c r="AE4" t="str">
        <f t="shared" si="11"/>
        <v>Pass Rate Cukup Banyak</v>
      </c>
      <c r="AF4" t="str">
        <f t="shared" si="12"/>
        <v>Total Shot Sangat Banyak</v>
      </c>
      <c r="AG4" t="str">
        <f t="shared" si="13"/>
        <v>Shot on Target Sangat Banyak</v>
      </c>
    </row>
    <row r="5" spans="1:33" x14ac:dyDescent="0.3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11">
        <v>77.688921112012608</v>
      </c>
      <c r="O5" s="7">
        <f t="shared" si="0"/>
        <v>2.6839415263351278E-3</v>
      </c>
      <c r="Q5" s="7">
        <f t="shared" si="14"/>
        <v>8.2747281972942358E-2</v>
      </c>
      <c r="R5" s="7">
        <f t="shared" si="1"/>
        <v>0.77788813729374062</v>
      </c>
      <c r="S5" s="7">
        <f t="shared" si="2"/>
        <v>0.60766255777601097</v>
      </c>
      <c r="T5" s="7">
        <f t="shared" si="3"/>
        <v>0.1342962002937419</v>
      </c>
      <c r="U5" s="7">
        <f t="shared" si="4"/>
        <v>2.0061325645996466E-2</v>
      </c>
      <c r="V5" s="7">
        <f t="shared" si="5"/>
        <v>8.370258319418027E-3</v>
      </c>
      <c r="X5" s="7">
        <f t="shared" si="6"/>
        <v>1.4511480455947559E-2</v>
      </c>
      <c r="Y5" s="7">
        <f t="shared" si="7"/>
        <v>7.9608435103160589E-3</v>
      </c>
      <c r="AB5" t="str">
        <f t="shared" si="8"/>
        <v>Poss Cukup Banyak</v>
      </c>
      <c r="AC5" t="str">
        <f t="shared" si="9"/>
        <v>Total Pass Cukup Banyak</v>
      </c>
      <c r="AD5" t="str">
        <f t="shared" si="10"/>
        <v>Pass Sukses Cukup Sedikit</v>
      </c>
      <c r="AE5" t="str">
        <f t="shared" si="11"/>
        <v>Pass Rate Cukup Banyak</v>
      </c>
      <c r="AF5" t="str">
        <f t="shared" si="12"/>
        <v>Total Shot Sangat Sedikit</v>
      </c>
      <c r="AG5" t="str">
        <f t="shared" si="13"/>
        <v>Shot on Target Cukup Banyak</v>
      </c>
    </row>
    <row r="6" spans="1:33" x14ac:dyDescent="0.3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11">
        <v>82.088259171754004</v>
      </c>
      <c r="O6" s="7">
        <f t="shared" si="0"/>
        <v>2.325736200472296E-3</v>
      </c>
      <c r="Q6" s="15">
        <f t="shared" si="14"/>
        <v>7.9075030816058073E-2</v>
      </c>
      <c r="R6" s="15">
        <f t="shared" si="1"/>
        <v>0.76284147375491329</v>
      </c>
      <c r="S6" s="15">
        <f t="shared" si="2"/>
        <v>0.62894267848669627</v>
      </c>
      <c r="T6" s="15">
        <f t="shared" si="3"/>
        <v>0.1240135755145472</v>
      </c>
      <c r="U6" s="15">
        <f t="shared" si="4"/>
        <v>2.1190040937636479E-2</v>
      </c>
      <c r="V6" s="15">
        <f t="shared" si="5"/>
        <v>7.5934293041061297E-3</v>
      </c>
      <c r="X6" s="7">
        <f t="shared" si="6"/>
        <v>1.7413204372766937E-2</v>
      </c>
      <c r="Y6" s="7">
        <f t="shared" si="7"/>
        <v>7.5139169553720348E-3</v>
      </c>
      <c r="AB6" t="str">
        <f t="shared" si="8"/>
        <v>Poss Cukup Sedikit</v>
      </c>
      <c r="AC6" t="str">
        <f t="shared" si="9"/>
        <v>Total Pass Sangat Sedikit</v>
      </c>
      <c r="AD6" t="str">
        <f t="shared" si="10"/>
        <v>Pass Sukses Sangat Banyak</v>
      </c>
      <c r="AE6" t="str">
        <f t="shared" si="11"/>
        <v>Pass Rate Cukup Sedikit</v>
      </c>
      <c r="AF6" t="str">
        <f t="shared" si="12"/>
        <v>Total Shot Sangat Sedikit</v>
      </c>
      <c r="AG6" t="str">
        <f t="shared" si="13"/>
        <v>Shot on Target Cukup Sedikit</v>
      </c>
    </row>
    <row r="7" spans="1:33" x14ac:dyDescent="0.3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11">
        <v>84.235922666645294</v>
      </c>
      <c r="O7" s="7">
        <f t="shared" si="0"/>
        <v>2.4041195415560128E-3</v>
      </c>
      <c r="Q7" s="7">
        <f t="shared" si="14"/>
        <v>7.6875090945330918E-2</v>
      </c>
      <c r="R7" s="7">
        <f t="shared" si="1"/>
        <v>0.75598567294947194</v>
      </c>
      <c r="S7" s="7">
        <f t="shared" si="2"/>
        <v>0.63943197187138023</v>
      </c>
      <c r="T7" s="7">
        <f t="shared" si="3"/>
        <v>0.11350298902341528</v>
      </c>
      <c r="U7" s="7">
        <f t="shared" si="4"/>
        <v>2.1098099221619877E-2</v>
      </c>
      <c r="V7" s="7">
        <f t="shared" si="5"/>
        <v>7.7300598828792151E-3</v>
      </c>
      <c r="X7" s="7">
        <f t="shared" si="6"/>
        <v>1.546011976575843E-2</v>
      </c>
      <c r="Y7" s="7">
        <f t="shared" si="7"/>
        <v>8.3683217080710772E-3</v>
      </c>
      <c r="AB7" t="str">
        <f t="shared" si="8"/>
        <v>Poss Sangat Sedikit</v>
      </c>
      <c r="AC7" t="str">
        <f t="shared" si="9"/>
        <v>Total Pass Sangat Sedikit</v>
      </c>
      <c r="AD7" t="str">
        <f t="shared" si="10"/>
        <v>Pass Sukses Sangat Banyak</v>
      </c>
      <c r="AE7" t="str">
        <f t="shared" si="11"/>
        <v>Pass Rate Sangat Sedikit</v>
      </c>
      <c r="AF7" t="str">
        <f t="shared" si="12"/>
        <v>Total Shot Sangat Sedikit</v>
      </c>
      <c r="AG7" t="str">
        <f t="shared" si="13"/>
        <v>Shot on Target Cukup Sedikit</v>
      </c>
    </row>
    <row r="8" spans="1:33" x14ac:dyDescent="0.3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11">
        <v>74.466894054564861</v>
      </c>
      <c r="O8" s="7">
        <f t="shared" si="0"/>
        <v>3.0186412425785873E-3</v>
      </c>
      <c r="Q8" s="7">
        <f t="shared" si="14"/>
        <v>8.1213444026327908E-2</v>
      </c>
      <c r="R8" s="7">
        <f t="shared" si="1"/>
        <v>0.78734559827124295</v>
      </c>
      <c r="S8" s="7">
        <f t="shared" si="2"/>
        <v>0.59348286019239627</v>
      </c>
      <c r="T8" s="7">
        <f t="shared" si="3"/>
        <v>0.14142344087407135</v>
      </c>
      <c r="U8" s="7">
        <f t="shared" si="4"/>
        <v>2.5788392072360122E-2</v>
      </c>
      <c r="V8" s="7">
        <f t="shared" si="5"/>
        <v>9.2958157470135316E-3</v>
      </c>
      <c r="X8" s="7">
        <f t="shared" si="6"/>
        <v>2.0840619174756145E-2</v>
      </c>
      <c r="Y8" s="7">
        <f t="shared" si="7"/>
        <v>8.5961306907867078E-3</v>
      </c>
      <c r="AB8" t="str">
        <f t="shared" si="8"/>
        <v>Poss Cukup Banyak</v>
      </c>
      <c r="AC8" t="str">
        <f t="shared" si="9"/>
        <v>Total Pass Sangat Banyak</v>
      </c>
      <c r="AD8" t="str">
        <f t="shared" si="10"/>
        <v>Pass Sukses Sangat Sedikit</v>
      </c>
      <c r="AE8" t="str">
        <f t="shared" si="11"/>
        <v>Pass Rate Cukup Banyak</v>
      </c>
      <c r="AF8" t="str">
        <f t="shared" si="12"/>
        <v>Total Shot Sangat Banyak</v>
      </c>
      <c r="AG8" t="str">
        <f t="shared" si="13"/>
        <v>Shot on Target Sangat Banyak</v>
      </c>
    </row>
    <row r="9" spans="1:33" x14ac:dyDescent="0.3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11">
        <v>75.339183927165507</v>
      </c>
      <c r="O9" s="7">
        <f t="shared" si="0"/>
        <v>2.1993657572575175E-3</v>
      </c>
      <c r="Q9" s="7">
        <f t="shared" si="14"/>
        <v>8.1376533018528138E-2</v>
      </c>
      <c r="R9" s="7">
        <f t="shared" si="1"/>
        <v>0.78302657543503951</v>
      </c>
      <c r="S9" s="7">
        <f t="shared" si="2"/>
        <v>0.59723253479814264</v>
      </c>
      <c r="T9" s="7">
        <f t="shared" si="3"/>
        <v>0.14991761927969244</v>
      </c>
      <c r="U9" s="7">
        <f t="shared" si="4"/>
        <v>2.1208169802126059E-2</v>
      </c>
      <c r="V9" s="7">
        <f t="shared" si="5"/>
        <v>7.540682596311488E-3</v>
      </c>
      <c r="X9" s="7">
        <f t="shared" si="6"/>
        <v>2.2517316086207918E-2</v>
      </c>
      <c r="Y9" s="7">
        <f t="shared" si="7"/>
        <v>8.1690728126707808E-3</v>
      </c>
      <c r="AB9" t="str">
        <f t="shared" si="8"/>
        <v>Poss Cukup Banyak</v>
      </c>
      <c r="AC9" t="str">
        <f t="shared" si="9"/>
        <v>Total Pass Sangat Banyak</v>
      </c>
      <c r="AD9" t="str">
        <f t="shared" si="10"/>
        <v>Pass Sukses Sangat Sedikit</v>
      </c>
      <c r="AE9" t="str">
        <f t="shared" si="11"/>
        <v>Pass Rate Sangat Banyak</v>
      </c>
      <c r="AF9" t="str">
        <f t="shared" si="12"/>
        <v>Total Shot Sangat Sedikit</v>
      </c>
      <c r="AG9" t="str">
        <f t="shared" si="13"/>
        <v>Shot on Target Cukup Sedikit</v>
      </c>
    </row>
    <row r="10" spans="1:33" x14ac:dyDescent="0.3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11">
        <v>81.638946237846852</v>
      </c>
      <c r="O10" s="7">
        <f t="shared" si="0"/>
        <v>1.9016024341129995E-3</v>
      </c>
      <c r="Q10" s="7">
        <f t="shared" si="14"/>
        <v>7.6916139188358795E-2</v>
      </c>
      <c r="R10" s="7">
        <f t="shared" si="1"/>
        <v>0.76501737028582628</v>
      </c>
      <c r="S10" s="7">
        <f t="shared" si="2"/>
        <v>0.6273738865620464</v>
      </c>
      <c r="T10" s="7">
        <f t="shared" si="3"/>
        <v>0.12014873966606467</v>
      </c>
      <c r="U10" s="7">
        <f t="shared" si="4"/>
        <v>2.0177899555455656E-2</v>
      </c>
      <c r="V10" s="7">
        <f t="shared" si="5"/>
        <v>6.700147069277981E-3</v>
      </c>
      <c r="X10" s="7">
        <f t="shared" si="6"/>
        <v>1.6731003086289525E-2</v>
      </c>
      <c r="Y10" s="7">
        <f t="shared" si="7"/>
        <v>7.9394806312253537E-3</v>
      </c>
      <c r="AB10" t="str">
        <f t="shared" si="8"/>
        <v>Poss Sangat Sedikit</v>
      </c>
      <c r="AC10" t="str">
        <f t="shared" si="9"/>
        <v>Total Pass Cukup Sedikit</v>
      </c>
      <c r="AD10" t="str">
        <f t="shared" si="10"/>
        <v>Pass Sukses Cukup Banyak</v>
      </c>
      <c r="AE10" t="str">
        <f t="shared" si="11"/>
        <v>Pass Rate Sangat Sedikit</v>
      </c>
      <c r="AF10" t="str">
        <f t="shared" si="12"/>
        <v>Total Shot Sangat Sedikit</v>
      </c>
      <c r="AG10" t="str">
        <f t="shared" si="13"/>
        <v>Shot on Target Sangat Sedikit</v>
      </c>
    </row>
    <row r="11" spans="1:33" x14ac:dyDescent="0.3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11">
        <v>76.928533524388143</v>
      </c>
      <c r="O11" s="7">
        <f t="shared" si="0"/>
        <v>1.8017947659727627E-3</v>
      </c>
      <c r="Q11" s="7">
        <f t="shared" si="14"/>
        <v>8.1001968779300285E-2</v>
      </c>
      <c r="R11" s="7">
        <f t="shared" si="1"/>
        <v>0.77613754131917101</v>
      </c>
      <c r="S11" s="7">
        <f t="shared" si="2"/>
        <v>0.6053610169991287</v>
      </c>
      <c r="T11" s="7">
        <f t="shared" si="3"/>
        <v>0.15356146659509343</v>
      </c>
      <c r="U11" s="7">
        <f t="shared" si="4"/>
        <v>1.975145282815623E-2</v>
      </c>
      <c r="V11" s="7">
        <f t="shared" si="5"/>
        <v>6.6713683754676626E-3</v>
      </c>
      <c r="X11" s="7">
        <f t="shared" si="6"/>
        <v>2.258809764922122E-2</v>
      </c>
      <c r="Y11" s="7">
        <f t="shared" si="7"/>
        <v>7.6169166491559933E-3</v>
      </c>
      <c r="AB11" t="str">
        <f t="shared" si="8"/>
        <v>Poss Cukup Sedikit</v>
      </c>
      <c r="AC11" t="str">
        <f t="shared" si="9"/>
        <v>Total Pass Cukup Banyak</v>
      </c>
      <c r="AD11" t="str">
        <f t="shared" si="10"/>
        <v>Pass Sukses Cukup Sedikit</v>
      </c>
      <c r="AE11" t="str">
        <f t="shared" si="11"/>
        <v>Pass Rate Sangat Banyak</v>
      </c>
      <c r="AF11" t="str">
        <f t="shared" si="12"/>
        <v>Total Shot Sangat Sedikit</v>
      </c>
      <c r="AG11" t="str">
        <f t="shared" si="13"/>
        <v>Shot on Target Sangat Sedikit</v>
      </c>
    </row>
    <row r="12" spans="1:33" x14ac:dyDescent="0.3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11">
        <v>78.986385076721191</v>
      </c>
      <c r="O12" s="7">
        <f t="shared" si="0"/>
        <v>1.4443977306136861E-3</v>
      </c>
      <c r="Q12" s="7">
        <f t="shared" si="14"/>
        <v>7.6239464313126046E-2</v>
      </c>
      <c r="R12" s="7">
        <f t="shared" si="1"/>
        <v>0.77237733081073112</v>
      </c>
      <c r="S12" s="7">
        <f t="shared" si="2"/>
        <v>0.61596716677088226</v>
      </c>
      <c r="T12" s="7">
        <f t="shared" si="3"/>
        <v>0.13257904291924777</v>
      </c>
      <c r="U12" s="7">
        <f t="shared" si="4"/>
        <v>1.4797346781516353E-2</v>
      </c>
      <c r="V12" s="7">
        <f t="shared" si="5"/>
        <v>4.903001470890493E-3</v>
      </c>
      <c r="X12" s="7">
        <f t="shared" si="6"/>
        <v>1.8551897457423486E-2</v>
      </c>
      <c r="Y12" s="7">
        <f t="shared" si="7"/>
        <v>6.2281370035635998E-3</v>
      </c>
    </row>
    <row r="13" spans="1:33" x14ac:dyDescent="0.3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11">
        <v>83.757975109850733</v>
      </c>
      <c r="O13" s="7">
        <f t="shared" si="0"/>
        <v>2.8599447134362529E-3</v>
      </c>
      <c r="Q13" s="7">
        <f t="shared" si="14"/>
        <v>7.6427755192194149E-2</v>
      </c>
      <c r="R13" s="7">
        <f t="shared" si="1"/>
        <v>0.75793760140007305</v>
      </c>
      <c r="S13" s="7">
        <f t="shared" si="2"/>
        <v>0.6375830461635047</v>
      </c>
      <c r="T13" s="7">
        <f t="shared" si="3"/>
        <v>0.1108726037599833</v>
      </c>
      <c r="U13" s="7">
        <f t="shared" si="4"/>
        <v>2.2573010649289797E-2</v>
      </c>
      <c r="V13" s="7">
        <f t="shared" si="5"/>
        <v>8.0468602777560832E-3</v>
      </c>
      <c r="X13" s="7">
        <f t="shared" si="6"/>
        <v>1.4979003980238598E-2</v>
      </c>
      <c r="Y13" s="7">
        <f t="shared" si="7"/>
        <v>8.8132279232566637E-3</v>
      </c>
      <c r="AB13">
        <f>COUNTIF(AB2:AB11,"Poss Sangat Sedikit")/COUNTA(AB2:AB11)*100</f>
        <v>20</v>
      </c>
      <c r="AC13">
        <f>COUNTIF(AC2:AC11,"Total Pass Sangat Sedikit")/COUNTA(AC2:AC11)*100</f>
        <v>40</v>
      </c>
      <c r="AD13">
        <f>COUNTIF(AD2:AD11,"Pass Sukses Sangat Sedikit")/COUNTA(AD2:AD11)*100</f>
        <v>30</v>
      </c>
    </row>
    <row r="14" spans="1:33" x14ac:dyDescent="0.3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11">
        <v>87.910077745346669</v>
      </c>
      <c r="O14" s="7">
        <f t="shared" si="0"/>
        <v>2.0678514980745494E-3</v>
      </c>
      <c r="Q14" s="7">
        <f t="shared" si="14"/>
        <v>7.0989128748332478E-2</v>
      </c>
      <c r="R14" s="7">
        <f t="shared" si="1"/>
        <v>0.74439608494015042</v>
      </c>
      <c r="S14" s="7">
        <f t="shared" si="2"/>
        <v>0.65571296914643773</v>
      </c>
      <c r="T14" s="7">
        <f t="shared" si="3"/>
        <v>0.10173533824064034</v>
      </c>
      <c r="U14" s="7">
        <f t="shared" si="4"/>
        <v>1.8485800579252601E-2</v>
      </c>
      <c r="V14" s="7">
        <f t="shared" si="5"/>
        <v>6.6085975711660866E-3</v>
      </c>
      <c r="X14" s="7">
        <f t="shared" si="6"/>
        <v>8.7404032392841783E-3</v>
      </c>
      <c r="Y14" s="7">
        <f t="shared" si="7"/>
        <v>7.7049547719125339E-3</v>
      </c>
      <c r="AB14">
        <f>COUNTIF(AB2:AB11,"Poss Cukup Sedikit")/COUNTA(AB2:AB11)*100</f>
        <v>30</v>
      </c>
      <c r="AC14">
        <f>COUNTIF(AC2:AC11,"Total Pass Cukup Sedikit")/COUNTA(AC2:AC11)*100</f>
        <v>10</v>
      </c>
      <c r="AD14">
        <f>COUNTIF(AD2:AD11,"Pass Sukses Cukup Sedikit")/COUNTA(AD2:AD11)*100</f>
        <v>20</v>
      </c>
    </row>
    <row r="15" spans="1:33" x14ac:dyDescent="0.3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11">
        <v>82.026350228409044</v>
      </c>
      <c r="O15" s="7">
        <f t="shared" si="0"/>
        <v>1.9638955429039373E-3</v>
      </c>
      <c r="Q15" s="7">
        <f t="shared" si="14"/>
        <v>7.6086924462221137E-2</v>
      </c>
      <c r="R15" s="7">
        <f t="shared" si="1"/>
        <v>0.76367480968350254</v>
      </c>
      <c r="S15" s="7">
        <f t="shared" si="2"/>
        <v>0.62983065249283043</v>
      </c>
      <c r="T15" s="7">
        <f t="shared" si="3"/>
        <v>0.11659933290174279</v>
      </c>
      <c r="U15" s="7">
        <f t="shared" si="4"/>
        <v>1.971377049734048E-2</v>
      </c>
      <c r="V15" s="7">
        <f t="shared" si="5"/>
        <v>6.5089109421959069E-3</v>
      </c>
      <c r="X15" s="7">
        <f t="shared" si="6"/>
        <v>1.5449311604177644E-2</v>
      </c>
      <c r="Y15" s="7">
        <f t="shared" si="7"/>
        <v>7.4815068301102398E-3</v>
      </c>
      <c r="AB15">
        <f>COUNTIF(AB2:AB11,"Poss Cukup Banyak")/COUNTA(AB2:AB11)*100</f>
        <v>40</v>
      </c>
      <c r="AC15">
        <f>COUNTIF(AC2:AC11,"Total Pass Cukup Banyak")/COUNTA(AC2:AC11)*100</f>
        <v>20</v>
      </c>
      <c r="AD15">
        <f>COUNTIF(AD2:AD11,"Pass Sukses Cukup Banyak")/COUNTA(AD2:AD11)*100</f>
        <v>10</v>
      </c>
    </row>
    <row r="16" spans="1:33" x14ac:dyDescent="0.3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11">
        <v>80.581001669121136</v>
      </c>
      <c r="O16" s="7">
        <f t="shared" si="0"/>
        <v>2.5904691580410782E-3</v>
      </c>
      <c r="Q16" s="7">
        <f t="shared" si="14"/>
        <v>7.9051875714868589E-2</v>
      </c>
      <c r="R16" s="7">
        <f t="shared" si="1"/>
        <v>0.76611402423568531</v>
      </c>
      <c r="S16" s="7">
        <f t="shared" si="2"/>
        <v>0.62495575180534046</v>
      </c>
      <c r="T16" s="7">
        <f t="shared" si="3"/>
        <v>0.12413487923037195</v>
      </c>
      <c r="U16" s="7">
        <f t="shared" si="4"/>
        <v>2.124265788440571E-2</v>
      </c>
      <c r="V16" s="7">
        <f t="shared" si="5"/>
        <v>7.0538596791728881E-3</v>
      </c>
      <c r="X16" s="7">
        <f t="shared" si="6"/>
        <v>1.5972532836747804E-2</v>
      </c>
      <c r="Y16" s="7">
        <f t="shared" si="7"/>
        <v>8.837594310687872E-3</v>
      </c>
      <c r="AB16">
        <f>COUNTIF(AB2:AB11,"Poss Sangat Banyak")/COUNTA(AB2:AB11)*100</f>
        <v>10</v>
      </c>
      <c r="AC16">
        <f>COUNTIF(AC2:AC11,"Total Pass Sangat Banyak")/COUNTA(AC2:AC11)*100</f>
        <v>30</v>
      </c>
      <c r="AD16">
        <f>COUNTIF(AD2:AD11,"Pass Sukses Sangat Banyak")/COUNTA(AD2:AD11)*100</f>
        <v>40</v>
      </c>
    </row>
    <row r="17" spans="1:37" x14ac:dyDescent="0.3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11">
        <v>74.522722250038171</v>
      </c>
      <c r="O17" s="7">
        <f t="shared" si="0"/>
        <v>2.4772527803275973E-3</v>
      </c>
      <c r="Q17" s="7">
        <f t="shared" si="14"/>
        <v>8.5637480220596418E-2</v>
      </c>
      <c r="R17" s="7">
        <f t="shared" si="1"/>
        <v>0.78561177576570118</v>
      </c>
      <c r="S17" s="7">
        <f t="shared" si="2"/>
        <v>0.59180639268665036</v>
      </c>
      <c r="T17" s="7">
        <f t="shared" si="3"/>
        <v>0.15486184533943836</v>
      </c>
      <c r="U17" s="7">
        <f t="shared" si="4"/>
        <v>2.5319382721670589E-2</v>
      </c>
      <c r="V17" s="7">
        <f t="shared" si="5"/>
        <v>9.0777916453505785E-3</v>
      </c>
      <c r="X17" s="7">
        <f t="shared" si="6"/>
        <v>2.1382027309229373E-2</v>
      </c>
      <c r="Y17" s="7">
        <f t="shared" si="7"/>
        <v>8.7496786943138099E-3</v>
      </c>
    </row>
    <row r="18" spans="1:37" x14ac:dyDescent="0.3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11">
        <v>82.988888561117889</v>
      </c>
      <c r="O18" s="7">
        <f t="shared" si="0"/>
        <v>1.3274688290293621E-3</v>
      </c>
      <c r="Q18" s="7">
        <f t="shared" si="14"/>
        <v>7.5318539099389015E-2</v>
      </c>
      <c r="R18" s="7">
        <f t="shared" si="1"/>
        <v>0.75812765955735339</v>
      </c>
      <c r="S18" s="7">
        <f t="shared" si="2"/>
        <v>0.63432587430233811</v>
      </c>
      <c r="T18" s="7">
        <f t="shared" si="3"/>
        <v>0.12880849795032812</v>
      </c>
      <c r="U18" s="7">
        <f t="shared" si="4"/>
        <v>1.4009901795602188E-2</v>
      </c>
      <c r="V18" s="7">
        <f t="shared" si="5"/>
        <v>4.5338166160695127E-3</v>
      </c>
      <c r="X18" s="7">
        <f t="shared" si="6"/>
        <v>1.8747944385368524E-2</v>
      </c>
      <c r="Y18" s="7">
        <f t="shared" si="7"/>
        <v>6.2084696003834768E-3</v>
      </c>
    </row>
    <row r="19" spans="1:37" x14ac:dyDescent="0.3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11">
        <v>82.178770856842107</v>
      </c>
      <c r="O19" s="7">
        <f t="shared" si="0"/>
        <v>2.2416775217946184E-3</v>
      </c>
      <c r="Q19" s="7">
        <f t="shared" si="14"/>
        <v>7.935614804581291E-2</v>
      </c>
      <c r="R19" s="7">
        <f t="shared" si="1"/>
        <v>0.76224673483851102</v>
      </c>
      <c r="S19" s="7">
        <f t="shared" si="2"/>
        <v>0.63061023709360375</v>
      </c>
      <c r="T19" s="7">
        <f t="shared" si="3"/>
        <v>0.11925546046239795</v>
      </c>
      <c r="U19" s="7">
        <f t="shared" si="4"/>
        <v>1.8979790942622244E-2</v>
      </c>
      <c r="V19" s="7">
        <f t="shared" si="5"/>
        <v>7.0649121214992243E-3</v>
      </c>
      <c r="X19" s="7">
        <f t="shared" si="6"/>
        <v>1.703216651993867E-2</v>
      </c>
      <c r="Y19" s="7">
        <f t="shared" si="7"/>
        <v>9.2798575433746568E-3</v>
      </c>
    </row>
    <row r="20" spans="1:37" x14ac:dyDescent="0.3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11">
        <v>80.219390723066297</v>
      </c>
      <c r="O20" s="7">
        <f t="shared" si="0"/>
        <v>1.9770183816055211E-3</v>
      </c>
      <c r="Q20" s="7">
        <f t="shared" si="14"/>
        <v>7.7112094079147556E-2</v>
      </c>
      <c r="R20" s="7">
        <f t="shared" si="1"/>
        <v>0.7691522996064023</v>
      </c>
      <c r="S20" s="7">
        <f t="shared" si="2"/>
        <v>0.62075026303800473</v>
      </c>
      <c r="T20" s="7">
        <f t="shared" si="3"/>
        <v>0.12768258433869714</v>
      </c>
      <c r="U20" s="7">
        <f t="shared" si="4"/>
        <v>1.9937727746699749E-2</v>
      </c>
      <c r="V20" s="7">
        <f t="shared" si="5"/>
        <v>6.115353468525553E-3</v>
      </c>
      <c r="X20" s="7">
        <f t="shared" si="6"/>
        <v>1.8555490318882328E-2</v>
      </c>
      <c r="Y20" s="7">
        <f t="shared" si="7"/>
        <v>6.4504413298146239E-3</v>
      </c>
    </row>
    <row r="21" spans="1:37" x14ac:dyDescent="0.3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11">
        <v>80.30395763671396</v>
      </c>
      <c r="O21" s="7">
        <f t="shared" si="0"/>
        <v>1.8720971910718782E-3</v>
      </c>
      <c r="Q21" s="7">
        <f t="shared" si="14"/>
        <v>7.8490680396316362E-2</v>
      </c>
      <c r="R21" s="7">
        <f t="shared" si="1"/>
        <v>0.76790335241122643</v>
      </c>
      <c r="S21" s="7">
        <f t="shared" si="2"/>
        <v>0.62139886580716108</v>
      </c>
      <c r="T21" s="7">
        <f t="shared" si="3"/>
        <v>0.1310274980251972</v>
      </c>
      <c r="U21" s="7">
        <f t="shared" si="4"/>
        <v>1.850628186587109E-2</v>
      </c>
      <c r="V21" s="7">
        <f t="shared" si="5"/>
        <v>6.8700814351261583E-3</v>
      </c>
      <c r="X21" s="7">
        <f t="shared" si="6"/>
        <v>2.0610244305378476E-2</v>
      </c>
      <c r="Y21" s="7">
        <f t="shared" si="7"/>
        <v>6.3977633364612355E-3</v>
      </c>
    </row>
    <row r="22" spans="1:37" x14ac:dyDescent="0.3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14">
        <v>80.360808412709758</v>
      </c>
    </row>
    <row r="23" spans="1:37" x14ac:dyDescent="0.3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7" s="9" customFormat="1" x14ac:dyDescent="0.3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37" x14ac:dyDescent="0.35">
      <c r="B25" t="str">
        <f>A26</f>
        <v>Arsenal</v>
      </c>
      <c r="C25" s="5" t="s">
        <v>38</v>
      </c>
      <c r="D25" s="5" t="s">
        <v>46</v>
      </c>
      <c r="E25" t="str">
        <f>A29</f>
        <v>Brentford</v>
      </c>
      <c r="O25" t="s">
        <v>94</v>
      </c>
      <c r="AB25" t="s">
        <v>71</v>
      </c>
      <c r="AC25" t="s">
        <v>72</v>
      </c>
      <c r="AD25" t="s">
        <v>73</v>
      </c>
      <c r="AE25" t="s">
        <v>74</v>
      </c>
      <c r="AF25" t="s">
        <v>75</v>
      </c>
      <c r="AG25" t="s">
        <v>87</v>
      </c>
      <c r="AH25" t="s">
        <v>88</v>
      </c>
      <c r="AI25" t="s">
        <v>89</v>
      </c>
      <c r="AJ25" t="s">
        <v>90</v>
      </c>
      <c r="AK25" t="s">
        <v>91</v>
      </c>
    </row>
    <row r="26" spans="1:37" x14ac:dyDescent="0.35">
      <c r="A26" s="5" t="s">
        <v>42</v>
      </c>
      <c r="B26" s="7">
        <f t="shared" ref="B26:B45" si="15">SQRT((O2-$O$2)^2+(Q2-$Q$2)^2+(R2-$R$2)^2+(S2-$S$2)^2+(U2-$U$2)^2+(V2-$V$2)^2+(X2-$X$2)^2+(T2-$T$2)^2)</f>
        <v>0</v>
      </c>
      <c r="C26" s="7">
        <f t="shared" ref="C26:C45" si="16">SQRT((O2-$O$11)^2+(Q2-$Q$11)^2+(R2-$R$11)^2+(S2-$S$11)^2+(U2-$U$11)^2+(V2-$V$11)^2+(X2-$X$11)^2+(Y2-$Y$11)^2+(T2-$T$11)^2)</f>
        <v>5.2300828191463707E-2</v>
      </c>
      <c r="D26" s="7" t="e">
        <f>SQRT((O2-$O$4)^2+(Q2-$Q$4)^2+(R2-$R$4)^2+(S2-$S$4)^2+(U2-$U$4)^2+(V2-$V$4)^2+(X2-$X$4)^2+(Y2-$Y$4)^2+(#REF!-#REF!)^2+(#REF!-#REF!)^2)</f>
        <v>#REF!</v>
      </c>
      <c r="E26" s="7" t="e">
        <f>SQRT((O2-$O$5)^2+(Q2-$Q$5)^2+(R2-$R$5)^2+(S2-$S$5)^2+(U2-$U$5)^2+(V2-$V$5)^2+(X2-$X$5)^2+(Y2-$Y$5)^2+(#REF!-#REF!)^2+(#REF!-#REF!)^2)</f>
        <v>#REF!</v>
      </c>
      <c r="F26" t="e">
        <f>MATCH(MIN(B26:E26), B26:E26, 0)</f>
        <v>#REF!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  <c r="AB26" s="7">
        <f t="shared" ref="AB26:AB45" si="17">(B2-(MIN($B$2:$B$21)))/((MAX($B$2:$B$21))-(MIN($B$2:$B$21)))</f>
        <v>0.55443548387096742</v>
      </c>
      <c r="AC26" s="7">
        <f t="shared" ref="AC26:AC45" si="18">(C2-(MIN($C$2:$C$21)))/((MAX($C$2:$C$21))-(MIN($C$2:$C$21)))</f>
        <v>0.78580481622306686</v>
      </c>
      <c r="AD26" s="7">
        <f t="shared" ref="AD26:AD45" si="19">(D2-(MIN($D$2:$D$21)))/((MAX($D$2:$D$21))-(MIN($D$2:$D$21)))</f>
        <v>0.58301081671132282</v>
      </c>
      <c r="AE26" s="7">
        <f t="shared" ref="AE26:AE45" si="20">(E2-(MIN($E$2:$E$21)))/((MAX($E$2:$E$21))-(MIN($E$2:$E$21)))</f>
        <v>0.58306097674852941</v>
      </c>
      <c r="AF26" s="7">
        <f t="shared" ref="AF26:AF45" si="21">(F2-(MIN($F$2:$F$21)))/((MAX($F$2:$F$21))-(MIN($F$2:$F$21)))</f>
        <v>0.67731629392971238</v>
      </c>
      <c r="AG26" s="7">
        <f t="shared" ref="AG26:AG45" si="22">(G2-(MIN($G$2:$G$21)))/((MAX($G$2:$G$21))-(MIN($G$2:$G$21)))</f>
        <v>0.64166666666666683</v>
      </c>
      <c r="AH26" s="7">
        <f t="shared" ref="AH26:AH45" si="23">(H2-(MIN($H$2:$H$21)))/((MAX($H$2:$H$21))-(MIN($H$2:$H$21)))</f>
        <v>0.49779735682819393</v>
      </c>
      <c r="AI26" s="7">
        <f t="shared" ref="AI26:AI45" si="24">(I2-(MIN($I$2:$I$21)))/((MAX($I$2:$I$21))-(MIN($I$2:$I$21)))</f>
        <v>0.98214285714285721</v>
      </c>
      <c r="AJ26" s="7" t="e">
        <f>(#REF!-(MIN(#REF!)))/((MAX(#REF!))-(MIN(#REF!)))</f>
        <v>#REF!</v>
      </c>
      <c r="AK26" s="7" t="e">
        <f t="shared" ref="AK26:AK45" si="25">(K2-(MIN($K$2:$K$21)))/((MAX($K$2:$K$21))-(MIN($K$2:$K$21)))</f>
        <v>#DIV/0!</v>
      </c>
    </row>
    <row r="27" spans="1:37" x14ac:dyDescent="0.35">
      <c r="A27" s="5" t="s">
        <v>52</v>
      </c>
      <c r="B27" s="7">
        <f t="shared" si="15"/>
        <v>1.7799432445346368E-2</v>
      </c>
      <c r="C27" s="7">
        <f t="shared" si="16"/>
        <v>3.5208331384136878E-2</v>
      </c>
      <c r="D27" s="7" t="e">
        <f>SQRT((O3-$O$4)^2+(Q3-$Q$4)^2+(R3-$R$4)^2+(S3-$S$4)^2+(U3-$U$4)^2+(V3-$V$4)^2+(X3-$X$4)^2+(Y3-$Y$4)^2+(#REF!-#REF!)^2+(#REF!-#REF!)^2)</f>
        <v>#REF!</v>
      </c>
      <c r="E27" s="7" t="e">
        <f>SQRT((O3-$O$5)^2+(Q3-$Q$5)^2+(R3-$R$5)^2+(S3-$S$5)^2+(U3-$U$5)^2+(V3-$V$5)^2+(X3-$X$5)^2+(Y3-$Y$5)^2+(#REF!-#REF!)^2+(#REF!-#REF!)^2)</f>
        <v>#REF!</v>
      </c>
      <c r="F27" t="e">
        <f t="shared" ref="F27:F45" si="26">MATCH(MIN(B27:E27), B27:E27, 0)</f>
        <v>#REF!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  <c r="AB27" s="7">
        <f t="shared" si="17"/>
        <v>0.47379032258064507</v>
      </c>
      <c r="AC27" s="7">
        <f t="shared" si="18"/>
        <v>0.47908745247148282</v>
      </c>
      <c r="AD27" s="7">
        <f t="shared" si="19"/>
        <v>0.34047831695941272</v>
      </c>
      <c r="AE27" s="7">
        <f t="shared" si="20"/>
        <v>0.36221869455598099</v>
      </c>
      <c r="AF27" s="7">
        <f t="shared" si="21"/>
        <v>0.47603833865814682</v>
      </c>
      <c r="AG27" s="7">
        <f t="shared" si="22"/>
        <v>0.49166666666666681</v>
      </c>
      <c r="AH27" s="7">
        <f t="shared" si="23"/>
        <v>0.52422907488986781</v>
      </c>
      <c r="AI27" s="7">
        <f t="shared" si="24"/>
        <v>0.81250000000000011</v>
      </c>
      <c r="AJ27" s="7" t="e">
        <f>(#REF!-(MIN(#REF!)))/((MAX(#REF!))-(MIN(#REF!)))</f>
        <v>#REF!</v>
      </c>
      <c r="AK27" s="7" t="e">
        <f t="shared" si="25"/>
        <v>#DIV/0!</v>
      </c>
    </row>
    <row r="28" spans="1:37" x14ac:dyDescent="0.35">
      <c r="A28" s="5" t="s">
        <v>49</v>
      </c>
      <c r="B28" s="7">
        <f t="shared" si="15"/>
        <v>4.9365383582571434E-2</v>
      </c>
      <c r="C28" s="7">
        <f t="shared" si="16"/>
        <v>2.2881556968068768E-2</v>
      </c>
      <c r="D28" s="7" t="e">
        <f>SQRT((O4-$O$4)^2+(Q4-$Q$4)^2+(R4-$R$4)^2+(S4-$S$4)^2+(U4-$U$4)^2+(V4-$V$4)^2+(X4-$X$4)^2+(Y4-$Y$4)^2+(#REF!-#REF!)^2+(#REF!-#REF!)^2)</f>
        <v>#REF!</v>
      </c>
      <c r="E28" s="7" t="e">
        <f>SQRT((O4-$O$5)^2+(Q4-$Q$5)^2+(R4-$R$5)^2+(S4-$S$5)^2+(U4-$U$5)^2+(V4-$V$5)^2+(X4-$X$5)^2+(Y4-$Y$5)^2+(#REF!-#REF!)^2+(#REF!-#REF!)^2)</f>
        <v>#REF!</v>
      </c>
      <c r="F28" t="e">
        <f t="shared" si="26"/>
        <v>#REF!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  <c r="AB28" s="7">
        <f t="shared" si="17"/>
        <v>0.63104838709677469</v>
      </c>
      <c r="AC28" s="7">
        <f t="shared" si="18"/>
        <v>0.38149556400506962</v>
      </c>
      <c r="AD28" s="7">
        <f t="shared" si="19"/>
        <v>0.25146372928450944</v>
      </c>
      <c r="AE28" s="7">
        <f t="shared" si="20"/>
        <v>0.20123260808665613</v>
      </c>
      <c r="AF28" s="7">
        <f t="shared" si="21"/>
        <v>0.78274760383386577</v>
      </c>
      <c r="AG28" s="7">
        <f t="shared" si="22"/>
        <v>0.75833333333333341</v>
      </c>
      <c r="AH28" s="7">
        <f t="shared" si="23"/>
        <v>1</v>
      </c>
      <c r="AI28" s="7">
        <f t="shared" si="24"/>
        <v>0.78571428571428559</v>
      </c>
      <c r="AJ28" s="7" t="e">
        <f>(#REF!-(MIN(#REF!)))/((MAX(#REF!))-(MIN(#REF!)))</f>
        <v>#REF!</v>
      </c>
      <c r="AK28" s="7" t="e">
        <f t="shared" si="25"/>
        <v>#DIV/0!</v>
      </c>
    </row>
    <row r="29" spans="1:37" x14ac:dyDescent="0.35">
      <c r="A29" s="5" t="s">
        <v>54</v>
      </c>
      <c r="B29" s="7">
        <f t="shared" si="15"/>
        <v>4.0311059606323356E-2</v>
      </c>
      <c r="C29" s="7">
        <f t="shared" si="16"/>
        <v>2.1252499667190776E-2</v>
      </c>
      <c r="D29" s="7" t="e">
        <f>SQRT((O5-$O$4)^2+(Q5-$Q$4)^2+(R5-$R$4)^2+(S5-$S$4)^2+(U5-$U$4)^2+(V5-$V$4)^2+(X5-$X$4)^2+(Y5-$Y$4)^2+(#REF!-#REF!)^2+(#REF!-#REF!)^2)</f>
        <v>#REF!</v>
      </c>
      <c r="E29" s="7" t="e">
        <f>SQRT((O5-$O$5)^2+(Q5-$Q$5)^2+(R5-$R$5)^2+(S5-$S$5)^2+(U5-$U$5)^2+(V5-$V$5)^2+(X5-$X$5)^2+(Y5-$Y$5)^2+(#REF!-#REF!)^2+(#REF!-#REF!)^2)</f>
        <v>#REF!</v>
      </c>
      <c r="F29" t="e">
        <f t="shared" si="26"/>
        <v>#REF!</v>
      </c>
      <c r="P29" s="7">
        <f>AVERAGE(P26:P28)</f>
        <v>0.75604838709677402</v>
      </c>
      <c r="Q29" s="7">
        <f t="shared" ref="Q29:Y29" si="27">AVERAGE(Q26:Q28)</f>
        <v>0.87072243346007594</v>
      </c>
      <c r="R29" s="7">
        <f t="shared" si="27"/>
        <v>0.77218748966292894</v>
      </c>
      <c r="S29" s="7">
        <f t="shared" si="27"/>
        <v>0.76054409064027151</v>
      </c>
      <c r="T29" s="7">
        <f t="shared" si="27"/>
        <v>0.84877529286474962</v>
      </c>
      <c r="U29" s="7">
        <f t="shared" si="27"/>
        <v>0.84166666666666679</v>
      </c>
      <c r="V29" s="7">
        <f t="shared" si="27"/>
        <v>0.37591776798825255</v>
      </c>
      <c r="W29" s="7">
        <f t="shared" si="27"/>
        <v>0.99404761904761907</v>
      </c>
      <c r="X29" s="7">
        <f t="shared" si="27"/>
        <v>0.11382113821138205</v>
      </c>
      <c r="Y29" s="7">
        <f t="shared" si="27"/>
        <v>0.61111111111111105</v>
      </c>
      <c r="AB29" s="7">
        <f t="shared" si="17"/>
        <v>0.5342741935483869</v>
      </c>
      <c r="AC29" s="7">
        <f t="shared" si="18"/>
        <v>0.35107731305449941</v>
      </c>
      <c r="AD29" s="7">
        <f t="shared" si="19"/>
        <v>0.27131090602361824</v>
      </c>
      <c r="AE29" s="7">
        <f t="shared" si="20"/>
        <v>0.23681015967877497</v>
      </c>
      <c r="AF29" s="7">
        <f t="shared" si="21"/>
        <v>0.33865814696485608</v>
      </c>
      <c r="AG29" s="7">
        <f t="shared" si="22"/>
        <v>0.60833333333333339</v>
      </c>
      <c r="AH29" s="7">
        <f t="shared" si="23"/>
        <v>0.14096916299559484</v>
      </c>
      <c r="AI29" s="7">
        <f t="shared" si="24"/>
        <v>0.3035714285714286</v>
      </c>
      <c r="AJ29" s="7" t="e">
        <f>(#REF!-(MIN(#REF!)))/((MAX(#REF!))-(MIN(#REF!)))</f>
        <v>#REF!</v>
      </c>
      <c r="AK29" s="7" t="e">
        <f t="shared" si="25"/>
        <v>#DIV/0!</v>
      </c>
    </row>
    <row r="30" spans="1:37" x14ac:dyDescent="0.35">
      <c r="A30" s="5" t="s">
        <v>45</v>
      </c>
      <c r="B30" s="7">
        <f t="shared" si="15"/>
        <v>1.2657988576649983E-2</v>
      </c>
      <c r="C30" s="7">
        <f t="shared" si="16"/>
        <v>4.0492659884240723E-2</v>
      </c>
      <c r="D30" s="7" t="e">
        <f>SQRT((O6-$O$4)^2+(Q6-$Q$4)^2+(R6-$R$4)^2+(S6-$S$4)^2+(U6-$U$4)^2+(V6-$V$4)^2+(X6-$X$4)^2+(Y6-$Y$4)^2+(#REF!-#REF!)^2+(#REF!-#REF!)^2)</f>
        <v>#REF!</v>
      </c>
      <c r="E30" s="7" t="e">
        <f>SQRT((O6-$O$5)^2+(Q6-$Q$5)^2+(R6-$R$5)^2+(S6-$S$5)^2+(U6-$U$5)^2+(V6-$V$5)^2+(X6-$X$5)^2+(Y6-$Y$5)^2+(#REF!-#REF!)^2+(#REF!-#REF!)^2)</f>
        <v>#REF!</v>
      </c>
      <c r="F30" t="e">
        <f t="shared" si="26"/>
        <v>#REF!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  <c r="AB30" s="7">
        <f t="shared" si="17"/>
        <v>0.52419354838709664</v>
      </c>
      <c r="AC30" s="7">
        <f t="shared" si="18"/>
        <v>0.56653992395437258</v>
      </c>
      <c r="AD30" s="7">
        <f t="shared" si="19"/>
        <v>0.47851543117991485</v>
      </c>
      <c r="AE30" s="7">
        <f t="shared" si="20"/>
        <v>0.46671024372023545</v>
      </c>
      <c r="AF30" s="7">
        <f t="shared" si="21"/>
        <v>0.63258785942492013</v>
      </c>
      <c r="AG30" s="7">
        <f t="shared" si="22"/>
        <v>0.66666666666666674</v>
      </c>
      <c r="AH30" s="7">
        <f t="shared" si="23"/>
        <v>0.66519823788546262</v>
      </c>
      <c r="AI30" s="7">
        <f t="shared" si="24"/>
        <v>0.42857142857142855</v>
      </c>
      <c r="AJ30" s="7" t="e">
        <f>(#REF!-(MIN(#REF!)))/((MAX(#REF!))-(MIN(#REF!)))</f>
        <v>#REF!</v>
      </c>
      <c r="AK30" s="7" t="e">
        <f t="shared" si="25"/>
        <v>#DIV/0!</v>
      </c>
    </row>
    <row r="31" spans="1:37" x14ac:dyDescent="0.35">
      <c r="A31" s="5" t="s">
        <v>57</v>
      </c>
      <c r="B31" s="7">
        <f t="shared" si="15"/>
        <v>6.6157106634882621E-3</v>
      </c>
      <c r="C31" s="7">
        <f t="shared" si="16"/>
        <v>5.6950068203082078E-2</v>
      </c>
      <c r="D31" s="7" t="e">
        <f>SQRT((O7-$O$4)^2+(Q7-$Q$4)^2+(R7-$R$4)^2+(S7-$S$4)^2+(U7-$U$4)^2+(V7-$V$4)^2+(X7-$X$4)^2+(Y7-$Y$4)^2+(#REF!-#REF!)^2+(#REF!-#REF!)^2)</f>
        <v>#REF!</v>
      </c>
      <c r="E31" s="7" t="e">
        <f>SQRT((O7-$O$5)^2+(Q7-$Q$5)^2+(R7-$R$5)^2+(S7-$S$5)^2+(U7-$U$5)^2+(V7-$V$5)^2+(X7-$X$5)^2+(Y7-$Y$5)^2+(#REF!-#REF!)^2+(#REF!-#REF!)^2)</f>
        <v>#REF!</v>
      </c>
      <c r="F31" t="e">
        <f t="shared" si="26"/>
        <v>#REF!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  <c r="AB31" s="7">
        <f t="shared" si="17"/>
        <v>0.71169354838709686</v>
      </c>
      <c r="AC31" s="7">
        <f t="shared" si="18"/>
        <v>0.79340937896070973</v>
      </c>
      <c r="AD31" s="7">
        <f t="shared" si="19"/>
        <v>0.69008633521881535</v>
      </c>
      <c r="AE31" s="7">
        <f t="shared" si="20"/>
        <v>0.67335885703613785</v>
      </c>
      <c r="AF31" s="7">
        <f t="shared" si="21"/>
        <v>0.83067092651757168</v>
      </c>
      <c r="AG31" s="7">
        <f t="shared" si="22"/>
        <v>0.89166666666666672</v>
      </c>
      <c r="AH31" s="7">
        <f t="shared" si="23"/>
        <v>0.65638766519823766</v>
      </c>
      <c r="AI31" s="7">
        <f t="shared" si="24"/>
        <v>0.84821428571428559</v>
      </c>
      <c r="AJ31" s="7" t="e">
        <f>(#REF!-(MIN(#REF!)))/((MAX(#REF!))-(MIN(#REF!)))</f>
        <v>#REF!</v>
      </c>
      <c r="AK31" s="7" t="e">
        <f t="shared" si="25"/>
        <v>#DIV/0!</v>
      </c>
    </row>
    <row r="32" spans="1:37" x14ac:dyDescent="0.35">
      <c r="A32" s="5" t="s">
        <v>55</v>
      </c>
      <c r="B32" s="7">
        <f t="shared" si="15"/>
        <v>5.9288968283099402E-2</v>
      </c>
      <c r="C32" s="7">
        <f t="shared" si="16"/>
        <v>2.1515416702922757E-2</v>
      </c>
      <c r="D32" s="7" t="e">
        <f>SQRT((O8-$O$4)^2+(Q8-$Q$4)^2+(R8-$R$4)^2+(S8-$S$4)^2+(U8-$U$4)^2+(V8-$V$4)^2+(X8-$X$4)^2+(Y8-$Y$4)^2+(#REF!-#REF!)^2+(#REF!-#REF!)^2)</f>
        <v>#REF!</v>
      </c>
      <c r="E32" s="7" t="e">
        <f>SQRT((O8-$O$5)^2+(Q8-$Q$5)^2+(R8-$R$5)^2+(S8-$S$5)^2+(U8-$U$5)^2+(V8-$V$5)^2+(X8-$X$5)^2+(Y8-$Y$5)^2+(#REF!-#REF!)^2+(#REF!-#REF!)^2)</f>
        <v>#REF!</v>
      </c>
      <c r="F32" t="e">
        <f t="shared" si="26"/>
        <v>#REF!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  <c r="AB32" s="7">
        <f t="shared" si="17"/>
        <v>0.56249999999999967</v>
      </c>
      <c r="AC32" s="7">
        <f t="shared" si="18"/>
        <v>0.10519645120405567</v>
      </c>
      <c r="AD32" s="7">
        <f t="shared" si="19"/>
        <v>0.13773940656941555</v>
      </c>
      <c r="AE32" s="7">
        <f t="shared" si="20"/>
        <v>9.8328508730973985E-2</v>
      </c>
      <c r="AF32" s="7">
        <f t="shared" si="21"/>
        <v>0.57827476038338654</v>
      </c>
      <c r="AG32" s="7">
        <f t="shared" si="22"/>
        <v>0.625</v>
      </c>
      <c r="AH32" s="7">
        <f t="shared" si="23"/>
        <v>0.57268722466960331</v>
      </c>
      <c r="AI32" s="7">
        <f t="shared" si="24"/>
        <v>0.27678571428571419</v>
      </c>
      <c r="AJ32" s="7" t="e">
        <f>(#REF!-(MIN(#REF!)))/((MAX(#REF!))-(MIN(#REF!)))</f>
        <v>#REF!</v>
      </c>
      <c r="AK32" s="7" t="e">
        <f t="shared" si="25"/>
        <v>#DIV/0!</v>
      </c>
    </row>
    <row r="33" spans="1:37" x14ac:dyDescent="0.35">
      <c r="A33" s="5" t="s">
        <v>44</v>
      </c>
      <c r="B33" s="7">
        <f t="shared" si="15"/>
        <v>5.8315796514749191E-2</v>
      </c>
      <c r="C33" s="7">
        <f t="shared" si="16"/>
        <v>1.1414666717741027E-2</v>
      </c>
      <c r="D33" s="7" t="e">
        <f>SQRT((O9-$O$4)^2+(Q9-$Q$4)^2+(R9-$R$4)^2+(S9-$S$4)^2+(U9-$U$4)^2+(V9-$V$4)^2+(X9-$X$4)^2+(Y9-$Y$4)^2+(#REF!-#REF!)^2+(#REF!-#REF!)^2)</f>
        <v>#REF!</v>
      </c>
      <c r="E33" s="7" t="e">
        <f>SQRT((O9-$O$5)^2+(Q9-$Q$5)^2+(R9-$R$5)^2+(S9-$S$5)^2+(U9-$U$5)^2+(V9-$V$5)^2+(X9-$X$5)^2+(Y9-$Y$5)^2+(#REF!-#REF!)^2+(#REF!-#REF!)^2)</f>
        <v>#REF!</v>
      </c>
      <c r="F33" t="e">
        <f t="shared" si="26"/>
        <v>#REF!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  <c r="AB33" s="7">
        <f t="shared" si="17"/>
        <v>0.1915322580645161</v>
      </c>
      <c r="AC33" s="7">
        <f t="shared" si="18"/>
        <v>1.5209125475284919E-2</v>
      </c>
      <c r="AD33" s="7">
        <f t="shared" si="19"/>
        <v>5.8251463729284615E-2</v>
      </c>
      <c r="AE33" s="7">
        <f t="shared" si="20"/>
        <v>5.4440190493977123E-2</v>
      </c>
      <c r="AF33" s="7">
        <f t="shared" si="21"/>
        <v>0.22364217252396151</v>
      </c>
      <c r="AG33" s="7">
        <f t="shared" si="22"/>
        <v>0.27499999999999997</v>
      </c>
      <c r="AH33" s="7">
        <f t="shared" si="23"/>
        <v>0.62995594713656378</v>
      </c>
      <c r="AI33" s="7">
        <f t="shared" si="24"/>
        <v>0.13392857142857148</v>
      </c>
      <c r="AJ33" s="7" t="e">
        <f>(#REF!-(MIN(#REF!)))/((MAX(#REF!))-(MIN(#REF!)))</f>
        <v>#REF!</v>
      </c>
      <c r="AK33" s="7" t="e">
        <f t="shared" si="25"/>
        <v>#DIV/0!</v>
      </c>
    </row>
    <row r="34" spans="1:37" x14ac:dyDescent="0.35">
      <c r="A34" s="5" t="s">
        <v>34</v>
      </c>
      <c r="B34" s="7">
        <f t="shared" si="15"/>
        <v>1.4261757701655976E-2</v>
      </c>
      <c r="C34" s="7">
        <f t="shared" si="16"/>
        <v>4.214179879076875E-2</v>
      </c>
      <c r="D34" s="7" t="e">
        <f>SQRT((O10-$O$4)^2+(Q10-$Q$4)^2+(R10-$R$4)^2+(S10-$S$4)^2+(U10-$U$4)^2+(V10-$V$4)^2+(X10-$X$4)^2+(Y10-$Y$4)^2+(#REF!-#REF!)^2+(#REF!-#REF!)^2)</f>
        <v>#REF!</v>
      </c>
      <c r="E34" s="7" t="e">
        <f>SQRT((O10-$O$5)^2+(Q10-$Q$5)^2+(R10-$R$5)^2+(S10-$S$5)^2+(U10-$U$5)^2+(V10-$V$5)^2+(X10-$X$5)^2+(Y10-$Y$5)^2+(#REF!-#REF!)^2+(#REF!-#REF!)^2)</f>
        <v>#REF!</v>
      </c>
      <c r="F34" t="e">
        <f t="shared" si="26"/>
        <v>#REF!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  <c r="AB34" s="7">
        <f t="shared" si="17"/>
        <v>0.33467741935483875</v>
      </c>
      <c r="AC34" s="7">
        <f t="shared" si="18"/>
        <v>0.56273764258555126</v>
      </c>
      <c r="AD34" s="7">
        <f t="shared" si="19"/>
        <v>0.53458370546789713</v>
      </c>
      <c r="AE34" s="7">
        <f t="shared" si="20"/>
        <v>0.50210103651134563</v>
      </c>
      <c r="AF34" s="7">
        <f t="shared" si="21"/>
        <v>0.59424920127795522</v>
      </c>
      <c r="AG34" s="7">
        <f t="shared" si="22"/>
        <v>0.51666666666666661</v>
      </c>
      <c r="AH34" s="7">
        <f t="shared" si="23"/>
        <v>0.6387665198237884</v>
      </c>
      <c r="AI34" s="7">
        <f t="shared" si="24"/>
        <v>0.57142857142857129</v>
      </c>
      <c r="AJ34" s="7" t="e">
        <f>(#REF!-(MIN(#REF!)))/((MAX(#REF!))-(MIN(#REF!)))</f>
        <v>#REF!</v>
      </c>
      <c r="AK34" s="7" t="e">
        <f t="shared" si="25"/>
        <v>#DIV/0!</v>
      </c>
    </row>
    <row r="35" spans="1:37" x14ac:dyDescent="0.35">
      <c r="A35" s="5" t="s">
        <v>38</v>
      </c>
      <c r="B35" s="7">
        <f t="shared" si="15"/>
        <v>5.2271141655386669E-2</v>
      </c>
      <c r="C35" s="7">
        <f t="shared" si="16"/>
        <v>0</v>
      </c>
      <c r="D35" s="7" t="e">
        <f>SQRT((O11-$O$4)^2+(Q11-$Q$4)^2+(R11-$R$4)^2+(S11-$S$4)^2+(U11-$U$4)^2+(V11-$V$4)^2+(X11-$X$4)^2+(Y11-$Y$4)^2+(#REF!-#REF!)^2+(#REF!-#REF!)^2)</f>
        <v>#REF!</v>
      </c>
      <c r="E35" s="7" t="e">
        <f>SQRT((O11-$O$5)^2+(Q11-$Q$5)^2+(R11-$R$5)^2+(S11-$S$5)^2+(U11-$U$5)^2+(V11-$V$5)^2+(X11-$X$5)^2+(Y11-$Y$5)^2+(#REF!-#REF!)^2+(#REF!-#REF!)^2)</f>
        <v>#REF!</v>
      </c>
      <c r="F35" t="e">
        <f t="shared" si="26"/>
        <v>#REF!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  <c r="AB35" s="7">
        <f t="shared" si="17"/>
        <v>3.6290322580645115E-2</v>
      </c>
      <c r="AC35" s="7">
        <f t="shared" si="18"/>
        <v>0</v>
      </c>
      <c r="AD35" s="7">
        <f t="shared" si="19"/>
        <v>4.0587476431477761E-2</v>
      </c>
      <c r="AE35" s="7">
        <f t="shared" si="20"/>
        <v>6.5552339153982592E-2</v>
      </c>
      <c r="AF35" s="7">
        <f t="shared" si="21"/>
        <v>0.13099041533546329</v>
      </c>
      <c r="AG35" s="7">
        <f t="shared" si="22"/>
        <v>0.13333333333333333</v>
      </c>
      <c r="AH35" s="7">
        <f t="shared" si="23"/>
        <v>0.62995594713656378</v>
      </c>
      <c r="AI35" s="7">
        <f t="shared" si="24"/>
        <v>3.5714285714285678E-2</v>
      </c>
      <c r="AJ35" s="7" t="e">
        <f>(#REF!-(MIN(#REF!)))/((MAX(#REF!))-(MIN(#REF!)))</f>
        <v>#REF!</v>
      </c>
      <c r="AK35" s="7" t="e">
        <f t="shared" si="25"/>
        <v>#DIV/0!</v>
      </c>
    </row>
    <row r="36" spans="1:37" x14ac:dyDescent="0.35">
      <c r="A36" s="5" t="s">
        <v>59</v>
      </c>
      <c r="B36" s="7">
        <f t="shared" si="15"/>
        <v>3.1635463672728577E-2</v>
      </c>
      <c r="C36" s="7">
        <f t="shared" si="16"/>
        <v>2.5210926002735178E-2</v>
      </c>
      <c r="D36" s="7" t="e">
        <f>SQRT((O12-$O$4)^2+(Q12-$Q$4)^2+(R12-$R$4)^2+(S12-$S$4)^2+(U12-$U$4)^2+(V12-$V$4)^2+(X12-$X$4)^2+(Y12-$Y$4)^2+(#REF!-#REF!)^2+(#REF!-#REF!)^2)</f>
        <v>#REF!</v>
      </c>
      <c r="E36" s="7" t="e">
        <f>SQRT((O12-$O$5)^2+(Q12-$Q$5)^2+(R12-$R$5)^2+(S12-$S$5)^2+(U12-$U$5)^2+(V12-$V$5)^2+(X12-$X$5)^2+(Y12-$Y$5)^2+(#REF!-#REF!)^2+(#REF!-#REF!)^2)</f>
        <v>#REF!</v>
      </c>
      <c r="F36" t="e">
        <f t="shared" si="26"/>
        <v>#REF!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  <c r="AB36" s="7">
        <f t="shared" si="17"/>
        <v>4.0322580645160578E-3</v>
      </c>
      <c r="AC36" s="7">
        <f t="shared" si="18"/>
        <v>0.23320659062103907</v>
      </c>
      <c r="AD36" s="7">
        <f t="shared" si="19"/>
        <v>0.30961595713009826</v>
      </c>
      <c r="AE36" s="7">
        <f t="shared" si="20"/>
        <v>0.2916238677747689</v>
      </c>
      <c r="AF36" s="7">
        <f t="shared" si="21"/>
        <v>0</v>
      </c>
      <c r="AG36" s="7">
        <f t="shared" si="22"/>
        <v>0</v>
      </c>
      <c r="AH36" s="7">
        <f t="shared" si="23"/>
        <v>0.58590308370044042</v>
      </c>
      <c r="AI36" s="7">
        <f t="shared" si="24"/>
        <v>0</v>
      </c>
      <c r="AJ36" s="7" t="e">
        <f>(#REF!-(MIN(#REF!)))/((MAX(#REF!))-(MIN(#REF!)))</f>
        <v>#REF!</v>
      </c>
      <c r="AK36" s="7" t="e">
        <f t="shared" si="25"/>
        <v>#DIV/0!</v>
      </c>
    </row>
    <row r="37" spans="1:37" x14ac:dyDescent="0.35">
      <c r="A37" s="5" t="s">
        <v>39</v>
      </c>
      <c r="B37" s="7">
        <f t="shared" si="15"/>
        <v>9.1882888696794614E-3</v>
      </c>
      <c r="C37" s="7">
        <f t="shared" si="16"/>
        <v>5.7298008094299892E-2</v>
      </c>
      <c r="D37" s="7" t="e">
        <f>SQRT((O13-$O$4)^2+(Q13-$Q$4)^2+(R13-$R$4)^2+(S13-$S$4)^2+(U13-$U$4)^2+(V13-$V$4)^2+(X13-$X$4)^2+(Y13-$Y$4)^2+(#REF!-#REF!)^2+(#REF!-#REF!)^2)</f>
        <v>#REF!</v>
      </c>
      <c r="E37" s="7" t="e">
        <f>SQRT((O13-$O$5)^2+(Q13-$Q$5)^2+(R13-$R$5)^2+(S13-$S$5)^2+(U13-$U$5)^2+(V13-$V$5)^2+(X13-$X$5)^2+(Y13-$Y$5)^2+(#REF!-#REF!)^2+(#REF!-#REF!)^2)</f>
        <v>#REF!</v>
      </c>
      <c r="F37" t="e">
        <f t="shared" si="26"/>
        <v>#REF!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  <c r="AB37" s="7">
        <f t="shared" si="17"/>
        <v>1</v>
      </c>
      <c r="AC37" s="7">
        <f t="shared" si="18"/>
        <v>0.82636248415716085</v>
      </c>
      <c r="AD37" s="7">
        <f t="shared" si="19"/>
        <v>0.73355165227746366</v>
      </c>
      <c r="AE37" s="7">
        <f t="shared" si="20"/>
        <v>0.698571295172285</v>
      </c>
      <c r="AF37" s="7">
        <f t="shared" si="21"/>
        <v>1</v>
      </c>
      <c r="AG37" s="7">
        <f t="shared" si="22"/>
        <v>1</v>
      </c>
      <c r="AH37" s="7">
        <f t="shared" si="23"/>
        <v>0.62995594713656378</v>
      </c>
      <c r="AI37" s="7">
        <f t="shared" si="24"/>
        <v>1</v>
      </c>
      <c r="AJ37" s="7" t="e">
        <f>(#REF!-(MIN(#REF!)))/((MAX(#REF!))-(MIN(#REF!)))</f>
        <v>#REF!</v>
      </c>
      <c r="AK37" s="7" t="e">
        <f t="shared" si="25"/>
        <v>#DIV/0!</v>
      </c>
    </row>
    <row r="38" spans="1:37" x14ac:dyDescent="0.35">
      <c r="A38" s="5" t="s">
        <v>58</v>
      </c>
      <c r="B38" s="7">
        <f t="shared" si="15"/>
        <v>2.9728959940666509E-2</v>
      </c>
      <c r="C38" s="7">
        <f t="shared" si="16"/>
        <v>8.0761913529583659E-2</v>
      </c>
      <c r="D38" s="7" t="e">
        <f>SQRT((O14-$O$4)^2+(Q14-$Q$4)^2+(R14-$R$4)^2+(S14-$S$4)^2+(U14-$U$4)^2+(V14-$V$4)^2+(X14-$X$4)^2+(Y14-$Y$4)^2+(#REF!-#REF!)^2+(#REF!-#REF!)^2)</f>
        <v>#REF!</v>
      </c>
      <c r="E38" s="7" t="e">
        <f>SQRT((O14-$O$5)^2+(Q14-$Q$5)^2+(R14-$R$5)^2+(S14-$S$5)^2+(U14-$U$5)^2+(V14-$V$5)^2+(X14-$X$5)^2+(Y14-$Y$5)^2+(#REF!-#REF!)^2+(#REF!-#REF!)^2)</f>
        <v>#REF!</v>
      </c>
      <c r="F38" t="e">
        <f t="shared" si="26"/>
        <v>#REF!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  <c r="AB38" s="7">
        <f t="shared" si="17"/>
        <v>0.71370967741935465</v>
      </c>
      <c r="AC38" s="7">
        <f t="shared" si="18"/>
        <v>1</v>
      </c>
      <c r="AD38" s="7">
        <f t="shared" si="19"/>
        <v>1</v>
      </c>
      <c r="AE38" s="7">
        <f t="shared" si="20"/>
        <v>1</v>
      </c>
      <c r="AF38" s="7">
        <f t="shared" si="21"/>
        <v>0.86900958466453648</v>
      </c>
      <c r="AG38" s="7">
        <f t="shared" si="22"/>
        <v>0.88333333333333341</v>
      </c>
      <c r="AH38" s="7">
        <f t="shared" si="23"/>
        <v>0</v>
      </c>
      <c r="AI38" s="7">
        <f t="shared" si="24"/>
        <v>1</v>
      </c>
      <c r="AJ38" s="7" t="e">
        <f>(#REF!-(MIN(#REF!)))/((MAX(#REF!))-(MIN(#REF!)))</f>
        <v>#REF!</v>
      </c>
      <c r="AK38" s="7" t="e">
        <f t="shared" si="25"/>
        <v>#DIV/0!</v>
      </c>
    </row>
    <row r="39" spans="1:37" x14ac:dyDescent="0.35">
      <c r="A39" s="5" t="s">
        <v>33</v>
      </c>
      <c r="B39" s="7">
        <f t="shared" si="15"/>
        <v>1.1926459774015739E-2</v>
      </c>
      <c r="C39" s="7">
        <f t="shared" si="16"/>
        <v>4.6855889916582134E-2</v>
      </c>
      <c r="D39" s="7" t="e">
        <f>SQRT((O15-$O$4)^2+(Q15-$Q$4)^2+(R15-$R$4)^2+(S15-$S$4)^2+(U15-$U$4)^2+(V15-$V$4)^2+(X15-$X$4)^2+(Y15-$Y$4)^2+(#REF!-#REF!)^2+(#REF!-#REF!)^2)</f>
        <v>#REF!</v>
      </c>
      <c r="E39" s="7" t="e">
        <f>SQRT((O15-$O$5)^2+(Q15-$Q$5)^2+(R15-$R$5)^2+(S15-$S$5)^2+(U15-$U$5)^2+(V15-$V$5)^2+(X15-$X$5)^2+(Y15-$Y$5)^2+(#REF!-#REF!)^2+(#REF!-#REF!)^2)</f>
        <v>#REF!</v>
      </c>
      <c r="F39" t="e">
        <f t="shared" si="26"/>
        <v>#REF!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  <c r="AB39" s="7">
        <f t="shared" si="17"/>
        <v>0.40322580645161266</v>
      </c>
      <c r="AC39" s="7">
        <f t="shared" si="18"/>
        <v>0.62357414448669191</v>
      </c>
      <c r="AD39" s="7">
        <f t="shared" si="19"/>
        <v>0.6002778604743475</v>
      </c>
      <c r="AE39" s="7">
        <f t="shared" si="20"/>
        <v>0.56167709403305643</v>
      </c>
      <c r="AF39" s="7">
        <f t="shared" si="21"/>
        <v>0.61341853035143756</v>
      </c>
      <c r="AG39" s="7">
        <f t="shared" si="22"/>
        <v>0.52499999999999991</v>
      </c>
      <c r="AH39" s="7">
        <f t="shared" si="23"/>
        <v>0.55506607929515406</v>
      </c>
      <c r="AI39" s="7">
        <f t="shared" si="24"/>
        <v>0.52678571428571441</v>
      </c>
      <c r="AJ39" s="7" t="e">
        <f>(#REF!-(MIN(#REF!)))/((MAX(#REF!))-(MIN(#REF!)))</f>
        <v>#REF!</v>
      </c>
      <c r="AK39" s="7" t="e">
        <f t="shared" si="25"/>
        <v>#DIV/0!</v>
      </c>
    </row>
    <row r="40" spans="1:37" x14ac:dyDescent="0.35">
      <c r="A40" s="5" t="s">
        <v>46</v>
      </c>
      <c r="B40" s="7">
        <f t="shared" si="15"/>
        <v>1.7190380408720531E-2</v>
      </c>
      <c r="C40" s="7">
        <f t="shared" si="16"/>
        <v>3.7448620600731404E-2</v>
      </c>
      <c r="D40" s="7" t="e">
        <f>SQRT((O16-$O$4)^2+(Q16-$Q$4)^2+(R16-$R$4)^2+(S16-$S$4)^2+(U16-$U$4)^2+(V16-$V$4)^2+(X16-$X$4)^2+(Y16-$Y$4)^2+(#REF!-#REF!)^2+(#REF!-#REF!)^2)</f>
        <v>#REF!</v>
      </c>
      <c r="E40" s="7" t="e">
        <f>SQRT((O16-$O$5)^2+(Q16-$Q$5)^2+(R16-$R$5)^2+(S16-$S$5)^2+(U16-$U$5)^2+(V16-$V$5)^2+(X16-$X$5)^2+(Y16-$Y$5)^2+(#REF!-#REF!)^2+(#REF!-#REF!)^2)</f>
        <v>#REF!</v>
      </c>
      <c r="F40" t="e">
        <f t="shared" si="26"/>
        <v>#REF!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  <c r="AB40" s="7">
        <f t="shared" si="17"/>
        <v>0.63306451612903247</v>
      </c>
      <c r="AC40" s="7">
        <f t="shared" si="18"/>
        <v>0.5171102661596958</v>
      </c>
      <c r="AD40" s="7">
        <f t="shared" si="19"/>
        <v>0.44973702490820694</v>
      </c>
      <c r="AE40" s="7">
        <f t="shared" si="20"/>
        <v>0.42898496591651886</v>
      </c>
      <c r="AF40" s="7">
        <f t="shared" si="21"/>
        <v>0.60383386581469634</v>
      </c>
      <c r="AG40" s="7">
        <f t="shared" si="22"/>
        <v>0.52499999999999991</v>
      </c>
      <c r="AH40" s="7">
        <f t="shared" si="23"/>
        <v>0.47136563876651977</v>
      </c>
      <c r="AI40" s="7">
        <f t="shared" si="24"/>
        <v>0.68749999999999989</v>
      </c>
      <c r="AJ40" s="7" t="e">
        <f>(#REF!-(MIN(#REF!)))/((MAX(#REF!))-(MIN(#REF!)))</f>
        <v>#REF!</v>
      </c>
      <c r="AK40" s="7" t="e">
        <f t="shared" si="25"/>
        <v>#DIV/0!</v>
      </c>
    </row>
    <row r="41" spans="1:37" x14ac:dyDescent="0.35">
      <c r="A41" s="5" t="s">
        <v>48</v>
      </c>
      <c r="B41" s="7">
        <f t="shared" si="15"/>
        <v>6.6215206993296333E-2</v>
      </c>
      <c r="C41" s="7">
        <f t="shared" si="16"/>
        <v>1.8348150454457757E-2</v>
      </c>
      <c r="D41" s="7" t="e">
        <f>SQRT((O17-$O$4)^2+(Q17-$Q$4)^2+(R17-$R$4)^2+(S17-$S$4)^2+(U17-$U$4)^2+(V17-$V$4)^2+(X17-$X$4)^2+(Y17-$Y$4)^2+(#REF!-#REF!)^2+(#REF!-#REF!)^2)</f>
        <v>#REF!</v>
      </c>
      <c r="E41" s="7" t="e">
        <f>SQRT((O17-$O$5)^2+(Q17-$Q$5)^2+(R17-$R$5)^2+(S17-$S$5)^2+(U17-$U$5)^2+(V17-$V$5)^2+(X17-$X$5)^2+(Y17-$Y$5)^2+(#REF!-#REF!)^2+(#REF!-#REF!)^2)</f>
        <v>#REF!</v>
      </c>
      <c r="F41" t="e">
        <f t="shared" si="26"/>
        <v>#REF!</v>
      </c>
      <c r="P41" s="7">
        <f t="shared" ref="P41:Y41" si="28">AVERAGE(P31:P40)</f>
        <v>0.37923387096774186</v>
      </c>
      <c r="Q41" s="7">
        <f t="shared" si="28"/>
        <v>0.42953105196451197</v>
      </c>
      <c r="R41" s="7">
        <f t="shared" si="28"/>
        <v>0.39499851146174464</v>
      </c>
      <c r="S41" s="7">
        <f t="shared" si="28"/>
        <v>0.38299561116817638</v>
      </c>
      <c r="T41" s="7">
        <f t="shared" si="28"/>
        <v>0.46230031948881783</v>
      </c>
      <c r="U41" s="7">
        <f t="shared" si="28"/>
        <v>0.43916666666666665</v>
      </c>
      <c r="V41" s="7">
        <f t="shared" si="28"/>
        <v>0.6202643171806167</v>
      </c>
      <c r="W41" s="7">
        <f t="shared" si="28"/>
        <v>0.44642857142857134</v>
      </c>
      <c r="X41" s="7">
        <f t="shared" si="28"/>
        <v>0.49024390243902438</v>
      </c>
      <c r="Y41" s="7">
        <f t="shared" si="28"/>
        <v>0.48333333333333328</v>
      </c>
      <c r="AB41" s="7">
        <f t="shared" si="17"/>
        <v>0.25806451612903203</v>
      </c>
      <c r="AC41" s="7">
        <f t="shared" si="18"/>
        <v>3.0418250950570179E-2</v>
      </c>
      <c r="AD41" s="7">
        <f t="shared" si="19"/>
        <v>0</v>
      </c>
      <c r="AE41" s="7">
        <f t="shared" si="20"/>
        <v>0</v>
      </c>
      <c r="AF41" s="7">
        <f t="shared" si="21"/>
        <v>0.40894568690095839</v>
      </c>
      <c r="AG41" s="7">
        <f t="shared" si="22"/>
        <v>0.45833333333333331</v>
      </c>
      <c r="AH41" s="7">
        <f t="shared" si="23"/>
        <v>0.45814977973568266</v>
      </c>
      <c r="AI41" s="7">
        <f t="shared" si="24"/>
        <v>0.16964285714285701</v>
      </c>
      <c r="AJ41" s="7" t="e">
        <f>(#REF!-(MIN(#REF!)))/((MAX(#REF!))-(MIN(#REF!)))</f>
        <v>#REF!</v>
      </c>
      <c r="AK41" s="7" t="e">
        <f t="shared" si="25"/>
        <v>#DIV/0!</v>
      </c>
    </row>
    <row r="42" spans="1:37" x14ac:dyDescent="0.35">
      <c r="A42" s="5" t="s">
        <v>47</v>
      </c>
      <c r="B42" s="7">
        <f t="shared" si="15"/>
        <v>1.4674849072114646E-2</v>
      </c>
      <c r="C42" s="7">
        <f t="shared" si="16"/>
        <v>4.316039446509063E-2</v>
      </c>
      <c r="D42" s="7" t="e">
        <f>SQRT((O18-$O$4)^2+(Q18-$Q$4)^2+(R18-$R$4)^2+(S18-$S$4)^2+(U18-$U$4)^2+(V18-$V$4)^2+(X18-$X$4)^2+(Y18-$Y$4)^2+(#REF!-#REF!)^2+(#REF!-#REF!)^2)</f>
        <v>#REF!</v>
      </c>
      <c r="E42" s="7" t="e">
        <f>SQRT((O18-$O$5)^2+(Q18-$Q$5)^2+(R18-$R$5)^2+(S18-$S$5)^2+(U18-$U$5)^2+(V18-$V$5)^2+(X18-$X$5)^2+(Y18-$Y$5)^2+(#REF!-#REF!)^2+(#REF!-#REF!)^2)</f>
        <v>#REF!</v>
      </c>
      <c r="F42" t="e">
        <f t="shared" si="26"/>
        <v>#REF!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  <c r="AB42" s="7">
        <f t="shared" si="17"/>
        <v>0</v>
      </c>
      <c r="AC42" s="7">
        <f t="shared" si="18"/>
        <v>0.38276299112801004</v>
      </c>
      <c r="AD42" s="7">
        <f t="shared" si="19"/>
        <v>0.41629453210280859</v>
      </c>
      <c r="AE42" s="7">
        <f t="shared" si="20"/>
        <v>0.43963021757400322</v>
      </c>
      <c r="AF42" s="7">
        <f t="shared" si="21"/>
        <v>2.5559105431309979E-2</v>
      </c>
      <c r="AG42" s="7">
        <f t="shared" si="22"/>
        <v>0</v>
      </c>
      <c r="AH42" s="7">
        <f t="shared" si="23"/>
        <v>0.75770925110132159</v>
      </c>
      <c r="AI42" s="7">
        <f t="shared" si="24"/>
        <v>9.8214285714285643E-2</v>
      </c>
      <c r="AJ42" s="7" t="e">
        <f>(#REF!-(MIN(#REF!)))/((MAX(#REF!))-(MIN(#REF!)))</f>
        <v>#REF!</v>
      </c>
      <c r="AK42" s="7" t="e">
        <f t="shared" si="25"/>
        <v>#DIV/0!</v>
      </c>
    </row>
    <row r="43" spans="1:37" x14ac:dyDescent="0.35">
      <c r="A43" s="5" t="s">
        <v>60</v>
      </c>
      <c r="B43" s="7">
        <f t="shared" si="15"/>
        <v>9.7157955614588995E-3</v>
      </c>
      <c r="C43" s="7">
        <f t="shared" si="16"/>
        <v>4.521798294308578E-2</v>
      </c>
      <c r="D43" s="7" t="e">
        <f>SQRT((O19-$O$4)^2+(Q19-$Q$4)^2+(R19-$R$4)^2+(S19-$S$4)^2+(U19-$U$4)^2+(V19-$V$4)^2+(X19-$X$4)^2+(Y19-$Y$4)^2+(#REF!-#REF!)^2+(#REF!-#REF!)^2)</f>
        <v>#REF!</v>
      </c>
      <c r="E43" s="7" t="e">
        <f>SQRT((O19-$O$5)^2+(Q19-$Q$5)^2+(R19-$R$5)^2+(S19-$S$5)^2+(U19-$U$5)^2+(V19-$V$5)^2+(X19-$X$5)^2+(Y19-$Y$5)^2+(#REF!-#REF!)^2+(#REF!-#REF!)^2)</f>
        <v>#REF!</v>
      </c>
      <c r="F43" t="e">
        <f t="shared" si="26"/>
        <v>#REF!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  <c r="AB43" s="7">
        <f t="shared" si="17"/>
        <v>0.52822580645161277</v>
      </c>
      <c r="AC43" s="7">
        <f t="shared" si="18"/>
        <v>0.67934093789607075</v>
      </c>
      <c r="AD43" s="7">
        <f t="shared" si="19"/>
        <v>0.55512553339287507</v>
      </c>
      <c r="AE43" s="7">
        <f t="shared" si="20"/>
        <v>0.5314221682696797</v>
      </c>
      <c r="AF43" s="7">
        <f t="shared" si="21"/>
        <v>0.51757188498402551</v>
      </c>
      <c r="AG43" s="7">
        <f t="shared" si="22"/>
        <v>0.6166666666666667</v>
      </c>
      <c r="AH43" s="7">
        <f t="shared" si="23"/>
        <v>0.70044052863436113</v>
      </c>
      <c r="AI43" s="7">
        <f t="shared" si="24"/>
        <v>0.91071428571428559</v>
      </c>
      <c r="AJ43" s="7" t="e">
        <f>(#REF!-(MIN(#REF!)))/((MAX(#REF!))-(MIN(#REF!)))</f>
        <v>#REF!</v>
      </c>
      <c r="AK43" s="7" t="e">
        <f t="shared" si="25"/>
        <v>#DIV/0!</v>
      </c>
    </row>
    <row r="44" spans="1:37" x14ac:dyDescent="0.35">
      <c r="A44" s="5" t="s">
        <v>51</v>
      </c>
      <c r="B44" s="7">
        <f t="shared" si="15"/>
        <v>2.3770409020098304E-2</v>
      </c>
      <c r="C44" s="7">
        <f t="shared" si="16"/>
        <v>3.1439899940092171E-2</v>
      </c>
      <c r="D44" s="7" t="e">
        <f>SQRT((O20-$O$4)^2+(Q20-$Q$4)^2+(R20-$R$4)^2+(S20-$S$4)^2+(U20-$U$4)^2+(V20-$V$4)^2+(X20-$X$4)^2+(Y20-$Y$4)^2+(#REF!-#REF!)^2+(#REF!-#REF!)^2)</f>
        <v>#REF!</v>
      </c>
      <c r="E44" s="7" t="e">
        <f>SQRT((O20-$O$5)^2+(Q20-$Q$5)^2+(R20-$R$5)^2+(S20-$S$5)^2+(U20-$U$5)^2+(V20-$V$5)^2+(X20-$X$5)^2+(Y20-$Y$5)^2+(#REF!-#REF!)^2+(#REF!-#REF!)^2)</f>
        <v>#REF!</v>
      </c>
      <c r="F44" t="e">
        <f t="shared" si="26"/>
        <v>#REF!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  <c r="AB44" s="7">
        <f t="shared" si="17"/>
        <v>0.2963709677419355</v>
      </c>
      <c r="AC44" s="7">
        <f t="shared" si="18"/>
        <v>0.37896070975918866</v>
      </c>
      <c r="AD44" s="7">
        <f t="shared" si="19"/>
        <v>0.39664582713109081</v>
      </c>
      <c r="AE44" s="7">
        <f t="shared" si="20"/>
        <v>0.37333084321598664</v>
      </c>
      <c r="AF44" s="7">
        <f t="shared" si="21"/>
        <v>0.45047923322683708</v>
      </c>
      <c r="AG44" s="7">
        <f t="shared" si="22"/>
        <v>0.29166666666666669</v>
      </c>
      <c r="AH44" s="7">
        <f t="shared" si="23"/>
        <v>0.68722466960352402</v>
      </c>
      <c r="AI44" s="7">
        <f t="shared" si="24"/>
        <v>0.11607142857142841</v>
      </c>
      <c r="AJ44" s="7" t="e">
        <f>(#REF!-(MIN(#REF!)))/((MAX(#REF!))-(MIN(#REF!)))</f>
        <v>#REF!</v>
      </c>
      <c r="AK44" s="7" t="e">
        <f t="shared" si="25"/>
        <v>#DIV/0!</v>
      </c>
    </row>
    <row r="45" spans="1:37" x14ac:dyDescent="0.35">
      <c r="A45" s="5" t="s">
        <v>43</v>
      </c>
      <c r="B45" s="7">
        <f t="shared" si="15"/>
        <v>2.4490419182625206E-2</v>
      </c>
      <c r="C45" s="7">
        <f t="shared" si="16"/>
        <v>2.9087693083133644E-2</v>
      </c>
      <c r="D45" s="7" t="e">
        <f>SQRT((O21-$O$4)^2+(Q21-$Q$4)^2+(R21-$R$4)^2+(S21-$S$4)^2+(U21-$U$4)^2+(V21-$V$4)^2+(X21-$X$4)^2+(Y21-$Y$4)^2+(#REF!-#REF!)^2+(#REF!-#REF!)^2)</f>
        <v>#REF!</v>
      </c>
      <c r="E45" s="7" t="e">
        <f>SQRT((O21-$O$5)^2+(Q21-$Q$5)^2+(R21-$R$5)^2+(S21-$S$5)^2+(U21-$U$5)^2+(V21-$V$5)^2+(X21-$X$5)^2+(Y21-$Y$5)^2+(#REF!-#REF!)^2+(#REF!-#REF!)^2)</f>
        <v>#REF!</v>
      </c>
      <c r="F45" t="e">
        <f t="shared" si="26"/>
        <v>#REF!</v>
      </c>
      <c r="P45" s="7">
        <f>AVERAGE(P43:P44)</f>
        <v>0.67137096774193572</v>
      </c>
      <c r="Q45" s="7">
        <f t="shared" ref="Q45:Y45" si="29">AVERAGE(Q43:Q44)</f>
        <v>0.5874524714828897</v>
      </c>
      <c r="R45" s="7">
        <f t="shared" si="29"/>
        <v>0.4707750322516624</v>
      </c>
      <c r="S45" s="7">
        <f t="shared" si="29"/>
        <v>0.43729573256139698</v>
      </c>
      <c r="T45" s="7">
        <f t="shared" si="29"/>
        <v>0.80670926517571873</v>
      </c>
      <c r="U45" s="7">
        <f t="shared" si="29"/>
        <v>0.82500000000000007</v>
      </c>
      <c r="V45" s="7">
        <f t="shared" si="29"/>
        <v>0.82819383259911883</v>
      </c>
      <c r="W45" s="7">
        <f t="shared" si="29"/>
        <v>0.81696428571428559</v>
      </c>
      <c r="X45" s="7">
        <f t="shared" si="29"/>
        <v>0.98780487804878048</v>
      </c>
      <c r="Y45" s="7">
        <f t="shared" si="29"/>
        <v>0.41666666666666663</v>
      </c>
      <c r="AB45" s="7">
        <f t="shared" si="17"/>
        <v>0.22379032258064507</v>
      </c>
      <c r="AC45" s="7">
        <f t="shared" si="18"/>
        <v>0.36248415716096327</v>
      </c>
      <c r="AD45" s="7">
        <f t="shared" si="19"/>
        <v>0.34911183884092506</v>
      </c>
      <c r="AE45" s="7">
        <f t="shared" si="20"/>
        <v>0.34083481184050812</v>
      </c>
      <c r="AF45" s="7">
        <f t="shared" si="21"/>
        <v>0.30670926517571889</v>
      </c>
      <c r="AG45" s="7">
        <f t="shared" si="22"/>
        <v>0.40833333333333333</v>
      </c>
      <c r="AH45" s="7">
        <f t="shared" si="23"/>
        <v>0.85022026431718056</v>
      </c>
      <c r="AI45" s="7">
        <f t="shared" si="24"/>
        <v>7.1428571428571355E-2</v>
      </c>
      <c r="AJ45" s="7" t="e">
        <f>(#REF!-(MIN(#REF!)))/((MAX(#REF!))-(MIN(#REF!)))</f>
        <v>#REF!</v>
      </c>
      <c r="AK45" s="7" t="e">
        <f t="shared" si="25"/>
        <v>#DIV/0!</v>
      </c>
    </row>
    <row r="46" spans="1:37" x14ac:dyDescent="0.3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7" x14ac:dyDescent="0.3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37" x14ac:dyDescent="0.3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3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3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3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35">
      <c r="P52" s="7">
        <f>AVERAGE(P47:P51)</f>
        <v>0.24233870967741922</v>
      </c>
      <c r="Q52" s="7">
        <f t="shared" ref="Q52:Y52" si="30">AVERAGE(Q47:Q51)</f>
        <v>0.19847908745247136</v>
      </c>
      <c r="R52" s="7">
        <f t="shared" si="30"/>
        <v>0.19765803314478525</v>
      </c>
      <c r="S52" s="7">
        <f t="shared" si="30"/>
        <v>0.18474180595760584</v>
      </c>
      <c r="T52" s="7">
        <f t="shared" si="30"/>
        <v>0.25559105431309898</v>
      </c>
      <c r="U52" s="7">
        <f t="shared" si="30"/>
        <v>0.35</v>
      </c>
      <c r="V52" s="7">
        <f t="shared" si="30"/>
        <v>0.53303964757709243</v>
      </c>
      <c r="W52" s="7">
        <f t="shared" si="30"/>
        <v>0.1357142857142857</v>
      </c>
      <c r="X52" s="7">
        <f t="shared" si="30"/>
        <v>0.50243902439024379</v>
      </c>
      <c r="Y52" s="7">
        <f t="shared" si="30"/>
        <v>0.23333333333333331</v>
      </c>
    </row>
    <row r="53" spans="1:25" s="9" customFormat="1" x14ac:dyDescent="0.35">
      <c r="A53" s="9" t="s">
        <v>114</v>
      </c>
      <c r="F53" s="12" t="s">
        <v>113</v>
      </c>
    </row>
    <row r="54" spans="1:25" x14ac:dyDescent="0.35">
      <c r="O54" t="s">
        <v>94</v>
      </c>
    </row>
    <row r="55" spans="1:25" x14ac:dyDescent="0.35">
      <c r="A55" s="5" t="s">
        <v>42</v>
      </c>
      <c r="B55" s="7" t="e">
        <f t="shared" ref="B55:B74" si="31">SQRT((AB26-$P$29)^2+(AC26-$Q$29)^2+(AD26-$R$29)^2+(AE26-$S$29)^2+(AF26-$T$29)^2+(AG26-$U$29)^2+(AH26-$V$29)^2+(AI26-$W$29)^2+(AJ26-$X$29)^2+(AK26-$Y$29)^2)</f>
        <v>#REF!</v>
      </c>
      <c r="C55" t="e">
        <f t="shared" ref="C55:C74" si="32">SQRT((AB26-$P$41)^2+(AC26-$Q$41)^2+(AD26-$R$41)^2+(AE26-$S$41)^2+(AF26-$T$41)^2+(AG26-$U$41)^2+(AH26-$V$41)^2+(AI26-$W$41)^2+(AJ26-$X$41)^2+(AK26-$Y$41)^2)</f>
        <v>#REF!</v>
      </c>
      <c r="D55" t="e">
        <f t="shared" ref="D55:D74" si="33">SQRT((AB26-$P$45)^2+(AC26-$Q$45)^2+(AD26-$R$45)^2+(AE26-$S$45)^2+(AF26-$T$45)^2+(AG26-$U$45)^2+(AH26-$V$45)^2+(AI26-$W$45)^2+(AJ26-$X$45)^2+(AK26-$Y$45)^2)</f>
        <v>#REF!</v>
      </c>
      <c r="E55" t="e">
        <f t="shared" ref="E55:E74" si="34">SQRT((AB26-$P$52)^2+(AC26-$Q$52)^2+(AD26-$R$52)^2+(AE26-$S$52)^2+(AF26-$T$52)^2+(AG26-$U$52)^2+(AH26-$V$52)^2+(AI26-$W$52)^2+(AJ26-$X$52)^2+(AK26-$Y$52)^2)</f>
        <v>#REF!</v>
      </c>
      <c r="F55" t="e">
        <f>MATCH(MIN(B55:E55), B55:E55, 0)</f>
        <v>#REF!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35">
      <c r="A56" s="5" t="s">
        <v>52</v>
      </c>
      <c r="B56" s="7" t="e">
        <f t="shared" si="31"/>
        <v>#REF!</v>
      </c>
      <c r="C56" t="e">
        <f t="shared" si="32"/>
        <v>#REF!</v>
      </c>
      <c r="D56" t="e">
        <f t="shared" si="33"/>
        <v>#REF!</v>
      </c>
      <c r="E56" t="e">
        <f t="shared" si="34"/>
        <v>#REF!</v>
      </c>
      <c r="F56" t="e">
        <f t="shared" ref="F56:F74" si="35">MATCH(MIN(B56:E56), B56:E56, 0)</f>
        <v>#REF!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35">
      <c r="A57" s="5" t="s">
        <v>49</v>
      </c>
      <c r="B57" s="7" t="e">
        <f t="shared" si="31"/>
        <v>#REF!</v>
      </c>
      <c r="C57" t="e">
        <f t="shared" si="32"/>
        <v>#REF!</v>
      </c>
      <c r="D57" t="e">
        <f t="shared" si="33"/>
        <v>#REF!</v>
      </c>
      <c r="E57" t="e">
        <f t="shared" si="34"/>
        <v>#REF!</v>
      </c>
      <c r="F57" t="e">
        <f t="shared" si="35"/>
        <v>#REF!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35">
      <c r="A58" s="5" t="s">
        <v>54</v>
      </c>
      <c r="B58" s="7" t="e">
        <f t="shared" si="31"/>
        <v>#REF!</v>
      </c>
      <c r="C58" t="e">
        <f t="shared" si="32"/>
        <v>#REF!</v>
      </c>
      <c r="D58" t="e">
        <f t="shared" si="33"/>
        <v>#REF!</v>
      </c>
      <c r="E58" t="e">
        <f t="shared" si="34"/>
        <v>#REF!</v>
      </c>
      <c r="F58" t="e">
        <f t="shared" si="35"/>
        <v>#REF!</v>
      </c>
      <c r="P58" s="7">
        <f>AVERAGE(P55:P57)</f>
        <v>0.75604838709677402</v>
      </c>
      <c r="Q58" s="7">
        <f t="shared" ref="Q58:Y58" si="36">AVERAGE(Q55:Q57)</f>
        <v>0.87072243346007594</v>
      </c>
      <c r="R58" s="7">
        <f t="shared" si="36"/>
        <v>0.77218748966292894</v>
      </c>
      <c r="S58" s="7">
        <f t="shared" si="36"/>
        <v>0.76054409064027151</v>
      </c>
      <c r="T58" s="7">
        <f t="shared" si="36"/>
        <v>0.84877529286474962</v>
      </c>
      <c r="U58" s="7">
        <f t="shared" si="36"/>
        <v>0.84166666666666679</v>
      </c>
      <c r="V58" s="7">
        <f t="shared" si="36"/>
        <v>0.37591776798825255</v>
      </c>
      <c r="W58" s="7">
        <f t="shared" si="36"/>
        <v>0.99404761904761907</v>
      </c>
      <c r="X58" s="7">
        <f t="shared" si="36"/>
        <v>0.11382113821138205</v>
      </c>
      <c r="Y58" s="7">
        <f t="shared" si="36"/>
        <v>0.61111111111111105</v>
      </c>
    </row>
    <row r="59" spans="1:25" x14ac:dyDescent="0.35">
      <c r="A59" s="5" t="s">
        <v>45</v>
      </c>
      <c r="B59" s="7" t="e">
        <f t="shared" si="31"/>
        <v>#REF!</v>
      </c>
      <c r="C59" t="e">
        <f t="shared" si="32"/>
        <v>#REF!</v>
      </c>
      <c r="D59" t="e">
        <f t="shared" si="33"/>
        <v>#REF!</v>
      </c>
      <c r="E59" t="e">
        <f t="shared" si="34"/>
        <v>#REF!</v>
      </c>
      <c r="F59" t="e">
        <f t="shared" si="35"/>
        <v>#REF!</v>
      </c>
      <c r="O59" t="s">
        <v>95</v>
      </c>
    </row>
    <row r="60" spans="1:25" x14ac:dyDescent="0.35">
      <c r="A60" s="5" t="s">
        <v>57</v>
      </c>
      <c r="B60" s="7" t="e">
        <f t="shared" si="31"/>
        <v>#REF!</v>
      </c>
      <c r="C60" t="e">
        <f t="shared" si="32"/>
        <v>#REF!</v>
      </c>
      <c r="D60" t="e">
        <f t="shared" si="33"/>
        <v>#REF!</v>
      </c>
      <c r="E60" t="e">
        <f t="shared" si="34"/>
        <v>#REF!</v>
      </c>
      <c r="F60" t="e">
        <f t="shared" si="35"/>
        <v>#REF!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35">
      <c r="A61" s="5" t="s">
        <v>55</v>
      </c>
      <c r="B61" s="7" t="e">
        <f t="shared" si="31"/>
        <v>#REF!</v>
      </c>
      <c r="C61" t="e">
        <f t="shared" si="32"/>
        <v>#REF!</v>
      </c>
      <c r="D61" t="e">
        <f t="shared" si="33"/>
        <v>#REF!</v>
      </c>
      <c r="E61" t="e">
        <f t="shared" si="34"/>
        <v>#REF!</v>
      </c>
      <c r="F61" t="e">
        <f t="shared" si="35"/>
        <v>#REF!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35">
      <c r="A62" s="5" t="s">
        <v>44</v>
      </c>
      <c r="B62" s="7" t="e">
        <f t="shared" si="31"/>
        <v>#REF!</v>
      </c>
      <c r="C62" t="e">
        <f t="shared" si="32"/>
        <v>#REF!</v>
      </c>
      <c r="D62" t="e">
        <f t="shared" si="33"/>
        <v>#REF!</v>
      </c>
      <c r="E62" t="e">
        <f t="shared" si="34"/>
        <v>#REF!</v>
      </c>
      <c r="F62" t="e">
        <f t="shared" si="35"/>
        <v>#REF!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35">
      <c r="A63" s="5" t="s">
        <v>34</v>
      </c>
      <c r="B63" s="7" t="e">
        <f t="shared" si="31"/>
        <v>#REF!</v>
      </c>
      <c r="C63" t="e">
        <f t="shared" si="32"/>
        <v>#REF!</v>
      </c>
      <c r="D63" t="e">
        <f t="shared" si="33"/>
        <v>#REF!</v>
      </c>
      <c r="E63" t="e">
        <f t="shared" si="34"/>
        <v>#REF!</v>
      </c>
      <c r="F63" t="e">
        <f t="shared" si="35"/>
        <v>#REF!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35">
      <c r="A64" s="5" t="s">
        <v>38</v>
      </c>
      <c r="B64" s="7" t="e">
        <f t="shared" si="31"/>
        <v>#REF!</v>
      </c>
      <c r="C64" t="e">
        <f t="shared" si="32"/>
        <v>#REF!</v>
      </c>
      <c r="D64" t="e">
        <f t="shared" si="33"/>
        <v>#REF!</v>
      </c>
      <c r="E64" t="e">
        <f t="shared" si="34"/>
        <v>#REF!</v>
      </c>
      <c r="F64" t="e">
        <f t="shared" si="35"/>
        <v>#REF!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35">
      <c r="A65" s="5" t="s">
        <v>59</v>
      </c>
      <c r="B65" s="7" t="e">
        <f t="shared" si="31"/>
        <v>#REF!</v>
      </c>
      <c r="C65" t="e">
        <f t="shared" si="32"/>
        <v>#REF!</v>
      </c>
      <c r="D65" t="e">
        <f t="shared" si="33"/>
        <v>#REF!</v>
      </c>
      <c r="E65" t="e">
        <f t="shared" si="34"/>
        <v>#REF!</v>
      </c>
      <c r="F65" t="e">
        <f t="shared" si="35"/>
        <v>#REF!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35">
      <c r="A66" s="5" t="s">
        <v>39</v>
      </c>
      <c r="B66" s="7" t="e">
        <f t="shared" si="31"/>
        <v>#REF!</v>
      </c>
      <c r="C66" t="e">
        <f t="shared" si="32"/>
        <v>#REF!</v>
      </c>
      <c r="D66" t="e">
        <f t="shared" si="33"/>
        <v>#REF!</v>
      </c>
      <c r="E66" t="e">
        <f t="shared" si="34"/>
        <v>#REF!</v>
      </c>
      <c r="F66" t="e">
        <f t="shared" si="35"/>
        <v>#REF!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35">
      <c r="A67" s="5" t="s">
        <v>58</v>
      </c>
      <c r="B67" s="7" t="e">
        <f t="shared" si="31"/>
        <v>#REF!</v>
      </c>
      <c r="C67" t="e">
        <f t="shared" si="32"/>
        <v>#REF!</v>
      </c>
      <c r="D67" t="e">
        <f t="shared" si="33"/>
        <v>#REF!</v>
      </c>
      <c r="E67" t="e">
        <f t="shared" si="34"/>
        <v>#REF!</v>
      </c>
      <c r="F67" t="e">
        <f t="shared" si="35"/>
        <v>#REF!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35">
      <c r="A68" s="5" t="s">
        <v>33</v>
      </c>
      <c r="B68" s="7" t="e">
        <f t="shared" si="31"/>
        <v>#REF!</v>
      </c>
      <c r="C68" t="e">
        <f t="shared" si="32"/>
        <v>#REF!</v>
      </c>
      <c r="D68" t="e">
        <f t="shared" si="33"/>
        <v>#REF!</v>
      </c>
      <c r="E68" t="e">
        <f t="shared" si="34"/>
        <v>#REF!</v>
      </c>
      <c r="F68" t="e">
        <f t="shared" si="35"/>
        <v>#REF!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37">AVERAGE(R60:R67)</f>
        <v>0.43663788826039501</v>
      </c>
      <c r="S68" s="7">
        <f t="shared" si="37"/>
        <v>0.4155966943692222</v>
      </c>
      <c r="T68" s="7">
        <f t="shared" si="37"/>
        <v>0.55830670926517567</v>
      </c>
      <c r="U68" s="7">
        <f t="shared" si="37"/>
        <v>0.53229166666666672</v>
      </c>
      <c r="V68" s="7">
        <f t="shared" si="37"/>
        <v>0.60187224669603523</v>
      </c>
      <c r="W68" s="7">
        <f t="shared" si="37"/>
        <v>0.54129464285714279</v>
      </c>
      <c r="X68" s="7">
        <f t="shared" si="37"/>
        <v>0.43292682926829262</v>
      </c>
      <c r="Y68" s="7">
        <f t="shared" si="37"/>
        <v>0.43749999999999994</v>
      </c>
    </row>
    <row r="69" spans="1:25" x14ac:dyDescent="0.35">
      <c r="A69" s="5" t="s">
        <v>46</v>
      </c>
      <c r="B69" s="7" t="e">
        <f t="shared" si="31"/>
        <v>#REF!</v>
      </c>
      <c r="C69" t="e">
        <f t="shared" si="32"/>
        <v>#REF!</v>
      </c>
      <c r="D69" t="e">
        <f t="shared" si="33"/>
        <v>#REF!</v>
      </c>
      <c r="E69" t="e">
        <f t="shared" si="34"/>
        <v>#REF!</v>
      </c>
      <c r="F69" t="e">
        <f t="shared" si="35"/>
        <v>#REF!</v>
      </c>
      <c r="O69" s="5" t="s">
        <v>102</v>
      </c>
    </row>
    <row r="70" spans="1:25" x14ac:dyDescent="0.35">
      <c r="A70" s="5" t="s">
        <v>48</v>
      </c>
      <c r="B70" s="7" t="e">
        <f t="shared" si="31"/>
        <v>#REF!</v>
      </c>
      <c r="C70" t="e">
        <f t="shared" si="32"/>
        <v>#REF!</v>
      </c>
      <c r="D70" t="e">
        <f t="shared" si="33"/>
        <v>#REF!</v>
      </c>
      <c r="E70" t="e">
        <f t="shared" si="34"/>
        <v>#REF!</v>
      </c>
      <c r="F70" t="e">
        <f t="shared" si="35"/>
        <v>#REF!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35">
      <c r="A71" s="5" t="s">
        <v>47</v>
      </c>
      <c r="B71" s="7" t="e">
        <f t="shared" si="31"/>
        <v>#REF!</v>
      </c>
      <c r="C71" t="e">
        <f t="shared" si="32"/>
        <v>#REF!</v>
      </c>
      <c r="D71" t="e">
        <f t="shared" si="33"/>
        <v>#REF!</v>
      </c>
      <c r="E71" t="e">
        <f t="shared" si="34"/>
        <v>#REF!</v>
      </c>
      <c r="F71" t="e">
        <f t="shared" si="35"/>
        <v>#REF!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35">
      <c r="A72" s="5" t="s">
        <v>60</v>
      </c>
      <c r="B72" s="7" t="e">
        <f t="shared" si="31"/>
        <v>#REF!</v>
      </c>
      <c r="C72" t="e">
        <f t="shared" si="32"/>
        <v>#REF!</v>
      </c>
      <c r="D72" t="e">
        <f t="shared" si="33"/>
        <v>#REF!</v>
      </c>
      <c r="E72" t="e">
        <f t="shared" si="34"/>
        <v>#REF!</v>
      </c>
      <c r="F72" t="e">
        <f t="shared" si="35"/>
        <v>#REF!</v>
      </c>
      <c r="P72" s="7">
        <f>AVERAGE(P70:P71)</f>
        <v>0.67137096774193572</v>
      </c>
      <c r="Q72" s="7">
        <f t="shared" ref="Q72:Y72" si="38">AVERAGE(Q70:Q71)</f>
        <v>0.5874524714828897</v>
      </c>
      <c r="R72" s="7">
        <f t="shared" si="38"/>
        <v>0.4707750322516624</v>
      </c>
      <c r="S72" s="7">
        <f t="shared" si="38"/>
        <v>0.43729573256139698</v>
      </c>
      <c r="T72" s="7">
        <f t="shared" si="38"/>
        <v>0.80670926517571873</v>
      </c>
      <c r="U72" s="7">
        <f t="shared" si="38"/>
        <v>0.82500000000000007</v>
      </c>
      <c r="V72" s="7">
        <f t="shared" si="38"/>
        <v>0.82819383259911883</v>
      </c>
      <c r="W72" s="7">
        <f t="shared" si="38"/>
        <v>0.81696428571428559</v>
      </c>
      <c r="X72" s="7">
        <f t="shared" si="38"/>
        <v>0.98780487804878048</v>
      </c>
      <c r="Y72" s="7">
        <f t="shared" si="38"/>
        <v>0.41666666666666663</v>
      </c>
    </row>
    <row r="73" spans="1:25" x14ac:dyDescent="0.35">
      <c r="A73" s="5" t="s">
        <v>51</v>
      </c>
      <c r="B73" s="7" t="e">
        <f t="shared" si="31"/>
        <v>#REF!</v>
      </c>
      <c r="C73" t="e">
        <f t="shared" si="32"/>
        <v>#REF!</v>
      </c>
      <c r="D73" t="e">
        <f t="shared" si="33"/>
        <v>#REF!</v>
      </c>
      <c r="E73" t="e">
        <f t="shared" si="34"/>
        <v>#REF!</v>
      </c>
      <c r="F73" t="e">
        <f t="shared" si="35"/>
        <v>#REF!</v>
      </c>
      <c r="O73" s="5" t="s">
        <v>108</v>
      </c>
    </row>
    <row r="74" spans="1:25" x14ac:dyDescent="0.35">
      <c r="A74" s="5" t="s">
        <v>43</v>
      </c>
      <c r="B74" s="7" t="e">
        <f t="shared" si="31"/>
        <v>#REF!</v>
      </c>
      <c r="C74" t="e">
        <f t="shared" si="32"/>
        <v>#REF!</v>
      </c>
      <c r="D74" t="e">
        <f t="shared" si="33"/>
        <v>#REF!</v>
      </c>
      <c r="E74" t="e">
        <f t="shared" si="34"/>
        <v>#REF!</v>
      </c>
      <c r="F74" t="e">
        <f t="shared" si="35"/>
        <v>#REF!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3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3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3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3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3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3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35">
      <c r="P81" s="7">
        <f>AVERAGE(P74:P80)</f>
        <v>0.17828341013824872</v>
      </c>
      <c r="Q81" s="7">
        <f t="shared" ref="Q81:Y81" si="39">AVERAGE(Q74:Q80)</f>
        <v>0.19645120405576666</v>
      </c>
      <c r="R81" s="7">
        <f t="shared" si="39"/>
        <v>0.20645316775117323</v>
      </c>
      <c r="S81" s="7">
        <f t="shared" si="39"/>
        <v>0.20412736950228785</v>
      </c>
      <c r="T81" s="7">
        <f t="shared" si="39"/>
        <v>0.2049292560474669</v>
      </c>
      <c r="U81" s="7">
        <f t="shared" si="39"/>
        <v>0.26904761904761904</v>
      </c>
      <c r="V81" s="7">
        <f t="shared" si="39"/>
        <v>0.57898049087476389</v>
      </c>
      <c r="W81" s="7">
        <f t="shared" si="39"/>
        <v>0.11607142857142853</v>
      </c>
      <c r="X81" s="7">
        <f t="shared" si="39"/>
        <v>0.56445993031358876</v>
      </c>
      <c r="Y81" s="7">
        <f t="shared" si="39"/>
        <v>0.35714285714285721</v>
      </c>
    </row>
    <row r="82" spans="1:25" s="9" customFormat="1" x14ac:dyDescent="0.35">
      <c r="A82" s="9" t="s">
        <v>115</v>
      </c>
      <c r="F82" s="12" t="s">
        <v>113</v>
      </c>
    </row>
    <row r="83" spans="1:25" x14ac:dyDescent="0.35">
      <c r="O83" s="5" t="s">
        <v>94</v>
      </c>
      <c r="P83" s="10"/>
    </row>
    <row r="84" spans="1:25" x14ac:dyDescent="0.35">
      <c r="A84" s="5" t="s">
        <v>42</v>
      </c>
      <c r="B84" s="7" t="e">
        <f t="shared" ref="B84:B103" si="40">SQRT((AB26-$P$29)^2+(AC26-$Q$29)^2+(AD26-$R$29)^2+(AE26-$S$29)^2+(AF26-$T$29)^2+(AG26-$U$29)^2+(AH26-$V$29)^2+(AI26-$W$29)^2+(AJ26-$X$29)^2+(AK26-$Y$29)^2)</f>
        <v>#REF!</v>
      </c>
      <c r="C84" t="e">
        <f t="shared" ref="C84:C103" si="41">SQRT((AB26-$P$68)^2+(AC26-$Q$68)^2+(AD26-$R$68)^2+(AE26-$S$68)^2+(AF26-$T$68)^2+(AG26-$U$68)^2+(AH26-$V$68)^2+(AI26-$W$68)^2+(AJ26-$X$68)^2+(AK26-$Y$68)^2)</f>
        <v>#REF!</v>
      </c>
      <c r="D84" t="e">
        <f t="shared" ref="D84:D103" si="42">SQRT((AB26-$P$45)^2+(AC26-$Q$45)^2+(AD26-$R$45)^2+(AE26-$S$45)^2+(AF26-$T$45)^2+(AG26-$U$45)^2+(AH26-$V$45)^2+(AI26-$W$45)^2+(AJ26-$X$45)^2+(AK26-$Y$45)^2)</f>
        <v>#REF!</v>
      </c>
      <c r="E84" t="e">
        <f t="shared" ref="E84:E103" si="43">SQRT((AB26-$P$81)^2+(AC26-$Q$81)^2+(AD26-$R$81)^2+(AE26-$S$81)^2+(AF26-$T$81)^2+(AG26-$U$81)^2+(AH26-$V$81)^2+(AI26-$W$81)^2+(AJ26-$X$81)^2+(AK26-$Y$81)^2)</f>
        <v>#REF!</v>
      </c>
      <c r="F84" t="e">
        <f>MATCH(MIN(B84:E84), B84:E84, 0)</f>
        <v>#REF!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35">
      <c r="A85" s="5" t="s">
        <v>52</v>
      </c>
      <c r="B85" s="7" t="e">
        <f t="shared" si="40"/>
        <v>#REF!</v>
      </c>
      <c r="C85" t="e">
        <f t="shared" si="41"/>
        <v>#REF!</v>
      </c>
      <c r="D85" t="e">
        <f t="shared" si="42"/>
        <v>#REF!</v>
      </c>
      <c r="E85" t="e">
        <f t="shared" si="43"/>
        <v>#REF!</v>
      </c>
      <c r="F85" t="e">
        <f t="shared" ref="F85:F103" si="44">MATCH(MIN(B85:E85), B85:E85, 0)</f>
        <v>#REF!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35">
      <c r="A86" s="5" t="s">
        <v>49</v>
      </c>
      <c r="B86" s="7" t="e">
        <f t="shared" si="40"/>
        <v>#REF!</v>
      </c>
      <c r="C86" t="e">
        <f t="shared" si="41"/>
        <v>#REF!</v>
      </c>
      <c r="D86" t="e">
        <f t="shared" si="42"/>
        <v>#REF!</v>
      </c>
      <c r="E86" t="e">
        <f t="shared" si="43"/>
        <v>#REF!</v>
      </c>
      <c r="F86" t="e">
        <f t="shared" si="44"/>
        <v>#REF!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35">
      <c r="A87" s="5" t="s">
        <v>54</v>
      </c>
      <c r="B87" s="7" t="e">
        <f t="shared" si="40"/>
        <v>#REF!</v>
      </c>
      <c r="C87" t="e">
        <f t="shared" si="41"/>
        <v>#REF!</v>
      </c>
      <c r="D87" t="e">
        <f t="shared" si="42"/>
        <v>#REF!</v>
      </c>
      <c r="E87" t="e">
        <f t="shared" si="43"/>
        <v>#REF!</v>
      </c>
      <c r="F87" t="e">
        <f t="shared" si="44"/>
        <v>#REF!</v>
      </c>
      <c r="P87" s="7">
        <f>AVERAGE(P84:P86)</f>
        <v>0.75604838709677402</v>
      </c>
      <c r="Q87" s="7">
        <f t="shared" ref="Q87:Y87" si="45">AVERAGE(Q84:Q86)</f>
        <v>0.87072243346007594</v>
      </c>
      <c r="R87" s="7">
        <f t="shared" si="45"/>
        <v>0.77218748966292894</v>
      </c>
      <c r="S87" s="7">
        <f t="shared" si="45"/>
        <v>0.76054409064027151</v>
      </c>
      <c r="T87" s="7">
        <f t="shared" si="45"/>
        <v>0.84877529286474962</v>
      </c>
      <c r="U87" s="7">
        <f t="shared" si="45"/>
        <v>0.84166666666666679</v>
      </c>
      <c r="V87" s="7">
        <f t="shared" si="45"/>
        <v>0.37591776798825255</v>
      </c>
      <c r="W87" s="7">
        <f t="shared" si="45"/>
        <v>0.99404761904761907</v>
      </c>
      <c r="X87" s="7">
        <f t="shared" si="45"/>
        <v>0.11382113821138205</v>
      </c>
      <c r="Y87" s="7">
        <f t="shared" si="45"/>
        <v>0.61111111111111105</v>
      </c>
    </row>
    <row r="88" spans="1:25" x14ac:dyDescent="0.35">
      <c r="A88" s="5" t="s">
        <v>45</v>
      </c>
      <c r="B88" s="7" t="e">
        <f t="shared" si="40"/>
        <v>#REF!</v>
      </c>
      <c r="C88" t="e">
        <f t="shared" si="41"/>
        <v>#REF!</v>
      </c>
      <c r="D88" t="e">
        <f t="shared" si="42"/>
        <v>#REF!</v>
      </c>
      <c r="E88" t="e">
        <f t="shared" si="43"/>
        <v>#REF!</v>
      </c>
      <c r="F88" t="e">
        <f t="shared" si="44"/>
        <v>#REF!</v>
      </c>
      <c r="O88" t="s">
        <v>95</v>
      </c>
    </row>
    <row r="89" spans="1:25" x14ac:dyDescent="0.35">
      <c r="A89" s="5" t="s">
        <v>57</v>
      </c>
      <c r="B89" s="7" t="e">
        <f t="shared" si="40"/>
        <v>#REF!</v>
      </c>
      <c r="C89" t="e">
        <f t="shared" si="41"/>
        <v>#REF!</v>
      </c>
      <c r="D89" t="e">
        <f t="shared" si="42"/>
        <v>#REF!</v>
      </c>
      <c r="E89" t="e">
        <f t="shared" si="43"/>
        <v>#REF!</v>
      </c>
      <c r="F89" t="e">
        <f t="shared" si="44"/>
        <v>#REF!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35">
      <c r="A90" s="5" t="s">
        <v>55</v>
      </c>
      <c r="B90" s="7" t="e">
        <f t="shared" si="40"/>
        <v>#REF!</v>
      </c>
      <c r="C90" t="e">
        <f t="shared" si="41"/>
        <v>#REF!</v>
      </c>
      <c r="D90" t="e">
        <f t="shared" si="42"/>
        <v>#REF!</v>
      </c>
      <c r="E90" t="e">
        <f t="shared" si="43"/>
        <v>#REF!</v>
      </c>
      <c r="F90" t="e">
        <f t="shared" si="44"/>
        <v>#REF!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35">
      <c r="A91" s="5" t="s">
        <v>44</v>
      </c>
      <c r="B91" s="7" t="e">
        <f t="shared" si="40"/>
        <v>#REF!</v>
      </c>
      <c r="C91" t="e">
        <f t="shared" si="41"/>
        <v>#REF!</v>
      </c>
      <c r="D91" t="e">
        <f t="shared" si="42"/>
        <v>#REF!</v>
      </c>
      <c r="E91" t="e">
        <f t="shared" si="43"/>
        <v>#REF!</v>
      </c>
      <c r="F91" t="e">
        <f t="shared" si="44"/>
        <v>#REF!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35">
      <c r="A92" s="5" t="s">
        <v>34</v>
      </c>
      <c r="B92" s="7" t="e">
        <f t="shared" si="40"/>
        <v>#REF!</v>
      </c>
      <c r="C92" t="e">
        <f t="shared" si="41"/>
        <v>#REF!</v>
      </c>
      <c r="D92" t="e">
        <f t="shared" si="42"/>
        <v>#REF!</v>
      </c>
      <c r="E92" t="e">
        <f t="shared" si="43"/>
        <v>#REF!</v>
      </c>
      <c r="F92" t="e">
        <f t="shared" si="44"/>
        <v>#REF!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35">
      <c r="A93" s="5" t="s">
        <v>38</v>
      </c>
      <c r="B93" s="7" t="e">
        <f t="shared" si="40"/>
        <v>#REF!</v>
      </c>
      <c r="C93" t="e">
        <f t="shared" si="41"/>
        <v>#REF!</v>
      </c>
      <c r="D93" t="e">
        <f t="shared" si="42"/>
        <v>#REF!</v>
      </c>
      <c r="E93" t="e">
        <f t="shared" si="43"/>
        <v>#REF!</v>
      </c>
      <c r="F93" t="e">
        <f t="shared" si="44"/>
        <v>#REF!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35">
      <c r="A94" s="5" t="s">
        <v>59</v>
      </c>
      <c r="B94" s="7" t="e">
        <f t="shared" si="40"/>
        <v>#REF!</v>
      </c>
      <c r="C94" t="e">
        <f t="shared" si="41"/>
        <v>#REF!</v>
      </c>
      <c r="D94" t="e">
        <f t="shared" si="42"/>
        <v>#REF!</v>
      </c>
      <c r="E94" t="e">
        <f t="shared" si="43"/>
        <v>#REF!</v>
      </c>
      <c r="F94" t="e">
        <f t="shared" si="44"/>
        <v>#REF!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35">
      <c r="A95" s="5" t="s">
        <v>39</v>
      </c>
      <c r="B95" s="7" t="e">
        <f t="shared" si="40"/>
        <v>#REF!</v>
      </c>
      <c r="C95" t="e">
        <f t="shared" si="41"/>
        <v>#REF!</v>
      </c>
      <c r="D95" t="e">
        <f t="shared" si="42"/>
        <v>#REF!</v>
      </c>
      <c r="E95" t="e">
        <f t="shared" si="43"/>
        <v>#REF!</v>
      </c>
      <c r="F95" t="e">
        <f t="shared" si="44"/>
        <v>#REF!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35">
      <c r="A96" s="5" t="s">
        <v>58</v>
      </c>
      <c r="B96" s="7" t="e">
        <f t="shared" si="40"/>
        <v>#REF!</v>
      </c>
      <c r="C96" t="e">
        <f t="shared" si="41"/>
        <v>#REF!</v>
      </c>
      <c r="D96" t="e">
        <f t="shared" si="42"/>
        <v>#REF!</v>
      </c>
      <c r="E96" t="e">
        <f t="shared" si="43"/>
        <v>#REF!</v>
      </c>
      <c r="F96" t="e">
        <f t="shared" si="44"/>
        <v>#REF!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35">
      <c r="A97" s="5" t="s">
        <v>33</v>
      </c>
      <c r="B97" s="7" t="e">
        <f t="shared" si="40"/>
        <v>#REF!</v>
      </c>
      <c r="C97" t="e">
        <f t="shared" si="41"/>
        <v>#REF!</v>
      </c>
      <c r="D97" t="e">
        <f t="shared" si="42"/>
        <v>#REF!</v>
      </c>
      <c r="E97" t="e">
        <f t="shared" si="43"/>
        <v>#REF!</v>
      </c>
      <c r="F97" t="e">
        <f t="shared" si="44"/>
        <v>#REF!</v>
      </c>
      <c r="P97" s="7">
        <f>AVERAGE(P89:P96)</f>
        <v>0.49924395161290314</v>
      </c>
      <c r="Q97" s="7">
        <f t="shared" ref="Q97:Y97" si="46">AVERAGE(Q89:Q96)</f>
        <v>0.48558301647655255</v>
      </c>
      <c r="R97" s="7">
        <f t="shared" si="46"/>
        <v>0.420971023121961</v>
      </c>
      <c r="S97" s="7">
        <f t="shared" si="46"/>
        <v>0.39853160892707079</v>
      </c>
      <c r="T97" s="7">
        <f t="shared" si="46"/>
        <v>0.54432907348242798</v>
      </c>
      <c r="U97" s="7">
        <f t="shared" si="46"/>
        <v>0.57187499999999991</v>
      </c>
      <c r="V97" s="7">
        <f t="shared" si="46"/>
        <v>0.53359030837004395</v>
      </c>
      <c r="W97" s="7">
        <f t="shared" si="46"/>
        <v>0.56473214285714279</v>
      </c>
      <c r="X97" s="7">
        <f t="shared" si="46"/>
        <v>0.38414634146341459</v>
      </c>
      <c r="Y97" s="7">
        <f t="shared" si="46"/>
        <v>0.39583333333333331</v>
      </c>
    </row>
    <row r="98" spans="1:25" x14ac:dyDescent="0.35">
      <c r="A98" s="5" t="s">
        <v>46</v>
      </c>
      <c r="B98" s="7" t="e">
        <f t="shared" si="40"/>
        <v>#REF!</v>
      </c>
      <c r="C98" t="e">
        <f t="shared" si="41"/>
        <v>#REF!</v>
      </c>
      <c r="D98" t="e">
        <f t="shared" si="42"/>
        <v>#REF!</v>
      </c>
      <c r="E98" t="e">
        <f t="shared" si="43"/>
        <v>#REF!</v>
      </c>
      <c r="F98" t="e">
        <f t="shared" si="44"/>
        <v>#REF!</v>
      </c>
      <c r="O98" s="5" t="s">
        <v>102</v>
      </c>
    </row>
    <row r="99" spans="1:25" x14ac:dyDescent="0.35">
      <c r="A99" s="5" t="s">
        <v>48</v>
      </c>
      <c r="B99" s="7" t="e">
        <f t="shared" si="40"/>
        <v>#REF!</v>
      </c>
      <c r="C99" t="e">
        <f t="shared" si="41"/>
        <v>#REF!</v>
      </c>
      <c r="D99" t="e">
        <f t="shared" si="42"/>
        <v>#REF!</v>
      </c>
      <c r="E99" t="e">
        <f t="shared" si="43"/>
        <v>#REF!</v>
      </c>
      <c r="F99" t="e">
        <f t="shared" si="44"/>
        <v>#REF!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35">
      <c r="A100" s="5" t="s">
        <v>47</v>
      </c>
      <c r="B100" s="7" t="e">
        <f t="shared" si="40"/>
        <v>#REF!</v>
      </c>
      <c r="C100" t="e">
        <f t="shared" si="41"/>
        <v>#REF!</v>
      </c>
      <c r="D100" t="e">
        <f t="shared" si="42"/>
        <v>#REF!</v>
      </c>
      <c r="E100" t="e">
        <f t="shared" si="43"/>
        <v>#REF!</v>
      </c>
      <c r="F100" t="e">
        <f t="shared" si="44"/>
        <v>#REF!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35">
      <c r="A101" s="5" t="s">
        <v>60</v>
      </c>
      <c r="B101" s="7" t="e">
        <f t="shared" si="40"/>
        <v>#REF!</v>
      </c>
      <c r="C101" t="e">
        <f t="shared" si="41"/>
        <v>#REF!</v>
      </c>
      <c r="D101" t="e">
        <f t="shared" si="42"/>
        <v>#REF!</v>
      </c>
      <c r="E101" t="e">
        <f t="shared" si="43"/>
        <v>#REF!</v>
      </c>
      <c r="F101" t="e">
        <f t="shared" si="44"/>
        <v>#REF!</v>
      </c>
      <c r="P101" s="7">
        <f>AVERAGE(P99:P100)</f>
        <v>0.67137096774193572</v>
      </c>
      <c r="Q101" s="7">
        <f t="shared" ref="Q101:Y101" si="47">AVERAGE(Q99:Q100)</f>
        <v>0.5874524714828897</v>
      </c>
      <c r="R101" s="7">
        <f t="shared" si="47"/>
        <v>0.4707750322516624</v>
      </c>
      <c r="S101" s="7">
        <f t="shared" si="47"/>
        <v>0.43729573256139698</v>
      </c>
      <c r="T101" s="7">
        <f t="shared" si="47"/>
        <v>0.80670926517571873</v>
      </c>
      <c r="U101" s="7">
        <f t="shared" si="47"/>
        <v>0.82500000000000007</v>
      </c>
      <c r="V101" s="7">
        <f t="shared" si="47"/>
        <v>0.82819383259911883</v>
      </c>
      <c r="W101" s="7">
        <f t="shared" si="47"/>
        <v>0.81696428571428559</v>
      </c>
      <c r="X101" s="7">
        <f t="shared" si="47"/>
        <v>0.98780487804878048</v>
      </c>
      <c r="Y101" s="7">
        <f t="shared" si="47"/>
        <v>0.41666666666666663</v>
      </c>
    </row>
    <row r="102" spans="1:25" x14ac:dyDescent="0.35">
      <c r="A102" s="5" t="s">
        <v>51</v>
      </c>
      <c r="B102" s="7" t="e">
        <f t="shared" si="40"/>
        <v>#REF!</v>
      </c>
      <c r="C102" t="e">
        <f t="shared" si="41"/>
        <v>#REF!</v>
      </c>
      <c r="D102" t="e">
        <f t="shared" si="42"/>
        <v>#REF!</v>
      </c>
      <c r="E102" t="e">
        <f t="shared" si="43"/>
        <v>#REF!</v>
      </c>
      <c r="F102" t="e">
        <f t="shared" si="44"/>
        <v>#REF!</v>
      </c>
      <c r="O102" s="5" t="s">
        <v>108</v>
      </c>
    </row>
    <row r="103" spans="1:25" x14ac:dyDescent="0.35">
      <c r="A103" s="5" t="s">
        <v>43</v>
      </c>
      <c r="B103" s="7" t="e">
        <f t="shared" si="40"/>
        <v>#REF!</v>
      </c>
      <c r="C103" t="e">
        <f t="shared" si="41"/>
        <v>#REF!</v>
      </c>
      <c r="D103" t="e">
        <f t="shared" si="42"/>
        <v>#REF!</v>
      </c>
      <c r="E103" t="e">
        <f t="shared" si="43"/>
        <v>#REF!</v>
      </c>
      <c r="F103" t="e">
        <f t="shared" si="44"/>
        <v>#REF!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3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3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3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3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3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3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35">
      <c r="P110" s="7">
        <f>AVERAGE(P103:P109)</f>
        <v>0.1442972350230414</v>
      </c>
      <c r="Q110" s="7">
        <f t="shared" ref="Q110:Y110" si="48">AVERAGE(Q103:Q109)</f>
        <v>0.20043454644215089</v>
      </c>
      <c r="R110" s="7">
        <f t="shared" si="48"/>
        <v>0.22435815648081217</v>
      </c>
      <c r="S110" s="7">
        <f t="shared" si="48"/>
        <v>0.22363032429331811</v>
      </c>
      <c r="T110" s="7">
        <f t="shared" si="48"/>
        <v>0.22090369694203557</v>
      </c>
      <c r="U110" s="7">
        <f t="shared" si="48"/>
        <v>0.22380952380952385</v>
      </c>
      <c r="V110" s="7">
        <f t="shared" si="48"/>
        <v>0.65701699181875384</v>
      </c>
      <c r="W110" s="7">
        <f t="shared" si="48"/>
        <v>8.9285714285714232E-2</v>
      </c>
      <c r="X110" s="7">
        <f t="shared" si="48"/>
        <v>0.62020905923344938</v>
      </c>
      <c r="Y110" s="7">
        <f t="shared" si="48"/>
        <v>0.40476190476190477</v>
      </c>
    </row>
    <row r="111" spans="1:25" s="9" customFormat="1" x14ac:dyDescent="0.35">
      <c r="A111" s="9" t="s">
        <v>116</v>
      </c>
    </row>
    <row r="113" spans="1:6" x14ac:dyDescent="0.35">
      <c r="A113" s="5" t="s">
        <v>42</v>
      </c>
      <c r="B113" s="7" t="e">
        <f t="shared" ref="B113:B132" si="49">SQRT((AB26-$P$29)^2+(AC26-$Q$29)^2+(AD26-$R$29)^2+(AE26-$S$29)^2+(AF26-$T$29)^2+(AG26-$U$29)^2+(AH26-$V$29)^2+(AI26-$W$29)^2+(AJ26-$X$29)^2+(AK26-$Y$29)^2)</f>
        <v>#REF!</v>
      </c>
      <c r="C113" s="7" t="e">
        <f t="shared" ref="C113:C132" si="50">SQRT((AB26-$P$97)^2+(AC26-$Q$97)^2+(AD26-$R$97)^2+(AE26-$S$97)^2+(AF26-$T$97)^2+(AG26-$U$97)^2+(AH26-$V$97)^2+(AI26-$W$97)^2+(AJ26-$X$97)^2+(AK26-$Y$97)^2)</f>
        <v>#REF!</v>
      </c>
      <c r="D113" s="7" t="e">
        <f t="shared" ref="D113:D132" si="51">SQRT((AB26-$P$101)^2+(AC26-$Q$101)^2+(AD26-$R$101)^2+(AE26-$S$101)^2+(AF26-$T$101)^2+(AG26-$U$101)^2+(AH26-$V$101)^2+(AI26-$W$101)^2+(AJ26-$X$101)^2+(AK26-$Y$101)^2)</f>
        <v>#REF!</v>
      </c>
      <c r="E113" s="7" t="e">
        <f t="shared" ref="E113:E132" si="52">SQRT((AB26-$P$110)^2+(AC26-$Q$110)^2+(AD26-$R$110)^2+(AE26-$S$110)^2+(AF26-$T$110)^2+(AG26-$U$110)^2+(AH26-$V$110)^2+(AI26-$W$110)^2+(AJ26-$X$110)^2+(AK26-$Y$110)^2)</f>
        <v>#REF!</v>
      </c>
      <c r="F113" t="e">
        <f>MATCH(MIN(B113:E113), B113:E113, 0)</f>
        <v>#REF!</v>
      </c>
    </row>
    <row r="114" spans="1:6" x14ac:dyDescent="0.35">
      <c r="A114" s="5" t="s">
        <v>52</v>
      </c>
      <c r="B114" s="7" t="e">
        <f t="shared" si="49"/>
        <v>#REF!</v>
      </c>
      <c r="C114" s="7" t="e">
        <f t="shared" si="50"/>
        <v>#REF!</v>
      </c>
      <c r="D114" s="7" t="e">
        <f t="shared" si="51"/>
        <v>#REF!</v>
      </c>
      <c r="E114" s="7" t="e">
        <f t="shared" si="52"/>
        <v>#REF!</v>
      </c>
      <c r="F114" t="e">
        <f t="shared" ref="F114:F132" si="53">MATCH(MIN(B114:E114), B114:E114, 0)</f>
        <v>#REF!</v>
      </c>
    </row>
    <row r="115" spans="1:6" x14ac:dyDescent="0.35">
      <c r="A115" s="5" t="s">
        <v>49</v>
      </c>
      <c r="B115" s="7" t="e">
        <f t="shared" si="49"/>
        <v>#REF!</v>
      </c>
      <c r="C115" s="7" t="e">
        <f t="shared" si="50"/>
        <v>#REF!</v>
      </c>
      <c r="D115" s="7" t="e">
        <f t="shared" si="51"/>
        <v>#REF!</v>
      </c>
      <c r="E115" s="7" t="e">
        <f t="shared" si="52"/>
        <v>#REF!</v>
      </c>
      <c r="F115" t="e">
        <f t="shared" si="53"/>
        <v>#REF!</v>
      </c>
    </row>
    <row r="116" spans="1:6" x14ac:dyDescent="0.35">
      <c r="A116" s="5" t="s">
        <v>54</v>
      </c>
      <c r="B116" s="7" t="e">
        <f t="shared" si="49"/>
        <v>#REF!</v>
      </c>
      <c r="C116" s="7" t="e">
        <f t="shared" si="50"/>
        <v>#REF!</v>
      </c>
      <c r="D116" s="7" t="e">
        <f t="shared" si="51"/>
        <v>#REF!</v>
      </c>
      <c r="E116" s="7" t="e">
        <f t="shared" si="52"/>
        <v>#REF!</v>
      </c>
      <c r="F116" t="e">
        <f t="shared" si="53"/>
        <v>#REF!</v>
      </c>
    </row>
    <row r="117" spans="1:6" x14ac:dyDescent="0.35">
      <c r="A117" s="5" t="s">
        <v>45</v>
      </c>
      <c r="B117" s="7" t="e">
        <f t="shared" si="49"/>
        <v>#REF!</v>
      </c>
      <c r="C117" s="7" t="e">
        <f t="shared" si="50"/>
        <v>#REF!</v>
      </c>
      <c r="D117" s="7" t="e">
        <f t="shared" si="51"/>
        <v>#REF!</v>
      </c>
      <c r="E117" s="7" t="e">
        <f t="shared" si="52"/>
        <v>#REF!</v>
      </c>
      <c r="F117" t="e">
        <f t="shared" si="53"/>
        <v>#REF!</v>
      </c>
    </row>
    <row r="118" spans="1:6" x14ac:dyDescent="0.35">
      <c r="A118" s="5" t="s">
        <v>57</v>
      </c>
      <c r="B118" s="7" t="e">
        <f t="shared" si="49"/>
        <v>#REF!</v>
      </c>
      <c r="C118" s="7" t="e">
        <f t="shared" si="50"/>
        <v>#REF!</v>
      </c>
      <c r="D118" s="7" t="e">
        <f t="shared" si="51"/>
        <v>#REF!</v>
      </c>
      <c r="E118" s="7" t="e">
        <f t="shared" si="52"/>
        <v>#REF!</v>
      </c>
      <c r="F118" t="e">
        <f t="shared" si="53"/>
        <v>#REF!</v>
      </c>
    </row>
    <row r="119" spans="1:6" x14ac:dyDescent="0.35">
      <c r="A119" s="5" t="s">
        <v>55</v>
      </c>
      <c r="B119" s="7" t="e">
        <f t="shared" si="49"/>
        <v>#REF!</v>
      </c>
      <c r="C119" s="7" t="e">
        <f t="shared" si="50"/>
        <v>#REF!</v>
      </c>
      <c r="D119" s="7" t="e">
        <f t="shared" si="51"/>
        <v>#REF!</v>
      </c>
      <c r="E119" s="7" t="e">
        <f t="shared" si="52"/>
        <v>#REF!</v>
      </c>
      <c r="F119" t="e">
        <f t="shared" si="53"/>
        <v>#REF!</v>
      </c>
    </row>
    <row r="120" spans="1:6" x14ac:dyDescent="0.35">
      <c r="A120" s="5" t="s">
        <v>44</v>
      </c>
      <c r="B120" s="7" t="e">
        <f t="shared" si="49"/>
        <v>#REF!</v>
      </c>
      <c r="C120" s="7" t="e">
        <f t="shared" si="50"/>
        <v>#REF!</v>
      </c>
      <c r="D120" s="7" t="e">
        <f t="shared" si="51"/>
        <v>#REF!</v>
      </c>
      <c r="E120" s="7" t="e">
        <f t="shared" si="52"/>
        <v>#REF!</v>
      </c>
      <c r="F120" t="e">
        <f t="shared" si="53"/>
        <v>#REF!</v>
      </c>
    </row>
    <row r="121" spans="1:6" x14ac:dyDescent="0.35">
      <c r="A121" s="5" t="s">
        <v>34</v>
      </c>
      <c r="B121" s="7" t="e">
        <f t="shared" si="49"/>
        <v>#REF!</v>
      </c>
      <c r="C121" s="7" t="e">
        <f t="shared" si="50"/>
        <v>#REF!</v>
      </c>
      <c r="D121" s="7" t="e">
        <f t="shared" si="51"/>
        <v>#REF!</v>
      </c>
      <c r="E121" s="7" t="e">
        <f t="shared" si="52"/>
        <v>#REF!</v>
      </c>
      <c r="F121" t="e">
        <f t="shared" si="53"/>
        <v>#REF!</v>
      </c>
    </row>
    <row r="122" spans="1:6" x14ac:dyDescent="0.35">
      <c r="A122" s="5" t="s">
        <v>38</v>
      </c>
      <c r="B122" s="7" t="e">
        <f t="shared" si="49"/>
        <v>#REF!</v>
      </c>
      <c r="C122" s="7" t="e">
        <f t="shared" si="50"/>
        <v>#REF!</v>
      </c>
      <c r="D122" s="7" t="e">
        <f t="shared" si="51"/>
        <v>#REF!</v>
      </c>
      <c r="E122" s="7" t="e">
        <f t="shared" si="52"/>
        <v>#REF!</v>
      </c>
      <c r="F122" t="e">
        <f t="shared" si="53"/>
        <v>#REF!</v>
      </c>
    </row>
    <row r="123" spans="1:6" x14ac:dyDescent="0.35">
      <c r="A123" s="5" t="s">
        <v>59</v>
      </c>
      <c r="B123" s="7" t="e">
        <f t="shared" si="49"/>
        <v>#REF!</v>
      </c>
      <c r="C123" s="7" t="e">
        <f t="shared" si="50"/>
        <v>#REF!</v>
      </c>
      <c r="D123" s="7" t="e">
        <f t="shared" si="51"/>
        <v>#REF!</v>
      </c>
      <c r="E123" s="7" t="e">
        <f t="shared" si="52"/>
        <v>#REF!</v>
      </c>
      <c r="F123" t="e">
        <f t="shared" si="53"/>
        <v>#REF!</v>
      </c>
    </row>
    <row r="124" spans="1:6" x14ac:dyDescent="0.35">
      <c r="A124" s="5" t="s">
        <v>39</v>
      </c>
      <c r="B124" s="7" t="e">
        <f t="shared" si="49"/>
        <v>#REF!</v>
      </c>
      <c r="C124" s="7" t="e">
        <f t="shared" si="50"/>
        <v>#REF!</v>
      </c>
      <c r="D124" s="7" t="e">
        <f t="shared" si="51"/>
        <v>#REF!</v>
      </c>
      <c r="E124" s="7" t="e">
        <f t="shared" si="52"/>
        <v>#REF!</v>
      </c>
      <c r="F124" t="e">
        <f t="shared" si="53"/>
        <v>#REF!</v>
      </c>
    </row>
    <row r="125" spans="1:6" x14ac:dyDescent="0.35">
      <c r="A125" s="5" t="s">
        <v>58</v>
      </c>
      <c r="B125" s="7" t="e">
        <f t="shared" si="49"/>
        <v>#REF!</v>
      </c>
      <c r="C125" s="7" t="e">
        <f t="shared" si="50"/>
        <v>#REF!</v>
      </c>
      <c r="D125" s="7" t="e">
        <f t="shared" si="51"/>
        <v>#REF!</v>
      </c>
      <c r="E125" s="7" t="e">
        <f t="shared" si="52"/>
        <v>#REF!</v>
      </c>
      <c r="F125" t="e">
        <f t="shared" si="53"/>
        <v>#REF!</v>
      </c>
    </row>
    <row r="126" spans="1:6" x14ac:dyDescent="0.35">
      <c r="A126" s="5" t="s">
        <v>33</v>
      </c>
      <c r="B126" s="7" t="e">
        <f t="shared" si="49"/>
        <v>#REF!</v>
      </c>
      <c r="C126" s="7" t="e">
        <f t="shared" si="50"/>
        <v>#REF!</v>
      </c>
      <c r="D126" s="7" t="e">
        <f t="shared" si="51"/>
        <v>#REF!</v>
      </c>
      <c r="E126" s="7" t="e">
        <f t="shared" si="52"/>
        <v>#REF!</v>
      </c>
      <c r="F126" t="e">
        <f t="shared" si="53"/>
        <v>#REF!</v>
      </c>
    </row>
    <row r="127" spans="1:6" x14ac:dyDescent="0.35">
      <c r="A127" s="5" t="s">
        <v>46</v>
      </c>
      <c r="B127" s="7" t="e">
        <f t="shared" si="49"/>
        <v>#REF!</v>
      </c>
      <c r="C127" s="7" t="e">
        <f t="shared" si="50"/>
        <v>#REF!</v>
      </c>
      <c r="D127" s="7" t="e">
        <f t="shared" si="51"/>
        <v>#REF!</v>
      </c>
      <c r="E127" s="7" t="e">
        <f t="shared" si="52"/>
        <v>#REF!</v>
      </c>
      <c r="F127" t="e">
        <f t="shared" si="53"/>
        <v>#REF!</v>
      </c>
    </row>
    <row r="128" spans="1:6" x14ac:dyDescent="0.35">
      <c r="A128" s="5" t="s">
        <v>48</v>
      </c>
      <c r="B128" s="7" t="e">
        <f t="shared" si="49"/>
        <v>#REF!</v>
      </c>
      <c r="C128" s="7" t="e">
        <f t="shared" si="50"/>
        <v>#REF!</v>
      </c>
      <c r="D128" s="7" t="e">
        <f t="shared" si="51"/>
        <v>#REF!</v>
      </c>
      <c r="E128" s="7" t="e">
        <f t="shared" si="52"/>
        <v>#REF!</v>
      </c>
      <c r="F128" t="e">
        <f t="shared" si="53"/>
        <v>#REF!</v>
      </c>
    </row>
    <row r="129" spans="1:6" x14ac:dyDescent="0.35">
      <c r="A129" s="5" t="s">
        <v>47</v>
      </c>
      <c r="B129" s="7" t="e">
        <f t="shared" si="49"/>
        <v>#REF!</v>
      </c>
      <c r="C129" s="7" t="e">
        <f t="shared" si="50"/>
        <v>#REF!</v>
      </c>
      <c r="D129" s="7" t="e">
        <f t="shared" si="51"/>
        <v>#REF!</v>
      </c>
      <c r="E129" s="7" t="e">
        <f t="shared" si="52"/>
        <v>#REF!</v>
      </c>
      <c r="F129" t="e">
        <f t="shared" si="53"/>
        <v>#REF!</v>
      </c>
    </row>
    <row r="130" spans="1:6" x14ac:dyDescent="0.35">
      <c r="A130" s="5" t="s">
        <v>60</v>
      </c>
      <c r="B130" s="7" t="e">
        <f t="shared" si="49"/>
        <v>#REF!</v>
      </c>
      <c r="C130" s="7" t="e">
        <f t="shared" si="50"/>
        <v>#REF!</v>
      </c>
      <c r="D130" s="7" t="e">
        <f t="shared" si="51"/>
        <v>#REF!</v>
      </c>
      <c r="E130" s="7" t="e">
        <f t="shared" si="52"/>
        <v>#REF!</v>
      </c>
      <c r="F130" t="e">
        <f t="shared" si="53"/>
        <v>#REF!</v>
      </c>
    </row>
    <row r="131" spans="1:6" x14ac:dyDescent="0.35">
      <c r="A131" s="5" t="s">
        <v>51</v>
      </c>
      <c r="B131" s="7" t="e">
        <f t="shared" si="49"/>
        <v>#REF!</v>
      </c>
      <c r="C131" s="7" t="e">
        <f t="shared" si="50"/>
        <v>#REF!</v>
      </c>
      <c r="D131" s="7" t="e">
        <f t="shared" si="51"/>
        <v>#REF!</v>
      </c>
      <c r="E131" s="7" t="e">
        <f t="shared" si="52"/>
        <v>#REF!</v>
      </c>
      <c r="F131" t="e">
        <f t="shared" si="53"/>
        <v>#REF!</v>
      </c>
    </row>
    <row r="132" spans="1:6" x14ac:dyDescent="0.35">
      <c r="A132" s="5" t="s">
        <v>43</v>
      </c>
      <c r="B132" s="7" t="e">
        <f t="shared" si="49"/>
        <v>#REF!</v>
      </c>
      <c r="C132" s="7" t="e">
        <f t="shared" si="50"/>
        <v>#REF!</v>
      </c>
      <c r="D132" s="7" t="e">
        <f t="shared" si="51"/>
        <v>#REF!</v>
      </c>
      <c r="E132" s="7" t="e">
        <f t="shared" si="52"/>
        <v>#REF!</v>
      </c>
      <c r="F132" t="e">
        <f t="shared" si="53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1DE4-EB25-4C72-8C29-3D9A3A6B615F}">
  <dimension ref="A1:Z43"/>
  <sheetViews>
    <sheetView workbookViewId="0">
      <selection activeCell="G22" sqref="G22"/>
    </sheetView>
  </sheetViews>
  <sheetFormatPr defaultRowHeight="14.5" x14ac:dyDescent="0.35"/>
  <cols>
    <col min="1" max="1" width="15.453125" bestFit="1" customWidth="1"/>
    <col min="2" max="2" width="14.81640625" bestFit="1" customWidth="1"/>
    <col min="3" max="3" width="16.453125" bestFit="1" customWidth="1"/>
    <col min="4" max="5" width="14.54296875" bestFit="1" customWidth="1"/>
    <col min="6" max="6" width="13.453125" bestFit="1" customWidth="1"/>
    <col min="7" max="7" width="14.453125" bestFit="1" customWidth="1"/>
    <col min="8" max="8" width="13.453125" bestFit="1" customWidth="1"/>
    <col min="9" max="9" width="13.54296875" bestFit="1" customWidth="1"/>
    <col min="10" max="10" width="15.81640625" bestFit="1" customWidth="1"/>
  </cols>
  <sheetData>
    <row r="1" spans="1:26" x14ac:dyDescent="0.3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111</v>
      </c>
      <c r="G1" t="s">
        <v>81</v>
      </c>
      <c r="H1" t="s">
        <v>82</v>
      </c>
      <c r="I1" t="s">
        <v>83</v>
      </c>
      <c r="J1" t="s">
        <v>84</v>
      </c>
      <c r="M1" t="s">
        <v>71</v>
      </c>
      <c r="N1" t="s">
        <v>72</v>
      </c>
      <c r="O1" t="s">
        <v>73</v>
      </c>
      <c r="P1" t="s">
        <v>74</v>
      </c>
      <c r="Q1" t="s">
        <v>110</v>
      </c>
      <c r="R1" t="s">
        <v>75</v>
      </c>
      <c r="S1" t="s">
        <v>87</v>
      </c>
    </row>
    <row r="2" spans="1:26" x14ac:dyDescent="0.35">
      <c r="A2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83.394259813476538</v>
      </c>
      <c r="G2" s="7">
        <v>14.394736842105264</v>
      </c>
      <c r="H2" s="7">
        <v>4.9473684210526319</v>
      </c>
      <c r="I2" s="7">
        <v>10.526315789473685</v>
      </c>
      <c r="J2" s="7">
        <v>6.6052631578947372</v>
      </c>
      <c r="M2" s="7">
        <f>(B2 - AVERAGE(B$2:B$21)) / _xlfn.STDEV.P(B$2:B$21)</f>
        <v>0.4835338535900579</v>
      </c>
      <c r="N2" s="7">
        <f>(C2 - AVERAGE(C$2:C$21)) / _xlfn.STDEV.P(C$2:C$21)</f>
        <v>1.1912352485151312</v>
      </c>
      <c r="O2" s="7">
        <f t="shared" ref="O2:S2" si="0">(D2 - AVERAGE(D$2:D$21)) / _xlfn.STDEV.P(D$2:D$21)</f>
        <v>0.70533383667519489</v>
      </c>
      <c r="P2" s="7">
        <f t="shared" si="0"/>
        <v>0.77106678142062612</v>
      </c>
      <c r="Q2" s="7">
        <f t="shared" si="0"/>
        <v>0.86898089957728808</v>
      </c>
      <c r="R2" s="7">
        <f t="shared" si="0"/>
        <v>0.65277879406641115</v>
      </c>
      <c r="S2" s="7">
        <f t="shared" si="0"/>
        <v>0.46877458557588542</v>
      </c>
      <c r="U2" s="7">
        <v>0.60227347853952229</v>
      </c>
      <c r="V2" s="7">
        <v>0.3566078689121337</v>
      </c>
      <c r="W2" s="7">
        <v>0.3898416145856477</v>
      </c>
      <c r="X2" s="7">
        <v>0.43934575460656272</v>
      </c>
      <c r="Y2" s="7">
        <v>0.33003670392499984</v>
      </c>
      <c r="Z2" s="7">
        <v>0.23700650283614011</v>
      </c>
    </row>
    <row r="3" spans="1:26" x14ac:dyDescent="0.35">
      <c r="A3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81.684417313068394</v>
      </c>
      <c r="G3" s="7">
        <v>12.736842105263158</v>
      </c>
      <c r="H3" s="7">
        <v>4.4736842105263159</v>
      </c>
      <c r="I3" s="7">
        <v>10.684210526315789</v>
      </c>
      <c r="J3" s="7">
        <v>6.1052631578947372</v>
      </c>
      <c r="M3" s="7">
        <f t="shared" ref="M3:M21" si="1">(B3 - AVERAGE(B$2:B$21)) / _xlfn.STDEV.P(B$2:B$21)</f>
        <v>0.16827135736182153</v>
      </c>
      <c r="N3" s="7">
        <f t="shared" ref="N3:N21" si="2">(C3 - AVERAGE(C$2:C$21)) / _xlfn.STDEV.P(C$2:C$21)</f>
        <v>9.0933988436271998E-2</v>
      </c>
      <c r="O3" s="7">
        <f t="shared" ref="O3:O21" si="3">(D3 - AVERAGE(D$2:D$21)) / _xlfn.STDEV.P(D$2:D$21)</f>
        <v>-0.28239622883643728</v>
      </c>
      <c r="P3" s="7">
        <f t="shared" ref="P3:P21" si="4">(E3 - AVERAGE(E$2:E$21)) / _xlfn.STDEV.P(E$2:E$21)</f>
        <v>-0.1367931932189474</v>
      </c>
      <c r="Q3" s="7">
        <f t="shared" ref="Q3:Q21" si="5">(F3 - AVERAGE(F$2:F$21)) / _xlfn.STDEV.P(F$2:F$21)</f>
        <v>0.37916903914510669</v>
      </c>
      <c r="R3" s="7">
        <f t="shared" ref="R3:R21" si="6">(G3 - AVERAGE(G$2:G$21)) / _xlfn.STDEV.P(G$2:G$21)</f>
        <v>-0.10111788835675965</v>
      </c>
      <c r="S3" s="7">
        <f t="shared" ref="S3:S21" si="7">(H3 - AVERAGE(H$2:H$21)) / _xlfn.STDEV.P(H$2:H$21)</f>
        <v>-9.0029556170202682E-2</v>
      </c>
      <c r="U3" s="7">
        <v>0.17538350367597361</v>
      </c>
      <c r="V3" s="7">
        <v>-0.54465487426548054</v>
      </c>
      <c r="W3" s="7">
        <v>-0.26383170823500057</v>
      </c>
      <c r="X3" s="7">
        <v>0.73129965719391565</v>
      </c>
      <c r="Y3" s="7">
        <v>-0.19502509291949738</v>
      </c>
      <c r="Z3" s="7">
        <v>-0.17363913391513328</v>
      </c>
    </row>
    <row r="4" spans="1:26" x14ac:dyDescent="0.35">
      <c r="A4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76.275310576047232</v>
      </c>
      <c r="G4" s="7">
        <v>15.263157894736842</v>
      </c>
      <c r="H4" s="7">
        <v>5.3157894736842106</v>
      </c>
      <c r="I4" s="7">
        <v>13.526315789473685</v>
      </c>
      <c r="J4" s="7">
        <v>6.0263157894736841</v>
      </c>
      <c r="M4" s="7">
        <f t="shared" si="1"/>
        <v>0.78303322500688632</v>
      </c>
      <c r="N4" s="7">
        <f t="shared" si="2"/>
        <v>-0.25916186704336536</v>
      </c>
      <c r="O4" s="7">
        <f t="shared" si="3"/>
        <v>-0.6449141784125153</v>
      </c>
      <c r="P4" s="7">
        <f t="shared" si="4"/>
        <v>-0.79859048551434852</v>
      </c>
      <c r="Q4" s="7">
        <f t="shared" si="5"/>
        <v>-1.1703565069236996</v>
      </c>
      <c r="R4" s="7">
        <f t="shared" si="6"/>
        <v>1.0476770562880717</v>
      </c>
      <c r="S4" s="7">
        <f t="shared" si="7"/>
        <v>0.90340002915617579</v>
      </c>
      <c r="U4" s="7">
        <v>-0.12348997733062894</v>
      </c>
      <c r="V4" s="7">
        <v>-0.30729998275184722</v>
      </c>
      <c r="W4" s="7">
        <v>-0.38052635627957254</v>
      </c>
      <c r="X4" s="7">
        <v>-0.5576719297387146</v>
      </c>
      <c r="Y4" s="7">
        <v>0.49921548029743656</v>
      </c>
      <c r="Z4" s="7">
        <v>0.43046784001721317</v>
      </c>
    </row>
    <row r="5" spans="1:26" x14ac:dyDescent="0.35">
      <c r="A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77.688921112012608</v>
      </c>
      <c r="G5" s="7">
        <v>11.605263157894736</v>
      </c>
      <c r="H5" s="7">
        <v>4.8421052631578947</v>
      </c>
      <c r="I5" s="7">
        <v>8.3947368421052637</v>
      </c>
      <c r="J5" s="7">
        <v>4.6052631578947372</v>
      </c>
      <c r="M5" s="7">
        <f t="shared" si="1"/>
        <v>0.40471822953299896</v>
      </c>
      <c r="N5" s="7">
        <f t="shared" si="2"/>
        <v>-0.36828265316688807</v>
      </c>
      <c r="O5" s="7">
        <f t="shared" si="3"/>
        <v>-0.56408520414806129</v>
      </c>
      <c r="P5" s="7">
        <f t="shared" si="4"/>
        <v>-0.65233481940962212</v>
      </c>
      <c r="Q5" s="7">
        <f t="shared" si="5"/>
        <v>-0.76540505298425465</v>
      </c>
      <c r="R5" s="7">
        <f t="shared" si="6"/>
        <v>-0.61568229064559032</v>
      </c>
      <c r="S5" s="7">
        <f t="shared" si="7"/>
        <v>0.34459588741008773</v>
      </c>
      <c r="U5" s="7">
        <v>-0.26285655209965852</v>
      </c>
      <c r="V5" s="7">
        <v>-0.40260786267769433</v>
      </c>
      <c r="W5" s="7">
        <v>-0.46559478153554101</v>
      </c>
      <c r="X5" s="7">
        <v>-0.54629706682363655</v>
      </c>
      <c r="Y5" s="7">
        <v>-0.43943455581271523</v>
      </c>
      <c r="Z5" s="7">
        <v>0.24595045694778242</v>
      </c>
    </row>
    <row r="6" spans="1:26" x14ac:dyDescent="0.35">
      <c r="A6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82.088259171754004</v>
      </c>
      <c r="G6" s="7">
        <v>14.026315789473685</v>
      </c>
      <c r="H6" s="7">
        <v>5.0263157894736841</v>
      </c>
      <c r="I6" s="7">
        <v>11.526315789473685</v>
      </c>
      <c r="J6" s="7">
        <v>4.9736842105263159</v>
      </c>
      <c r="M6" s="7">
        <f t="shared" si="1"/>
        <v>0.36531041750446952</v>
      </c>
      <c r="N6" s="7">
        <f t="shared" si="2"/>
        <v>0.40465624854140181</v>
      </c>
      <c r="O6" s="7">
        <f t="shared" si="3"/>
        <v>0.27976928717284316</v>
      </c>
      <c r="P6" s="7">
        <f t="shared" si="4"/>
        <v>0.2927608497500519</v>
      </c>
      <c r="Q6" s="7">
        <f t="shared" si="5"/>
        <v>0.49485602907310977</v>
      </c>
      <c r="R6" s="7">
        <f t="shared" si="6"/>
        <v>0.48524619797237334</v>
      </c>
      <c r="S6" s="7">
        <f t="shared" si="7"/>
        <v>0.56190860920023289</v>
      </c>
      <c r="U6" s="7">
        <v>0.38171481275116292</v>
      </c>
      <c r="V6" s="7">
        <v>0.26390814784559513</v>
      </c>
      <c r="W6" s="7">
        <v>0.27616317144742852</v>
      </c>
      <c r="X6" s="7">
        <v>0.46680083937243277</v>
      </c>
      <c r="Y6" s="7">
        <v>0.45773582457923451</v>
      </c>
      <c r="Z6" s="7">
        <v>0.53005196464225157</v>
      </c>
    </row>
    <row r="7" spans="1:26" x14ac:dyDescent="0.35">
      <c r="A7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84.235922666645294</v>
      </c>
      <c r="G7" s="7">
        <v>15.657894736842104</v>
      </c>
      <c r="H7" s="7">
        <v>5.7368421052631575</v>
      </c>
      <c r="I7" s="7">
        <v>11.473684210526315</v>
      </c>
      <c r="J7" s="7">
        <v>6.2105263157894735</v>
      </c>
      <c r="M7" s="7">
        <f t="shared" si="1"/>
        <v>1.0982957212351221</v>
      </c>
      <c r="N7" s="7">
        <f t="shared" si="2"/>
        <v>1.2185154450460129</v>
      </c>
      <c r="O7" s="7">
        <f t="shared" si="3"/>
        <v>1.1414061528319273</v>
      </c>
      <c r="P7" s="7">
        <f t="shared" si="4"/>
        <v>1.1422721072034872</v>
      </c>
      <c r="Q7" s="7">
        <f t="shared" si="5"/>
        <v>1.1100887489077615</v>
      </c>
      <c r="R7" s="7">
        <f t="shared" si="6"/>
        <v>1.2271762663888259</v>
      </c>
      <c r="S7" s="7">
        <f t="shared" si="7"/>
        <v>1.4001148218193646</v>
      </c>
      <c r="U7" s="7">
        <v>0.41097276714318354</v>
      </c>
      <c r="V7" s="7">
        <v>0.38496585904652131</v>
      </c>
      <c r="W7" s="7">
        <v>0.38525792236483752</v>
      </c>
      <c r="X7" s="7">
        <v>0.37440333380091873</v>
      </c>
      <c r="Y7" s="7">
        <v>0.41389383123593632</v>
      </c>
      <c r="Z7" s="7">
        <v>0.47222139446871053</v>
      </c>
    </row>
    <row r="8" spans="1:26" x14ac:dyDescent="0.35">
      <c r="A8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74.466894054564861</v>
      </c>
      <c r="G8" s="7">
        <v>13.578947368421053</v>
      </c>
      <c r="H8" s="7">
        <v>4.8947368421052628</v>
      </c>
      <c r="I8" s="7">
        <v>10.973684210526315</v>
      </c>
      <c r="J8" s="7">
        <v>4.5263157894736841</v>
      </c>
      <c r="M8" s="7">
        <f t="shared" si="1"/>
        <v>0.51506010321288176</v>
      </c>
      <c r="N8" s="7">
        <f t="shared" si="2"/>
        <v>-1.250342340998702</v>
      </c>
      <c r="O8" s="7">
        <f t="shared" si="3"/>
        <v>-1.1080642009478396</v>
      </c>
      <c r="P8" s="7">
        <f t="shared" si="4"/>
        <v>-1.2216186851138451</v>
      </c>
      <c r="Q8" s="7">
        <f t="shared" si="5"/>
        <v>-1.6884064797206886</v>
      </c>
      <c r="R8" s="7">
        <f t="shared" si="6"/>
        <v>0.28181375985818441</v>
      </c>
      <c r="S8" s="7">
        <f t="shared" si="7"/>
        <v>0.40668523649298605</v>
      </c>
      <c r="U8" s="7">
        <v>-0.46028722799641653</v>
      </c>
      <c r="V8" s="7">
        <v>-0.40791052400014249</v>
      </c>
      <c r="W8" s="7">
        <v>-0.44971321837389711</v>
      </c>
      <c r="X8" s="7">
        <v>-0.6215513246244857</v>
      </c>
      <c r="Y8" s="7">
        <v>0.10374380686233689</v>
      </c>
      <c r="Z8" s="7">
        <v>0.14971261392532334</v>
      </c>
    </row>
    <row r="9" spans="1:26" x14ac:dyDescent="0.35">
      <c r="A9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75.339183927165507</v>
      </c>
      <c r="G9" s="7">
        <v>10.657894736842104</v>
      </c>
      <c r="H9" s="7">
        <v>3.7894736842105261</v>
      </c>
      <c r="I9" s="7">
        <v>11.315789473684211</v>
      </c>
      <c r="J9" s="7">
        <v>4.1052631578947372</v>
      </c>
      <c r="M9" s="7">
        <f t="shared" si="1"/>
        <v>-0.93514737943700876</v>
      </c>
      <c r="N9" s="7">
        <f t="shared" si="2"/>
        <v>-1.573157999947459</v>
      </c>
      <c r="O9" s="7">
        <f t="shared" si="3"/>
        <v>-1.4317842428769794</v>
      </c>
      <c r="P9" s="7">
        <f t="shared" si="4"/>
        <v>-1.4020390606236122</v>
      </c>
      <c r="Q9" s="7">
        <f t="shared" si="5"/>
        <v>-1.4385250285152789</v>
      </c>
      <c r="R9" s="7">
        <f t="shared" si="6"/>
        <v>-1.046480394887402</v>
      </c>
      <c r="S9" s="7">
        <f t="shared" si="7"/>
        <v>-0.89719109424788568</v>
      </c>
      <c r="U9" s="7">
        <v>-0.48641511277110333</v>
      </c>
      <c r="V9" s="7">
        <v>-0.44270282704353586</v>
      </c>
      <c r="W9" s="7">
        <v>-0.43350571767457746</v>
      </c>
      <c r="X9" s="7">
        <v>-0.44478705507818261</v>
      </c>
      <c r="Y9" s="7">
        <v>-0.323568185337331</v>
      </c>
      <c r="Z9" s="7">
        <v>-0.27740844041119217</v>
      </c>
    </row>
    <row r="10" spans="1:26" x14ac:dyDescent="0.35">
      <c r="A10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81.638946237846852</v>
      </c>
      <c r="G10" s="7">
        <v>13.710526315789474</v>
      </c>
      <c r="H10" s="7">
        <v>4.5526315789473681</v>
      </c>
      <c r="I10" s="7">
        <v>11.368421052631579</v>
      </c>
      <c r="J10" s="7">
        <v>5.3947368421052628</v>
      </c>
      <c r="M10" s="7">
        <f t="shared" si="1"/>
        <v>-0.37555644863188736</v>
      </c>
      <c r="N10" s="7">
        <f t="shared" si="2"/>
        <v>0.39101615027596098</v>
      </c>
      <c r="O10" s="7">
        <f t="shared" si="3"/>
        <v>0.5081111394699257</v>
      </c>
      <c r="P10" s="7">
        <f t="shared" si="4"/>
        <v>0.43824876957601289</v>
      </c>
      <c r="Q10" s="7">
        <f t="shared" si="5"/>
        <v>0.36614311895374479</v>
      </c>
      <c r="R10" s="7">
        <f t="shared" si="6"/>
        <v>0.34164682989176942</v>
      </c>
      <c r="S10" s="7">
        <f t="shared" si="7"/>
        <v>3.1044674541448117E-3</v>
      </c>
      <c r="U10" s="7">
        <v>0.42314060119742825</v>
      </c>
      <c r="V10" s="7">
        <v>0.5498556846786915</v>
      </c>
      <c r="W10" s="7">
        <v>0.47425367903998794</v>
      </c>
      <c r="X10" s="7">
        <v>0.39622409296661193</v>
      </c>
      <c r="Y10" s="7">
        <v>0.36971527875657262</v>
      </c>
      <c r="Z10" s="7">
        <v>3.3595190991921662E-3</v>
      </c>
    </row>
    <row r="11" spans="1:26" x14ac:dyDescent="0.35">
      <c r="A11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76.928533524388143</v>
      </c>
      <c r="G11" s="7">
        <v>9.8947368421052637</v>
      </c>
      <c r="H11" s="7">
        <v>3.3421052631578947</v>
      </c>
      <c r="I11" s="7">
        <v>11.315789473684211</v>
      </c>
      <c r="J11" s="7">
        <v>3.8157894736842106</v>
      </c>
      <c r="M11" s="7">
        <f t="shared" si="1"/>
        <v>-1.5420276846763656</v>
      </c>
      <c r="N11" s="7">
        <f t="shared" si="2"/>
        <v>-1.6277183930092196</v>
      </c>
      <c r="O11" s="7">
        <f t="shared" si="3"/>
        <v>-1.5037220299723435</v>
      </c>
      <c r="P11" s="7">
        <f t="shared" si="4"/>
        <v>-1.3563581570370971</v>
      </c>
      <c r="Q11" s="7">
        <f t="shared" si="5"/>
        <v>-0.98323029645257021</v>
      </c>
      <c r="R11" s="7">
        <f t="shared" si="6"/>
        <v>-1.3935122010821941</v>
      </c>
      <c r="S11" s="7">
        <f t="shared" si="7"/>
        <v>-1.4249505614525242</v>
      </c>
      <c r="U11" s="7">
        <v>-0.47608237858263314</v>
      </c>
      <c r="V11" s="7">
        <v>-0.43981536599389148</v>
      </c>
      <c r="W11" s="7">
        <v>-0.39671371926834292</v>
      </c>
      <c r="X11" s="7">
        <v>-0.28757960851216835</v>
      </c>
      <c r="Y11" s="7">
        <v>-0.407580700767675</v>
      </c>
      <c r="Z11" s="7">
        <v>-0.41677593346156516</v>
      </c>
    </row>
    <row r="12" spans="1:26" x14ac:dyDescent="0.35">
      <c r="A12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78.986385076721191</v>
      </c>
      <c r="G12" s="7">
        <v>8.8157894736842106</v>
      </c>
      <c r="H12" s="7">
        <v>2.9210526315789473</v>
      </c>
      <c r="I12" s="7">
        <v>11.052631578947368</v>
      </c>
      <c r="J12" s="7">
        <v>3.7105263157894739</v>
      </c>
      <c r="M12" s="7">
        <f t="shared" si="1"/>
        <v>-1.6681326831676606</v>
      </c>
      <c r="N12" s="7">
        <f t="shared" si="2"/>
        <v>-0.79112569939554189</v>
      </c>
      <c r="O12" s="7">
        <f t="shared" si="3"/>
        <v>-0.40808528381766462</v>
      </c>
      <c r="P12" s="7">
        <f t="shared" si="4"/>
        <v>-0.42700128659210479</v>
      </c>
      <c r="Q12" s="7">
        <f t="shared" si="5"/>
        <v>-0.39372565079023558</v>
      </c>
      <c r="R12" s="7">
        <f t="shared" si="6"/>
        <v>-1.8841433753575909</v>
      </c>
      <c r="S12" s="7">
        <f t="shared" si="7"/>
        <v>-1.9216653541157134</v>
      </c>
      <c r="U12" s="7">
        <v>-0.27341127774935836</v>
      </c>
      <c r="V12" s="7">
        <v>-0.14103336418542087</v>
      </c>
      <c r="W12" s="7">
        <v>-0.14757069256752453</v>
      </c>
      <c r="X12" s="7">
        <v>-0.13607070702861129</v>
      </c>
      <c r="Y12" s="7">
        <v>-0.6511557494758472</v>
      </c>
      <c r="Z12" s="7">
        <v>-0.66412326167243096</v>
      </c>
    </row>
    <row r="13" spans="1:26" x14ac:dyDescent="0.35">
      <c r="A13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83.757975109850733</v>
      </c>
      <c r="G13" s="7">
        <v>17.05263157894737</v>
      </c>
      <c r="H13" s="7">
        <v>6.0789473684210522</v>
      </c>
      <c r="I13" s="7">
        <v>11.315789473684211</v>
      </c>
      <c r="J13" s="7">
        <v>6.6578947368421053</v>
      </c>
      <c r="M13" s="7">
        <f t="shared" si="1"/>
        <v>2.2253591452510704</v>
      </c>
      <c r="N13" s="7">
        <f t="shared" si="2"/>
        <v>1.3367296300131628</v>
      </c>
      <c r="O13" s="7">
        <f t="shared" si="3"/>
        <v>1.3184216064710816</v>
      </c>
      <c r="P13" s="7">
        <f t="shared" si="4"/>
        <v>1.2459178548367578</v>
      </c>
      <c r="Q13" s="7">
        <f t="shared" si="5"/>
        <v>0.97317299092029863</v>
      </c>
      <c r="R13" s="7">
        <f t="shared" si="6"/>
        <v>1.8614068087448274</v>
      </c>
      <c r="S13" s="7">
        <f t="shared" si="7"/>
        <v>1.8036955908582057</v>
      </c>
      <c r="U13" s="7">
        <v>0.37446768869676111</v>
      </c>
      <c r="V13" s="7">
        <v>0.36933893034018789</v>
      </c>
      <c r="W13" s="7">
        <v>0.34902793274819022</v>
      </c>
      <c r="X13" s="7">
        <v>0.27262195168700631</v>
      </c>
      <c r="Y13" s="7">
        <v>0.5214492816982188</v>
      </c>
      <c r="Z13" s="7">
        <v>0.50528222301360992</v>
      </c>
    </row>
    <row r="14" spans="1:26" x14ac:dyDescent="0.35">
      <c r="A14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87.910077745346669</v>
      </c>
      <c r="G14" s="7">
        <v>15.973684210526315</v>
      </c>
      <c r="H14" s="7">
        <v>5.7105263157894735</v>
      </c>
      <c r="I14" s="7">
        <v>7.5526315789473681</v>
      </c>
      <c r="J14" s="7">
        <v>6.6578947368421053</v>
      </c>
      <c r="M14" s="7">
        <f t="shared" si="1"/>
        <v>1.106177283640827</v>
      </c>
      <c r="N14" s="7">
        <f t="shared" si="2"/>
        <v>1.9596274508016087</v>
      </c>
      <c r="O14" s="7">
        <f t="shared" si="3"/>
        <v>2.4035505859713817</v>
      </c>
      <c r="P14" s="7">
        <f t="shared" si="4"/>
        <v>2.4850603487634135</v>
      </c>
      <c r="Q14" s="7">
        <f t="shared" si="5"/>
        <v>2.1626095127708007</v>
      </c>
      <c r="R14" s="7">
        <f t="shared" si="6"/>
        <v>1.37077563446943</v>
      </c>
      <c r="S14" s="7">
        <f t="shared" si="7"/>
        <v>1.3690701472779154</v>
      </c>
      <c r="U14" s="7">
        <v>0.39816193553777107</v>
      </c>
      <c r="V14" s="7">
        <v>0.48835933232198608</v>
      </c>
      <c r="W14" s="7">
        <v>0.50492068683109148</v>
      </c>
      <c r="X14" s="7">
        <v>0.4394043311982529</v>
      </c>
      <c r="Y14" s="7">
        <v>0.27851757209519712</v>
      </c>
      <c r="Z14" s="7">
        <v>0.27817104700394546</v>
      </c>
    </row>
    <row r="15" spans="1:26" x14ac:dyDescent="0.35">
      <c r="A1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82.026350228409044</v>
      </c>
      <c r="G15" s="7">
        <v>13.868421052631579</v>
      </c>
      <c r="H15" s="7">
        <v>4.5789473684210522</v>
      </c>
      <c r="I15" s="7">
        <v>10.868421052631579</v>
      </c>
      <c r="J15" s="7">
        <v>5.2631578947368425</v>
      </c>
      <c r="M15" s="7">
        <f t="shared" si="1"/>
        <v>-0.10758332683788673</v>
      </c>
      <c r="N15" s="7">
        <f t="shared" si="2"/>
        <v>0.60925772252300769</v>
      </c>
      <c r="O15" s="7">
        <f t="shared" si="3"/>
        <v>0.77565504428526999</v>
      </c>
      <c r="P15" s="7">
        <f t="shared" si="4"/>
        <v>0.68315983250203716</v>
      </c>
      <c r="Q15" s="7">
        <f t="shared" si="5"/>
        <v>0.47712121741066299</v>
      </c>
      <c r="R15" s="7">
        <f t="shared" si="6"/>
        <v>0.41344651393207099</v>
      </c>
      <c r="S15" s="7">
        <f t="shared" si="7"/>
        <v>3.4149141995593976E-2</v>
      </c>
      <c r="U15" s="7">
        <v>0.44923719986051752</v>
      </c>
      <c r="V15" s="7">
        <v>0.57193054313602332</v>
      </c>
      <c r="W15" s="7">
        <v>0.50372904415471842</v>
      </c>
      <c r="X15" s="7">
        <v>0.35180612699663105</v>
      </c>
      <c r="Y15" s="7">
        <v>0.30485547797700996</v>
      </c>
      <c r="Z15" s="7">
        <v>2.5179926918629268E-2</v>
      </c>
    </row>
    <row r="16" spans="1:26" x14ac:dyDescent="0.35">
      <c r="A16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80.581001669121136</v>
      </c>
      <c r="G16" s="7">
        <v>13.789473684210526</v>
      </c>
      <c r="H16" s="7">
        <v>4.5789473684210522</v>
      </c>
      <c r="I16" s="7">
        <v>10.368421052631579</v>
      </c>
      <c r="J16" s="7">
        <v>5.7368421052631575</v>
      </c>
      <c r="M16" s="7">
        <f t="shared" si="1"/>
        <v>0.79091478741259125</v>
      </c>
      <c r="N16" s="7">
        <f t="shared" si="2"/>
        <v>0.22733497109067632</v>
      </c>
      <c r="O16" s="7">
        <f t="shared" si="3"/>
        <v>0.16256727448938402</v>
      </c>
      <c r="P16" s="7">
        <f t="shared" si="4"/>
        <v>0.13767610143952835</v>
      </c>
      <c r="Q16" s="7">
        <f t="shared" si="5"/>
        <v>6.3077896678610787E-2</v>
      </c>
      <c r="R16" s="7">
        <f t="shared" si="6"/>
        <v>0.37754667191191982</v>
      </c>
      <c r="S16" s="7">
        <f t="shared" si="7"/>
        <v>3.4149141995593976E-2</v>
      </c>
      <c r="U16" s="7">
        <v>0.45952004704109112</v>
      </c>
      <c r="V16" s="7">
        <v>0.32860285974614623</v>
      </c>
      <c r="W16" s="7">
        <v>0.27828946996760934</v>
      </c>
      <c r="X16" s="7">
        <v>0.1275015362130402</v>
      </c>
      <c r="Y16" s="7">
        <v>0.76314815800149516</v>
      </c>
      <c r="Z16" s="7">
        <v>6.9026842904733487E-2</v>
      </c>
    </row>
    <row r="17" spans="1:26" x14ac:dyDescent="0.35">
      <c r="A17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74.522722250038171</v>
      </c>
      <c r="G17" s="7">
        <v>12.184210526315789</v>
      </c>
      <c r="H17" s="7">
        <v>4.3684210526315788</v>
      </c>
      <c r="I17" s="7">
        <v>10.289473684210526</v>
      </c>
      <c r="J17" s="7">
        <v>4.2105263157894735</v>
      </c>
      <c r="M17" s="7">
        <f t="shared" si="1"/>
        <v>-0.67505582004871378</v>
      </c>
      <c r="N17" s="7">
        <f t="shared" si="2"/>
        <v>-1.518597606885697</v>
      </c>
      <c r="O17" s="7">
        <f t="shared" si="3"/>
        <v>-1.6690172823431535</v>
      </c>
      <c r="P17" s="7">
        <f t="shared" si="4"/>
        <v>-1.6258371008836003</v>
      </c>
      <c r="Q17" s="7">
        <f t="shared" si="5"/>
        <v>-1.6724135960002136</v>
      </c>
      <c r="R17" s="7">
        <f t="shared" si="6"/>
        <v>-0.35241678249781633</v>
      </c>
      <c r="S17" s="7">
        <f t="shared" si="7"/>
        <v>-0.21420825433600038</v>
      </c>
      <c r="U17" s="7">
        <v>-0.46420212053922394</v>
      </c>
      <c r="V17" s="7">
        <v>-0.51018212999108181</v>
      </c>
      <c r="W17" s="7">
        <v>-0.4969828916227958</v>
      </c>
      <c r="X17" s="7">
        <v>-0.51122030889672154</v>
      </c>
      <c r="Y17" s="7">
        <v>-0.10772611322928959</v>
      </c>
      <c r="Z17" s="7">
        <v>-6.5478784800469661E-2</v>
      </c>
    </row>
    <row r="18" spans="1:26" x14ac:dyDescent="0.35">
      <c r="A18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82.988888561117889</v>
      </c>
      <c r="G18" s="7">
        <v>9.026315789473685</v>
      </c>
      <c r="H18" s="7">
        <v>2.9210526315789473</v>
      </c>
      <c r="I18" s="7">
        <v>12.078947368421053</v>
      </c>
      <c r="J18" s="7">
        <v>4</v>
      </c>
      <c r="M18" s="7">
        <f t="shared" si="1"/>
        <v>-1.6838958079790722</v>
      </c>
      <c r="N18" s="7">
        <f t="shared" si="2"/>
        <v>-0.25461516762155179</v>
      </c>
      <c r="O18" s="7">
        <f t="shared" si="3"/>
        <v>2.6370452853778616E-2</v>
      </c>
      <c r="P18" s="7">
        <f t="shared" si="4"/>
        <v>0.18143763932913146</v>
      </c>
      <c r="Q18" s="7">
        <f t="shared" si="5"/>
        <v>0.75285579025516214</v>
      </c>
      <c r="R18" s="7">
        <f t="shared" si="6"/>
        <v>-1.7884104633038547</v>
      </c>
      <c r="S18" s="7">
        <f t="shared" si="7"/>
        <v>-1.9216653541157134</v>
      </c>
      <c r="U18" s="7">
        <v>-9.2624418670331637E-2</v>
      </c>
      <c r="V18" s="7">
        <v>9.5930964697481108E-3</v>
      </c>
      <c r="W18" s="7">
        <v>6.6003749991662322E-2</v>
      </c>
      <c r="X18" s="7">
        <v>0.27387539621608548</v>
      </c>
      <c r="Y18" s="7">
        <v>-0.65059156159020826</v>
      </c>
      <c r="Z18" s="7">
        <v>-0.69906729424872949</v>
      </c>
    </row>
    <row r="19" spans="1:26" x14ac:dyDescent="0.35">
      <c r="A19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82.178770856842107</v>
      </c>
      <c r="G19" s="7">
        <v>13.078947368421053</v>
      </c>
      <c r="H19" s="7">
        <v>4.8684210526315788</v>
      </c>
      <c r="I19" s="7">
        <v>11.736842105263158</v>
      </c>
      <c r="J19" s="7">
        <v>6.3947368421052628</v>
      </c>
      <c r="M19" s="7">
        <f t="shared" si="1"/>
        <v>0.38107354231588142</v>
      </c>
      <c r="N19" s="7">
        <f t="shared" si="2"/>
        <v>0.80931249708279995</v>
      </c>
      <c r="O19" s="7">
        <f t="shared" si="3"/>
        <v>0.59176912783363733</v>
      </c>
      <c r="P19" s="7">
        <f t="shared" si="4"/>
        <v>0.55878493534211238</v>
      </c>
      <c r="Q19" s="7">
        <f t="shared" si="5"/>
        <v>0.52078455573756743</v>
      </c>
      <c r="R19" s="7">
        <f t="shared" si="6"/>
        <v>5.4448093730561586E-2</v>
      </c>
      <c r="S19" s="7">
        <f t="shared" si="7"/>
        <v>0.37564056195153689</v>
      </c>
      <c r="U19" s="7">
        <v>0.61482841681578526</v>
      </c>
      <c r="V19" s="7">
        <v>0.44956240920272056</v>
      </c>
      <c r="W19" s="7">
        <v>0.42450457440761963</v>
      </c>
      <c r="X19" s="7">
        <v>0.39563598123146493</v>
      </c>
      <c r="Y19" s="7">
        <v>4.1363793822120784E-2</v>
      </c>
      <c r="Z19" s="7">
        <v>0.28537121671658383</v>
      </c>
    </row>
    <row r="20" spans="1:26" x14ac:dyDescent="0.35">
      <c r="A20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80.219390723066297</v>
      </c>
      <c r="G20" s="7">
        <v>12.526315789473685</v>
      </c>
      <c r="H20" s="7">
        <v>3.8421052631578947</v>
      </c>
      <c r="I20" s="7">
        <v>11.657894736842104</v>
      </c>
      <c r="J20" s="7">
        <v>4.0526315789473681</v>
      </c>
      <c r="M20" s="7">
        <f t="shared" si="1"/>
        <v>-0.52530613434030027</v>
      </c>
      <c r="N20" s="7">
        <f t="shared" si="2"/>
        <v>-0.26825526588699256</v>
      </c>
      <c r="O20" s="7">
        <f t="shared" si="3"/>
        <v>-5.3650231668031338E-2</v>
      </c>
      <c r="P20" s="7">
        <f t="shared" si="4"/>
        <v>-9.1112289632431606E-2</v>
      </c>
      <c r="Q20" s="7">
        <f t="shared" si="5"/>
        <v>-4.0511369699714965E-2</v>
      </c>
      <c r="R20" s="7">
        <f t="shared" si="6"/>
        <v>-0.19685080041049507</v>
      </c>
      <c r="S20" s="7">
        <f t="shared" si="7"/>
        <v>-0.83510174516498681</v>
      </c>
      <c r="U20" s="7">
        <v>-0.29607107557848783</v>
      </c>
      <c r="V20" s="7">
        <v>-5.9213308422734305E-2</v>
      </c>
      <c r="W20" s="7">
        <v>-0.10055986599441721</v>
      </c>
      <c r="X20" s="7">
        <v>-4.4712057228375776E-2</v>
      </c>
      <c r="Y20" s="7">
        <v>-0.21726256896881865</v>
      </c>
      <c r="Z20" s="7">
        <v>-0.9216947562648341</v>
      </c>
    </row>
    <row r="21" spans="1:26" x14ac:dyDescent="0.35">
      <c r="A21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80.30395763671396</v>
      </c>
      <c r="G21" s="7">
        <v>11.342105263157896</v>
      </c>
      <c r="H21" s="7">
        <v>4.2105263157894735</v>
      </c>
      <c r="I21" s="7">
        <v>12.631578947368421</v>
      </c>
      <c r="J21" s="7">
        <v>3.9210526315789473</v>
      </c>
      <c r="M21" s="7">
        <f t="shared" si="1"/>
        <v>-0.80904238094571412</v>
      </c>
      <c r="N21" s="7">
        <f t="shared" si="2"/>
        <v>-0.32736235837056693</v>
      </c>
      <c r="O21" s="7">
        <f t="shared" si="3"/>
        <v>-0.2472356250313997</v>
      </c>
      <c r="P21" s="7">
        <f t="shared" si="4"/>
        <v>-0.22470014213753547</v>
      </c>
      <c r="Q21" s="7">
        <f t="shared" si="5"/>
        <v>-1.628581834344563E-2</v>
      </c>
      <c r="R21" s="7">
        <f t="shared" si="6"/>
        <v>-0.73534843071275957</v>
      </c>
      <c r="S21" s="7">
        <f t="shared" si="7"/>
        <v>-0.40047630158469644</v>
      </c>
      <c r="U21" s="7">
        <v>-0.34126815148485934</v>
      </c>
      <c r="V21" s="7">
        <v>-0.25773777154965538</v>
      </c>
      <c r="W21" s="7">
        <v>-0.23424501988361907</v>
      </c>
      <c r="X21" s="7">
        <v>-1.6977612053963035E-2</v>
      </c>
      <c r="Y21" s="7">
        <v>-0.76658477442469009</v>
      </c>
      <c r="Z21" s="7">
        <v>-0.4174878499640915</v>
      </c>
    </row>
    <row r="22" spans="1:26" x14ac:dyDescent="0.35">
      <c r="A22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80.360808412709758</v>
      </c>
      <c r="G22" s="7">
        <v>12.95921052631579</v>
      </c>
      <c r="H22" s="7">
        <v>4.55</v>
      </c>
      <c r="I22" s="7">
        <v>11.032894736842104</v>
      </c>
      <c r="J22" s="7">
        <v>5.1486842105263158</v>
      </c>
    </row>
    <row r="23" spans="1:26" x14ac:dyDescent="0.35">
      <c r="N23" s="7">
        <f>N2 / SQRT(SUMSQ($N2:$S2))</f>
        <v>0.60227347853952229</v>
      </c>
      <c r="O23" s="7">
        <f>O2 / SQRT(SUMSQ($N2:$S2))</f>
        <v>0.3566078689121337</v>
      </c>
      <c r="P23" s="7">
        <f t="shared" ref="P23:S23" si="8">P2 / SQRT(SUMSQ($N2:$S2))</f>
        <v>0.3898416145856477</v>
      </c>
      <c r="Q23" s="7">
        <f t="shared" si="8"/>
        <v>0.43934575460656272</v>
      </c>
      <c r="R23" s="7">
        <f t="shared" si="8"/>
        <v>0.33003670392499984</v>
      </c>
      <c r="S23" s="7">
        <f t="shared" si="8"/>
        <v>0.23700650283614011</v>
      </c>
      <c r="U23" s="7"/>
    </row>
    <row r="24" spans="1:26" x14ac:dyDescent="0.35">
      <c r="B24" s="7"/>
      <c r="C24" s="7"/>
      <c r="D24" s="7"/>
      <c r="E24" s="7"/>
      <c r="F24" s="7"/>
      <c r="G24" s="7"/>
      <c r="N24" s="7">
        <f>N3 / SQRT(SUMSQ($N3:$S3))</f>
        <v>0.17538350367597361</v>
      </c>
      <c r="O24" s="7">
        <f t="shared" ref="O24:S42" si="9">O3 / SQRT(SUMSQ($N3:$S3))</f>
        <v>-0.54465487426548054</v>
      </c>
      <c r="P24" s="7">
        <f t="shared" si="9"/>
        <v>-0.26383170823500057</v>
      </c>
      <c r="Q24" s="7">
        <f t="shared" si="9"/>
        <v>0.73129965719391565</v>
      </c>
      <c r="R24" s="7">
        <f t="shared" si="9"/>
        <v>-0.19502509291949738</v>
      </c>
      <c r="S24" s="7">
        <f t="shared" si="9"/>
        <v>-0.17363913391513328</v>
      </c>
    </row>
    <row r="25" spans="1:26" x14ac:dyDescent="0.35">
      <c r="B25" s="7"/>
      <c r="C25" s="7"/>
      <c r="D25" s="7"/>
      <c r="E25" s="7"/>
      <c r="F25" s="7"/>
      <c r="G25" s="7"/>
      <c r="N25" s="7">
        <f t="shared" ref="N25:N41" si="10">N4 / SQRT(SUMSQ($N4:$S4))</f>
        <v>-0.12348997733062894</v>
      </c>
      <c r="O25" s="7">
        <f t="shared" si="9"/>
        <v>-0.30729998275184722</v>
      </c>
      <c r="P25" s="7">
        <f t="shared" si="9"/>
        <v>-0.38052635627957254</v>
      </c>
      <c r="Q25" s="7">
        <f t="shared" si="9"/>
        <v>-0.5576719297387146</v>
      </c>
      <c r="R25" s="7">
        <f t="shared" si="9"/>
        <v>0.49921548029743656</v>
      </c>
      <c r="S25" s="7">
        <f t="shared" si="9"/>
        <v>0.43046784001721317</v>
      </c>
    </row>
    <row r="26" spans="1:26" x14ac:dyDescent="0.35">
      <c r="B26" s="7"/>
      <c r="C26" s="7"/>
      <c r="D26" s="7"/>
      <c r="E26" s="7"/>
      <c r="F26" s="7"/>
      <c r="G26" s="7"/>
      <c r="N26" s="7">
        <f t="shared" si="10"/>
        <v>-0.26285655209965852</v>
      </c>
      <c r="O26" s="7">
        <f t="shared" si="9"/>
        <v>-0.40260786267769433</v>
      </c>
      <c r="P26" s="7">
        <f t="shared" si="9"/>
        <v>-0.46559478153554101</v>
      </c>
      <c r="Q26" s="7">
        <f t="shared" si="9"/>
        <v>-0.54629706682363655</v>
      </c>
      <c r="R26" s="7">
        <f t="shared" si="9"/>
        <v>-0.43943455581271523</v>
      </c>
      <c r="S26" s="7">
        <f t="shared" si="9"/>
        <v>0.24595045694778242</v>
      </c>
    </row>
    <row r="27" spans="1:26" x14ac:dyDescent="0.35">
      <c r="B27" s="7"/>
      <c r="C27" s="7"/>
      <c r="D27" s="7"/>
      <c r="E27" s="7"/>
      <c r="F27" s="7"/>
      <c r="G27" s="7"/>
      <c r="N27" s="7">
        <f t="shared" si="10"/>
        <v>0.38171481275116292</v>
      </c>
      <c r="O27" s="7">
        <f t="shared" si="9"/>
        <v>0.26390814784559513</v>
      </c>
      <c r="P27" s="7">
        <f t="shared" si="9"/>
        <v>0.27616317144742852</v>
      </c>
      <c r="Q27" s="7">
        <f t="shared" si="9"/>
        <v>0.46680083937243277</v>
      </c>
      <c r="R27" s="7">
        <f t="shared" si="9"/>
        <v>0.45773582457923451</v>
      </c>
      <c r="S27" s="7">
        <f t="shared" si="9"/>
        <v>0.53005196464225157</v>
      </c>
    </row>
    <row r="28" spans="1:26" x14ac:dyDescent="0.35">
      <c r="B28" s="7"/>
      <c r="C28" s="7"/>
      <c r="D28" s="7"/>
      <c r="E28" s="7"/>
      <c r="F28" s="7"/>
      <c r="G28" s="7"/>
      <c r="N28" s="7">
        <f t="shared" si="10"/>
        <v>0.41097276714318354</v>
      </c>
      <c r="O28" s="7">
        <f t="shared" si="9"/>
        <v>0.38496585904652131</v>
      </c>
      <c r="P28" s="7">
        <f t="shared" si="9"/>
        <v>0.38525792236483752</v>
      </c>
      <c r="Q28" s="7">
        <f t="shared" si="9"/>
        <v>0.37440333380091873</v>
      </c>
      <c r="R28" s="7">
        <f t="shared" si="9"/>
        <v>0.41389383123593632</v>
      </c>
      <c r="S28" s="7">
        <f t="shared" si="9"/>
        <v>0.47222139446871053</v>
      </c>
    </row>
    <row r="29" spans="1:26" x14ac:dyDescent="0.35">
      <c r="B29" s="7"/>
      <c r="C29" s="7"/>
      <c r="D29" s="7"/>
      <c r="E29" s="7"/>
      <c r="F29" s="7"/>
      <c r="G29" s="7"/>
      <c r="N29" s="7">
        <f t="shared" si="10"/>
        <v>-0.46028722799641653</v>
      </c>
      <c r="O29" s="7">
        <f t="shared" si="9"/>
        <v>-0.40791052400014249</v>
      </c>
      <c r="P29" s="7">
        <f t="shared" si="9"/>
        <v>-0.44971321837389711</v>
      </c>
      <c r="Q29" s="7">
        <f t="shared" si="9"/>
        <v>-0.6215513246244857</v>
      </c>
      <c r="R29" s="7">
        <f t="shared" si="9"/>
        <v>0.10374380686233689</v>
      </c>
      <c r="S29" s="7">
        <f t="shared" si="9"/>
        <v>0.14971261392532334</v>
      </c>
    </row>
    <row r="30" spans="1:26" x14ac:dyDescent="0.35">
      <c r="B30" s="7"/>
      <c r="C30" s="7"/>
      <c r="D30" s="7"/>
      <c r="E30" s="7"/>
      <c r="F30" s="7"/>
      <c r="G30" s="7"/>
      <c r="N30" s="7">
        <f t="shared" si="10"/>
        <v>-0.48641511277110333</v>
      </c>
      <c r="O30" s="7">
        <f t="shared" si="9"/>
        <v>-0.44270282704353586</v>
      </c>
      <c r="P30" s="7">
        <f t="shared" si="9"/>
        <v>-0.43350571767457746</v>
      </c>
      <c r="Q30" s="7">
        <f t="shared" si="9"/>
        <v>-0.44478705507818261</v>
      </c>
      <c r="R30" s="7">
        <f t="shared" si="9"/>
        <v>-0.323568185337331</v>
      </c>
      <c r="S30" s="7">
        <f t="shared" si="9"/>
        <v>-0.27740844041119217</v>
      </c>
    </row>
    <row r="31" spans="1:26" x14ac:dyDescent="0.35">
      <c r="B31" s="7"/>
      <c r="C31" s="7"/>
      <c r="D31" s="7"/>
      <c r="E31" s="7"/>
      <c r="F31" s="7"/>
      <c r="G31" s="7"/>
      <c r="N31" s="7">
        <f t="shared" si="10"/>
        <v>0.42314060119742825</v>
      </c>
      <c r="O31" s="7">
        <f t="shared" si="9"/>
        <v>0.5498556846786915</v>
      </c>
      <c r="P31" s="7">
        <f t="shared" si="9"/>
        <v>0.47425367903998794</v>
      </c>
      <c r="Q31" s="7">
        <f t="shared" si="9"/>
        <v>0.39622409296661193</v>
      </c>
      <c r="R31" s="7">
        <f t="shared" si="9"/>
        <v>0.36971527875657262</v>
      </c>
      <c r="S31" s="7">
        <f t="shared" si="9"/>
        <v>3.3595190991921662E-3</v>
      </c>
    </row>
    <row r="32" spans="1:26" x14ac:dyDescent="0.35">
      <c r="B32" s="7"/>
      <c r="C32" s="7"/>
      <c r="D32" s="7"/>
      <c r="E32" s="7"/>
      <c r="F32" s="7"/>
      <c r="G32" s="7"/>
      <c r="N32" s="7">
        <f t="shared" si="10"/>
        <v>-0.47608237858263314</v>
      </c>
      <c r="O32" s="7">
        <f t="shared" si="9"/>
        <v>-0.43981536599389148</v>
      </c>
      <c r="P32" s="7">
        <f t="shared" si="9"/>
        <v>-0.39671371926834292</v>
      </c>
      <c r="Q32" s="7">
        <f t="shared" si="9"/>
        <v>-0.28757960851216835</v>
      </c>
      <c r="R32" s="7">
        <f t="shared" si="9"/>
        <v>-0.407580700767675</v>
      </c>
      <c r="S32" s="7">
        <f t="shared" si="9"/>
        <v>-0.41677593346156516</v>
      </c>
    </row>
    <row r="33" spans="2:19" x14ac:dyDescent="0.35">
      <c r="B33" s="7"/>
      <c r="C33" s="7"/>
      <c r="D33" s="7"/>
      <c r="E33" s="7"/>
      <c r="F33" s="7"/>
      <c r="G33" s="7"/>
      <c r="N33" s="7">
        <f>N12 / SQRT(SUMSQ($N12:$S12))</f>
        <v>-0.27341127774935836</v>
      </c>
      <c r="O33" s="7">
        <f t="shared" si="9"/>
        <v>-0.14103336418542087</v>
      </c>
      <c r="P33" s="7">
        <f t="shared" si="9"/>
        <v>-0.14757069256752453</v>
      </c>
      <c r="Q33" s="7">
        <f t="shared" si="9"/>
        <v>-0.13607070702861129</v>
      </c>
      <c r="R33" s="7">
        <f t="shared" si="9"/>
        <v>-0.6511557494758472</v>
      </c>
      <c r="S33" s="7">
        <f t="shared" si="9"/>
        <v>-0.66412326167243096</v>
      </c>
    </row>
    <row r="34" spans="2:19" x14ac:dyDescent="0.35">
      <c r="B34" s="7"/>
      <c r="C34" s="7"/>
      <c r="D34" s="7"/>
      <c r="E34" s="7"/>
      <c r="F34" s="7"/>
      <c r="G34" s="7"/>
      <c r="N34" s="7">
        <f t="shared" si="10"/>
        <v>0.37446768869676111</v>
      </c>
      <c r="O34" s="7">
        <f t="shared" si="9"/>
        <v>0.36933893034018789</v>
      </c>
      <c r="P34" s="7">
        <f t="shared" si="9"/>
        <v>0.34902793274819022</v>
      </c>
      <c r="Q34" s="7">
        <f t="shared" si="9"/>
        <v>0.27262195168700631</v>
      </c>
      <c r="R34" s="7">
        <f t="shared" si="9"/>
        <v>0.5214492816982188</v>
      </c>
      <c r="S34" s="7">
        <f t="shared" si="9"/>
        <v>0.50528222301360992</v>
      </c>
    </row>
    <row r="35" spans="2:19" x14ac:dyDescent="0.35">
      <c r="B35" s="7"/>
      <c r="C35" s="7"/>
      <c r="D35" s="7"/>
      <c r="E35" s="7"/>
      <c r="F35" s="7"/>
      <c r="G35" s="7"/>
      <c r="N35" s="7">
        <f t="shared" si="10"/>
        <v>0.39816193553777107</v>
      </c>
      <c r="O35" s="7">
        <f t="shared" si="9"/>
        <v>0.48835933232198608</v>
      </c>
      <c r="P35" s="7">
        <f t="shared" si="9"/>
        <v>0.50492068683109148</v>
      </c>
      <c r="Q35" s="7">
        <f t="shared" si="9"/>
        <v>0.4394043311982529</v>
      </c>
      <c r="R35" s="7">
        <f t="shared" si="9"/>
        <v>0.27851757209519712</v>
      </c>
      <c r="S35" s="7">
        <f t="shared" si="9"/>
        <v>0.27817104700394546</v>
      </c>
    </row>
    <row r="36" spans="2:19" x14ac:dyDescent="0.35">
      <c r="B36" s="7"/>
      <c r="C36" s="7"/>
      <c r="D36" s="7"/>
      <c r="E36" s="7"/>
      <c r="F36" s="7"/>
      <c r="G36" s="7"/>
      <c r="N36" s="7">
        <f t="shared" si="10"/>
        <v>0.44923719986051752</v>
      </c>
      <c r="O36" s="7">
        <f t="shared" si="9"/>
        <v>0.57193054313602332</v>
      </c>
      <c r="P36" s="7">
        <f t="shared" si="9"/>
        <v>0.50372904415471842</v>
      </c>
      <c r="Q36" s="7">
        <f t="shared" si="9"/>
        <v>0.35180612699663105</v>
      </c>
      <c r="R36" s="7">
        <f t="shared" si="9"/>
        <v>0.30485547797700996</v>
      </c>
      <c r="S36" s="7">
        <f t="shared" si="9"/>
        <v>2.5179926918629268E-2</v>
      </c>
    </row>
    <row r="37" spans="2:19" x14ac:dyDescent="0.35">
      <c r="B37" s="7"/>
      <c r="C37" s="7"/>
      <c r="D37" s="7"/>
      <c r="E37" s="7"/>
      <c r="F37" s="7"/>
      <c r="G37" s="7"/>
      <c r="N37" s="7">
        <f t="shared" si="10"/>
        <v>0.45952004704109112</v>
      </c>
      <c r="O37" s="7">
        <f t="shared" si="9"/>
        <v>0.32860285974614623</v>
      </c>
      <c r="P37" s="7">
        <f t="shared" si="9"/>
        <v>0.27828946996760934</v>
      </c>
      <c r="Q37" s="7">
        <f t="shared" si="9"/>
        <v>0.1275015362130402</v>
      </c>
      <c r="R37" s="7">
        <f t="shared" si="9"/>
        <v>0.76314815800149516</v>
      </c>
      <c r="S37" s="7">
        <f t="shared" si="9"/>
        <v>6.9026842904733487E-2</v>
      </c>
    </row>
    <row r="38" spans="2:19" x14ac:dyDescent="0.35">
      <c r="B38" s="7"/>
      <c r="C38" s="7"/>
      <c r="D38" s="7"/>
      <c r="E38" s="7"/>
      <c r="F38" s="7"/>
      <c r="G38" s="7"/>
      <c r="N38" s="7">
        <f t="shared" si="10"/>
        <v>-0.46420212053922394</v>
      </c>
      <c r="O38" s="7">
        <f t="shared" si="9"/>
        <v>-0.51018212999108181</v>
      </c>
      <c r="P38" s="7">
        <f t="shared" si="9"/>
        <v>-0.4969828916227958</v>
      </c>
      <c r="Q38" s="7">
        <f t="shared" si="9"/>
        <v>-0.51122030889672154</v>
      </c>
      <c r="R38" s="7">
        <f t="shared" si="9"/>
        <v>-0.10772611322928959</v>
      </c>
      <c r="S38" s="7">
        <f t="shared" si="9"/>
        <v>-6.5478784800469661E-2</v>
      </c>
    </row>
    <row r="39" spans="2:19" x14ac:dyDescent="0.35">
      <c r="B39" s="7"/>
      <c r="C39" s="7"/>
      <c r="D39" s="7"/>
      <c r="E39" s="7"/>
      <c r="F39" s="7"/>
      <c r="G39" s="7"/>
      <c r="N39" s="7">
        <f>N18 / SQRT(SUMSQ($N18:$S18))</f>
        <v>-9.2624418670331637E-2</v>
      </c>
      <c r="O39" s="7">
        <f t="shared" si="9"/>
        <v>9.5930964697481108E-3</v>
      </c>
      <c r="P39" s="7">
        <f t="shared" si="9"/>
        <v>6.6003749991662322E-2</v>
      </c>
      <c r="Q39" s="7">
        <f t="shared" si="9"/>
        <v>0.27387539621608548</v>
      </c>
      <c r="R39" s="7">
        <f t="shared" si="9"/>
        <v>-0.65059156159020826</v>
      </c>
      <c r="S39" s="7">
        <f t="shared" si="9"/>
        <v>-0.69906729424872949</v>
      </c>
    </row>
    <row r="40" spans="2:19" x14ac:dyDescent="0.35">
      <c r="B40" s="7"/>
      <c r="C40" s="7"/>
      <c r="D40" s="7"/>
      <c r="E40" s="7"/>
      <c r="F40" s="7"/>
      <c r="G40" s="7"/>
      <c r="N40" s="7">
        <f t="shared" si="10"/>
        <v>0.61482841681578526</v>
      </c>
      <c r="O40" s="7">
        <f t="shared" si="9"/>
        <v>0.44956240920272056</v>
      </c>
      <c r="P40" s="7">
        <f t="shared" si="9"/>
        <v>0.42450457440761963</v>
      </c>
      <c r="Q40" s="7">
        <f t="shared" si="9"/>
        <v>0.39563598123146493</v>
      </c>
      <c r="R40" s="7">
        <f t="shared" si="9"/>
        <v>4.1363793822120784E-2</v>
      </c>
      <c r="S40" s="7">
        <f t="shared" si="9"/>
        <v>0.28537121671658383</v>
      </c>
    </row>
    <row r="41" spans="2:19" x14ac:dyDescent="0.35">
      <c r="B41" s="7"/>
      <c r="C41" s="7"/>
      <c r="D41" s="7"/>
      <c r="E41" s="7"/>
      <c r="F41" s="7"/>
      <c r="G41" s="7"/>
      <c r="N41" s="7">
        <f t="shared" si="10"/>
        <v>-0.29607107557848783</v>
      </c>
      <c r="O41" s="7">
        <f t="shared" si="9"/>
        <v>-5.9213308422734305E-2</v>
      </c>
      <c r="P41" s="7">
        <f t="shared" si="9"/>
        <v>-0.10055986599441721</v>
      </c>
      <c r="Q41" s="7">
        <f t="shared" si="9"/>
        <v>-4.4712057228375776E-2</v>
      </c>
      <c r="R41" s="7">
        <f t="shared" si="9"/>
        <v>-0.21726256896881865</v>
      </c>
      <c r="S41" s="7">
        <f t="shared" si="9"/>
        <v>-0.9216947562648341</v>
      </c>
    </row>
    <row r="42" spans="2:19" x14ac:dyDescent="0.35">
      <c r="B42" s="7"/>
      <c r="C42" s="7"/>
      <c r="D42" s="7"/>
      <c r="E42" s="7"/>
      <c r="F42" s="7"/>
      <c r="G42" s="7"/>
      <c r="N42" s="7">
        <f>N21 / SQRT(SUMSQ($N21:$S21))</f>
        <v>-0.34126815148485934</v>
      </c>
      <c r="O42" s="7">
        <f t="shared" si="9"/>
        <v>-0.25773777154965538</v>
      </c>
      <c r="P42" s="7">
        <f t="shared" si="9"/>
        <v>-0.23424501988361907</v>
      </c>
      <c r="Q42" s="7">
        <f t="shared" si="9"/>
        <v>-1.6977612053963035E-2</v>
      </c>
      <c r="R42" s="7">
        <f t="shared" si="9"/>
        <v>-0.76658477442469009</v>
      </c>
      <c r="S42" s="7">
        <f t="shared" si="9"/>
        <v>-0.4174878499640915</v>
      </c>
    </row>
    <row r="43" spans="2:19" x14ac:dyDescent="0.35">
      <c r="B43" s="7"/>
      <c r="C43" s="7"/>
      <c r="D43" s="7"/>
      <c r="E43" s="7"/>
      <c r="F43" s="7"/>
      <c r="G4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AE59-A11E-4D03-B5DE-5EEF92C1F884}">
  <dimension ref="A1:W102"/>
  <sheetViews>
    <sheetView topLeftCell="J1" workbookViewId="0">
      <selection activeCell="W26" sqref="W26"/>
    </sheetView>
  </sheetViews>
  <sheetFormatPr defaultRowHeight="14.5" x14ac:dyDescent="0.35"/>
  <cols>
    <col min="1" max="1" width="13.453125" bestFit="1" customWidth="1"/>
  </cols>
  <sheetData>
    <row r="1" spans="1:23" ht="15" thickBot="1" x14ac:dyDescent="0.4">
      <c r="A1" t="s">
        <v>117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113</v>
      </c>
      <c r="J1" t="s">
        <v>144</v>
      </c>
      <c r="M1" t="s">
        <v>149</v>
      </c>
      <c r="W1">
        <f>0.0066</f>
        <v>6.6E-3</v>
      </c>
    </row>
    <row r="2" spans="1:23" ht="16" thickBot="1" x14ac:dyDescent="0.4">
      <c r="A2" s="5" t="s">
        <v>42</v>
      </c>
      <c r="B2" s="7">
        <v>8.0797864421904106E-2</v>
      </c>
      <c r="C2" s="7">
        <v>0.7564429110840708</v>
      </c>
      <c r="D2" s="7">
        <v>0.637787397883541</v>
      </c>
      <c r="E2" s="7">
        <v>0.11843060486726378</v>
      </c>
      <c r="F2" s="7">
        <v>2.0442382904154278E-2</v>
      </c>
      <c r="G2" s="7">
        <v>7.0259012540786186E-3</v>
      </c>
      <c r="H2" s="16">
        <v>1</v>
      </c>
      <c r="I2" t="s">
        <v>40</v>
      </c>
      <c r="J2" t="s">
        <v>145</v>
      </c>
      <c r="K2">
        <v>0</v>
      </c>
      <c r="M2" t="s">
        <v>150</v>
      </c>
      <c r="N2" s="7">
        <f>SQRT((B2-B3)^2+(C2-C3)^2+(D2-D3)^2+(E2-E3)^2+(F2-F3)^2+(G2-G3)^2)</f>
        <v>1.7636841333619722E-2</v>
      </c>
      <c r="O2" t="s">
        <v>158</v>
      </c>
      <c r="P2" s="7">
        <f>SQRT(($B$7-B3)^2+($C$7-C3)^2+($D$7-D3)^2+($E$7-E3)^2+($F$7-F3)^2+($G$7-G3)^2)</f>
        <v>2.3230104377310143E-2</v>
      </c>
      <c r="R2" t="s">
        <v>89</v>
      </c>
      <c r="S2" t="s">
        <v>36</v>
      </c>
      <c r="T2" t="s">
        <v>179</v>
      </c>
      <c r="U2" t="s">
        <v>35</v>
      </c>
      <c r="V2" t="s">
        <v>182</v>
      </c>
      <c r="W2" t="s">
        <v>231</v>
      </c>
    </row>
    <row r="3" spans="1:23" ht="16" thickBot="1" x14ac:dyDescent="0.4">
      <c r="A3" s="24" t="s">
        <v>52</v>
      </c>
      <c r="B3" s="25">
        <v>8.213554955900762E-2</v>
      </c>
      <c r="C3" s="25">
        <v>0.76133665390711391</v>
      </c>
      <c r="D3" s="25">
        <v>0.628893080243214</v>
      </c>
      <c r="E3" s="25">
        <v>0.1327861412728204</v>
      </c>
      <c r="F3" s="25">
        <v>2.0705003117999835E-2</v>
      </c>
      <c r="G3" s="25">
        <v>7.2724184505371329E-3</v>
      </c>
      <c r="H3" s="17">
        <v>3</v>
      </c>
      <c r="I3" t="s">
        <v>191</v>
      </c>
      <c r="J3" t="s">
        <v>146</v>
      </c>
      <c r="K3" s="7">
        <f>SQRT((B2-B7)^2+(C2-C7)^2+(D2-D7)^2+(E2-E7)^2+(F2-F7)^2+(G2-G7)^2)</f>
        <v>6.5947787957742867E-3</v>
      </c>
      <c r="M3" t="s">
        <v>151</v>
      </c>
      <c r="N3" s="18">
        <v>4.8599999999999997E-2</v>
      </c>
      <c r="O3" t="s">
        <v>159</v>
      </c>
      <c r="P3" s="7">
        <f>SQRT(($B$7-B4)^2+($C$7-C4)^2+($D$7-D4)^2+($E$7-E4)^2+($F$7-F4)^2+($G$7-G4)^2)</f>
        <v>5.2230182242243454E-2</v>
      </c>
      <c r="R3">
        <v>4.8599999999999997E-2</v>
      </c>
      <c r="S3">
        <v>4.0300000000000002E-2</v>
      </c>
      <c r="T3">
        <v>5.8999999999999997E-2</v>
      </c>
      <c r="U3">
        <v>5.7799999999999997E-2</v>
      </c>
      <c r="V3">
        <v>5.1700000000000003E-2</v>
      </c>
      <c r="W3">
        <f>AVERAGE(R3:V3)</f>
        <v>5.1480000000000005E-2</v>
      </c>
    </row>
    <row r="4" spans="1:23" ht="16" thickBot="1" x14ac:dyDescent="0.4">
      <c r="A4" s="23" t="s">
        <v>49</v>
      </c>
      <c r="B4" s="15">
        <v>8.5358159120354285E-2</v>
      </c>
      <c r="C4" s="15">
        <v>0.78271996154855528</v>
      </c>
      <c r="D4" s="15">
        <v>0.6010270379299173</v>
      </c>
      <c r="E4" s="15">
        <v>0.13424165148669445</v>
      </c>
      <c r="F4" s="15">
        <v>2.6862578562021424E-2</v>
      </c>
      <c r="G4" s="15">
        <v>9.355587706083324E-3</v>
      </c>
      <c r="H4" s="17">
        <v>2</v>
      </c>
      <c r="I4" t="s">
        <v>89</v>
      </c>
      <c r="J4" t="s">
        <v>147</v>
      </c>
      <c r="K4" s="7">
        <f>SQRT((B2-B7)^2+(C2-C7)^2+(D2-D7)^2+(E2-E7)^2+(F2-F7)^2+(G2-G7)^2)</f>
        <v>6.5947787957742867E-3</v>
      </c>
      <c r="M4" t="s">
        <v>152</v>
      </c>
      <c r="N4" s="7">
        <f>SQRT((B2-B5)^2+(C2-C5)^2+(D2-D5)^2+(E2-E5)^2+(F2-F5)^2+(G2-G5)^2)</f>
        <v>4.0312309186860538E-2</v>
      </c>
      <c r="O4" t="s">
        <v>160</v>
      </c>
      <c r="P4" s="7">
        <f t="shared" ref="P4" si="0">SQRT(($B$7-B5)^2+($C$7-C5)^2+($D$7-D5)^2+($E$7-E5)^2+($F$7-F5)^2+($G$7-G5)^2)</f>
        <v>4.4248410091679395E-2</v>
      </c>
      <c r="R4" t="s">
        <v>191</v>
      </c>
      <c r="S4" t="s">
        <v>178</v>
      </c>
      <c r="T4" t="s">
        <v>226</v>
      </c>
    </row>
    <row r="5" spans="1:23" ht="16" thickBot="1" x14ac:dyDescent="0.4">
      <c r="A5" s="23" t="s">
        <v>54</v>
      </c>
      <c r="B5" s="15">
        <v>8.2758917107124075E-2</v>
      </c>
      <c r="C5" s="15">
        <v>0.77799751651007232</v>
      </c>
      <c r="D5" s="15">
        <v>0.60774800149365771</v>
      </c>
      <c r="E5" s="15">
        <v>0.13431508374553941</v>
      </c>
      <c r="F5" s="15">
        <v>2.0064146478417654E-2</v>
      </c>
      <c r="G5" s="15">
        <v>8.371435265371539E-3</v>
      </c>
      <c r="H5" s="17">
        <v>2</v>
      </c>
      <c r="I5" t="s">
        <v>36</v>
      </c>
      <c r="J5" t="s">
        <v>148</v>
      </c>
      <c r="K5">
        <v>0</v>
      </c>
      <c r="M5" t="s">
        <v>154</v>
      </c>
      <c r="N5" s="19">
        <v>1.24E-2</v>
      </c>
      <c r="O5" t="s">
        <v>161</v>
      </c>
      <c r="P5" s="7">
        <f>SQRT(($B$7-B6)^2+($C$7-C6)^2+($D$7-D6)^2+($E$7-E6)^2+($F$7-F6)^2+($G$7-G6)^2)</f>
        <v>1.6506318715410896E-2</v>
      </c>
      <c r="R5">
        <v>1.7600000000000001E-2</v>
      </c>
      <c r="S5">
        <v>1.24E-2</v>
      </c>
      <c r="T5">
        <v>1.41E-2</v>
      </c>
      <c r="W5">
        <f>AVERAGE(R5:V5)</f>
        <v>1.47E-2</v>
      </c>
    </row>
    <row r="6" spans="1:23" ht="16" thickBot="1" x14ac:dyDescent="0.4">
      <c r="A6" s="24" t="s">
        <v>45</v>
      </c>
      <c r="B6" s="25">
        <v>7.9089469429606638E-2</v>
      </c>
      <c r="C6" s="25">
        <v>0.76298076390914638</v>
      </c>
      <c r="D6" s="25">
        <v>0.62905751954568978</v>
      </c>
      <c r="E6" s="25">
        <v>0.12403621962954975</v>
      </c>
      <c r="F6" s="25">
        <v>2.1193910108587399E-2</v>
      </c>
      <c r="G6" s="25">
        <v>7.5948158175238138E-3</v>
      </c>
      <c r="H6" s="17">
        <v>3</v>
      </c>
      <c r="I6" t="s">
        <v>178</v>
      </c>
      <c r="M6" t="s">
        <v>153</v>
      </c>
      <c r="N6" s="7">
        <f>SQRT(($B$2-B8)^2+($C$2-C8)^2+($D$2-D8)^2+($E$2-E8)^2+($F$2-F8)^2+($G$2-G8)^2)</f>
        <v>5.9002350478343069E-2</v>
      </c>
      <c r="O6" t="s">
        <v>162</v>
      </c>
      <c r="P6" s="7">
        <f>SQRT(($B$7-B8)^2+($C$7-C8)^2+($D$7-D8)^2+($E$7-E8)^2+($F$7-F8)^2+($G$7-G8)^2)</f>
        <v>6.2603591169367756E-2</v>
      </c>
      <c r="W6" s="7">
        <f>(W5-W1)/(MAX(W1,W5))</f>
        <v>0.55102040816326525</v>
      </c>
    </row>
    <row r="7" spans="1:23" ht="16" thickBot="1" x14ac:dyDescent="0.4">
      <c r="A7" s="5" t="s">
        <v>57</v>
      </c>
      <c r="B7" s="7">
        <v>7.6887194861412322E-2</v>
      </c>
      <c r="C7" s="7">
        <v>0.75610470223492188</v>
      </c>
      <c r="D7" s="7">
        <v>0.63953264987815872</v>
      </c>
      <c r="E7" s="7">
        <v>0.113520859970132</v>
      </c>
      <c r="F7" s="7">
        <v>2.1101421098957716E-2</v>
      </c>
      <c r="G7" s="7">
        <v>7.7312769740719017E-3</v>
      </c>
      <c r="H7" s="17">
        <v>1</v>
      </c>
      <c r="I7" t="s">
        <v>88</v>
      </c>
      <c r="M7" t="s">
        <v>155</v>
      </c>
      <c r="N7" s="7">
        <f t="shared" ref="N7:N8" si="1">SQRT(($B$2-B9)^2+($C$2-C9)^2+($D$2-D9)^2+($E$2-E9)^2+($F$2-F9)^2+($G$2-G9)^2)</f>
        <v>5.7835029111936012E-2</v>
      </c>
      <c r="O7" t="s">
        <v>163</v>
      </c>
      <c r="P7" s="7">
        <f t="shared" ref="P7:P8" si="2">SQRT(($B$7-B9)^2+($C$7-C9)^2+($D$7-D9)^2+($E$7-E9)^2+($F$7-F9)^2+($G$7-G9)^2)</f>
        <v>6.2129269384228629E-2</v>
      </c>
      <c r="R7" t="s">
        <v>40</v>
      </c>
      <c r="S7" t="s">
        <v>88</v>
      </c>
      <c r="W7">
        <v>1.1900000000000001E-2</v>
      </c>
    </row>
    <row r="8" spans="1:23" ht="16" thickBot="1" x14ac:dyDescent="0.4">
      <c r="A8" s="23" t="s">
        <v>55</v>
      </c>
      <c r="B8" s="15">
        <v>8.1234459543160359E-2</v>
      </c>
      <c r="C8" s="15">
        <v>0.78754933885719891</v>
      </c>
      <c r="D8" s="15">
        <v>0.59363643512309483</v>
      </c>
      <c r="E8" s="15">
        <v>0.14146003686797143</v>
      </c>
      <c r="F8" s="15">
        <v>2.5795065307243535E-2</v>
      </c>
      <c r="G8" s="15">
        <v>9.2982212154017387E-3</v>
      </c>
      <c r="H8" s="17">
        <v>2</v>
      </c>
      <c r="I8" t="s">
        <v>179</v>
      </c>
      <c r="M8" t="s">
        <v>156</v>
      </c>
      <c r="N8" s="7">
        <f t="shared" si="1"/>
        <v>1.4147899796079833E-2</v>
      </c>
      <c r="O8" t="s">
        <v>164</v>
      </c>
      <c r="P8" s="7">
        <f t="shared" si="2"/>
        <v>1.6526773009336731E-2</v>
      </c>
      <c r="R8">
        <v>1.7600000000000001E-2</v>
      </c>
      <c r="S8">
        <v>2.3199999999999998E-2</v>
      </c>
      <c r="W8">
        <f>AVERAGE(R8:S8)</f>
        <v>2.0400000000000001E-2</v>
      </c>
    </row>
    <row r="9" spans="1:23" ht="16" thickBot="1" x14ac:dyDescent="0.4">
      <c r="A9" s="23" t="s">
        <v>44</v>
      </c>
      <c r="B9" s="15">
        <v>8.1400085490323376E-2</v>
      </c>
      <c r="C9" s="15">
        <v>0.78325320356293793</v>
      </c>
      <c r="D9" s="15">
        <v>0.59740538932891785</v>
      </c>
      <c r="E9" s="15">
        <v>0.14996100931326503</v>
      </c>
      <c r="F9" s="15">
        <v>2.1214307994582349E-2</v>
      </c>
      <c r="G9" s="15">
        <v>7.5428650647403903E-3</v>
      </c>
      <c r="H9" s="17">
        <v>2</v>
      </c>
      <c r="I9" t="s">
        <v>35</v>
      </c>
      <c r="M9" t="s">
        <v>157</v>
      </c>
      <c r="N9" s="7">
        <f>SQRT(($B$2-B11)^2+($C$2-C11)^2+($D$2-D11)^2+($E$2-E11)^2+($F$2-F11)^2+($G$2-G11)^2)</f>
        <v>5.1718986621698396E-2</v>
      </c>
      <c r="O9" t="s">
        <v>165</v>
      </c>
      <c r="P9" s="7">
        <f>SQRT(($B$7-B11)^2+($C$7-C11)^2+($D$7-D11)^2+($E$7-E11)^2+($F$7-F11)^2+($G$7-G11)^2)</f>
        <v>5.6506400761956725E-2</v>
      </c>
      <c r="R9" t="s">
        <v>89</v>
      </c>
      <c r="S9" t="s">
        <v>36</v>
      </c>
      <c r="T9" t="s">
        <v>179</v>
      </c>
      <c r="U9" t="s">
        <v>35</v>
      </c>
      <c r="V9" t="s">
        <v>182</v>
      </c>
    </row>
    <row r="10" spans="1:23" ht="16" thickBot="1" x14ac:dyDescent="0.4">
      <c r="A10" s="24" t="s">
        <v>34</v>
      </c>
      <c r="B10" s="25">
        <v>7.6929471371274802E-2</v>
      </c>
      <c r="C10" s="25">
        <v>0.76514997381510119</v>
      </c>
      <c r="D10" s="25">
        <v>0.62748263179419961</v>
      </c>
      <c r="E10" s="25">
        <v>0.12016956552902734</v>
      </c>
      <c r="F10" s="25">
        <v>2.018139707171912E-2</v>
      </c>
      <c r="G10" s="25">
        <v>6.7013084326437763E-3</v>
      </c>
      <c r="H10" s="17">
        <v>3</v>
      </c>
      <c r="I10" t="s">
        <v>226</v>
      </c>
      <c r="M10" t="s">
        <v>170</v>
      </c>
      <c r="N10" s="7">
        <v>6.6E-3</v>
      </c>
      <c r="O10" t="s">
        <v>174</v>
      </c>
      <c r="P10" s="7">
        <v>6.6E-3</v>
      </c>
      <c r="R10">
        <v>4.8599999999999997E-2</v>
      </c>
      <c r="S10">
        <v>4.0300000000000002E-2</v>
      </c>
      <c r="T10">
        <v>5.8999999999999997E-2</v>
      </c>
      <c r="U10">
        <v>5.7799999999999997E-2</v>
      </c>
      <c r="V10">
        <v>5.1700000000000003E-2</v>
      </c>
      <c r="W10">
        <f>AVERAGE(R10:V10)</f>
        <v>5.1480000000000005E-2</v>
      </c>
    </row>
    <row r="11" spans="1:23" ht="16" thickBot="1" x14ac:dyDescent="0.4">
      <c r="A11" s="23" t="s">
        <v>38</v>
      </c>
      <c r="B11" s="15">
        <v>8.1025124451776398E-2</v>
      </c>
      <c r="C11" s="15">
        <v>0.77635941230544503</v>
      </c>
      <c r="D11" s="15">
        <v>0.60553406886009797</v>
      </c>
      <c r="E11" s="15">
        <v>0.1536053645284278</v>
      </c>
      <c r="F11" s="15">
        <v>1.9757099088111494E-2</v>
      </c>
      <c r="G11" s="15">
        <v>6.6732754898674454E-3</v>
      </c>
      <c r="H11" s="17">
        <v>2</v>
      </c>
      <c r="I11" t="s">
        <v>182</v>
      </c>
      <c r="M11" t="s">
        <v>171</v>
      </c>
      <c r="N11">
        <v>3.7699999999999997E-2</v>
      </c>
      <c r="O11" t="s">
        <v>173</v>
      </c>
      <c r="P11">
        <v>4.1700000000000001E-2</v>
      </c>
      <c r="W11" s="7">
        <f>(W8-W7)/(MAX(W8,W7))</f>
        <v>0.41666666666666669</v>
      </c>
    </row>
    <row r="12" spans="1:23" x14ac:dyDescent="0.35">
      <c r="M12" t="s">
        <v>169</v>
      </c>
      <c r="N12" s="7">
        <f>(N11-N10)/(MAX(N11,N10))</f>
        <v>0.82493368700265246</v>
      </c>
      <c r="O12" t="s">
        <v>172</v>
      </c>
      <c r="P12" s="7">
        <f>(P11-P10)/(MAX(P11,P10))</f>
        <v>0.84172661870503596</v>
      </c>
    </row>
    <row r="13" spans="1:23" x14ac:dyDescent="0.35">
      <c r="A13" s="5" t="s">
        <v>94</v>
      </c>
    </row>
    <row r="14" spans="1:23" ht="15" thickBot="1" x14ac:dyDescent="0.4">
      <c r="A14" s="5" t="s">
        <v>42</v>
      </c>
      <c r="B14" s="7">
        <v>8.0797864421904106E-2</v>
      </c>
      <c r="C14" s="7">
        <v>0.7564429110840708</v>
      </c>
      <c r="D14" s="7">
        <v>0.637787397883541</v>
      </c>
      <c r="E14" s="7">
        <v>0.11843060486726378</v>
      </c>
      <c r="F14" s="7">
        <v>2.0442382904154278E-2</v>
      </c>
      <c r="G14" s="7">
        <v>7.0259012540786186E-3</v>
      </c>
      <c r="J14" t="s">
        <v>175</v>
      </c>
      <c r="M14" t="s">
        <v>189</v>
      </c>
    </row>
    <row r="15" spans="1:23" ht="16" thickBot="1" x14ac:dyDescent="0.4">
      <c r="A15" s="5" t="s">
        <v>57</v>
      </c>
      <c r="B15" s="7">
        <v>7.6887194861412322E-2</v>
      </c>
      <c r="C15" s="7">
        <v>0.75610470223492188</v>
      </c>
      <c r="D15" s="7">
        <v>0.63953264987815872</v>
      </c>
      <c r="E15" s="7">
        <v>0.113520859970132</v>
      </c>
      <c r="F15" s="7">
        <v>2.1101421098957716E-2</v>
      </c>
      <c r="G15" s="7">
        <v>7.7312769740719017E-3</v>
      </c>
      <c r="J15" t="s">
        <v>176</v>
      </c>
      <c r="K15">
        <v>0</v>
      </c>
      <c r="L15">
        <v>4.0300000000000002E-2</v>
      </c>
      <c r="M15" t="s">
        <v>190</v>
      </c>
      <c r="N15" s="7">
        <f>SQRT(($B$4-B3)^2+($C$4-C3)^2+($D$4-D3)^2+($E$4-E3)^2+($F$4-F3)^2+($G$4-G3)^2)</f>
        <v>3.589597765430845E-2</v>
      </c>
      <c r="O15" s="20">
        <v>4.8599999999999997E-2</v>
      </c>
      <c r="P15" s="21">
        <v>3.5900000000000001E-2</v>
      </c>
      <c r="Q15" s="21">
        <v>3.6799999999999999E-2</v>
      </c>
      <c r="R15" s="21">
        <v>5.2200000000000003E-2</v>
      </c>
      <c r="S15" s="21">
        <v>3.6499999999999998E-2</v>
      </c>
    </row>
    <row r="16" spans="1:23" x14ac:dyDescent="0.35">
      <c r="J16" t="s">
        <v>177</v>
      </c>
      <c r="K16" s="7">
        <f>SQRT(($B$4-B5)^2+($C$4-C5)^2+($D$4-D5)^2+($E$4-E5)^2+($F$4-F5)^2+($G$4-G5)^2)</f>
        <v>1.1019143547868442E-2</v>
      </c>
      <c r="L16">
        <v>1.2200000000000001E-2</v>
      </c>
      <c r="O16">
        <f>AVERAGE(O15:S15)</f>
        <v>4.1999999999999996E-2</v>
      </c>
    </row>
    <row r="17" spans="1:19" x14ac:dyDescent="0.35">
      <c r="A17" s="5" t="s">
        <v>95</v>
      </c>
      <c r="J17" t="s">
        <v>178</v>
      </c>
      <c r="K17" s="7">
        <f>SQRT(($B$4-B6)^2+($C$4-C6)^2+($D$4-D6)^2+($E$4-E6)^2+($F$4-F6)^2+($G$4-G6)^2)</f>
        <v>3.6797082120298814E-2</v>
      </c>
      <c r="L17">
        <v>1.7600000000000001E-2</v>
      </c>
    </row>
    <row r="18" spans="1:19" x14ac:dyDescent="0.35">
      <c r="A18" s="5" t="s">
        <v>49</v>
      </c>
      <c r="B18" s="7">
        <v>8.5358159120354299E-2</v>
      </c>
      <c r="C18" s="7">
        <v>0.78271996154855528</v>
      </c>
      <c r="D18" s="7">
        <v>0.6010270379299173</v>
      </c>
      <c r="E18" s="7">
        <v>0.13424165148669445</v>
      </c>
      <c r="F18" s="7">
        <v>2.6862578562021424E-2</v>
      </c>
      <c r="G18" s="7">
        <v>9.355587706083324E-3</v>
      </c>
      <c r="J18" t="s">
        <v>88</v>
      </c>
      <c r="K18" s="7">
        <f t="shared" ref="K18:K19" si="3">SQRT(($B$4-B7)^2+($C$4-C7)^2+($D$4-D7)^2+($E$4-E7)^2+($F$4-F7)^2+($G$4-G7)^2)</f>
        <v>5.2230182242243454E-2</v>
      </c>
      <c r="L18">
        <v>2.2599999999999999E-2</v>
      </c>
    </row>
    <row r="19" spans="1:19" x14ac:dyDescent="0.35">
      <c r="A19" s="5" t="s">
        <v>54</v>
      </c>
      <c r="B19" s="7">
        <v>8.2758917107124075E-2</v>
      </c>
      <c r="C19" s="7">
        <v>0.77799751651007232</v>
      </c>
      <c r="D19" s="7">
        <v>0.60774800149365771</v>
      </c>
      <c r="E19" s="7">
        <v>0.13431508374553941</v>
      </c>
      <c r="F19" s="7">
        <v>2.0064146478417654E-2</v>
      </c>
      <c r="G19" s="7">
        <v>8.371435265371539E-3</v>
      </c>
      <c r="J19" t="s">
        <v>179</v>
      </c>
      <c r="K19" s="7">
        <f t="shared" si="3"/>
        <v>1.2173609005402477E-2</v>
      </c>
      <c r="L19" s="7">
        <f>AVERAGE(L15:L18)</f>
        <v>2.3175000000000001E-2</v>
      </c>
    </row>
    <row r="20" spans="1:19" x14ac:dyDescent="0.35">
      <c r="A20" s="5" t="s">
        <v>55</v>
      </c>
      <c r="B20" s="7">
        <v>8.1234459543160359E-2</v>
      </c>
      <c r="C20" s="7">
        <v>0.78754933885719891</v>
      </c>
      <c r="D20" s="7">
        <v>0.59363643512309483</v>
      </c>
      <c r="E20" s="7">
        <v>0.14146003686797143</v>
      </c>
      <c r="F20" s="7">
        <v>2.5795065307243535E-2</v>
      </c>
      <c r="G20" s="7">
        <v>9.2982212154017387E-3</v>
      </c>
      <c r="J20" t="s">
        <v>180</v>
      </c>
      <c r="K20" s="7">
        <f>SQRT(($B$4-B9)^2+($C$4-C9)^2+($D$4-D9)^2+($E$4-E9)^2+($F$4-F9)^2+($G$4-G9)^2)</f>
        <v>1.7645230708408767E-2</v>
      </c>
    </row>
    <row r="21" spans="1:19" x14ac:dyDescent="0.35">
      <c r="A21" s="5" t="s">
        <v>44</v>
      </c>
      <c r="B21" s="7">
        <v>8.1400085490323376E-2</v>
      </c>
      <c r="C21" s="7">
        <v>0.78325320356293793</v>
      </c>
      <c r="D21" s="7">
        <v>0.59740538932891785</v>
      </c>
      <c r="E21" s="7">
        <v>0.14996100931326503</v>
      </c>
      <c r="F21" s="7">
        <v>2.1214307994582349E-2</v>
      </c>
      <c r="G21" s="7">
        <v>7.5428650647403903E-3</v>
      </c>
      <c r="J21" t="s">
        <v>181</v>
      </c>
      <c r="K21" s="7">
        <f t="shared" ref="K21:K22" si="4">SQRT(($B$4-B10)^2+($C$4-C10)^2+($D$4-D10)^2+($E$4-E10)^2+($F$4-F10)^2+($G$4-G10)^2)</f>
        <v>3.6460289091075536E-2</v>
      </c>
    </row>
    <row r="22" spans="1:19" x14ac:dyDescent="0.35">
      <c r="A22" s="5" t="s">
        <v>38</v>
      </c>
      <c r="B22" s="7">
        <v>8.1025124451776398E-2</v>
      </c>
      <c r="C22" s="7">
        <v>0.77635941230544503</v>
      </c>
      <c r="D22" s="7">
        <v>0.60553406886009797</v>
      </c>
      <c r="E22" s="7">
        <v>0.1536053645284278</v>
      </c>
      <c r="F22" s="7">
        <v>1.9757099088111494E-2</v>
      </c>
      <c r="G22" s="7">
        <v>6.6732754898674454E-3</v>
      </c>
      <c r="J22" t="s">
        <v>182</v>
      </c>
      <c r="K22" s="7">
        <f t="shared" si="4"/>
        <v>2.2631418958181649E-2</v>
      </c>
    </row>
    <row r="23" spans="1:19" ht="15" thickBot="1" x14ac:dyDescent="0.4"/>
    <row r="24" spans="1:19" ht="16" thickBot="1" x14ac:dyDescent="0.4">
      <c r="A24" s="5" t="s">
        <v>102</v>
      </c>
      <c r="J24" t="s">
        <v>183</v>
      </c>
      <c r="K24" s="7">
        <f>SQRT(($B$5-B6)^2+($C$5-C6)^2+($D$5-D6)^2+($E$5-E6)^2+($F$5-F6)^2+($G$5-G6)^2)</f>
        <v>2.829483726207211E-2</v>
      </c>
      <c r="L24">
        <v>4.0300000000000002E-2</v>
      </c>
      <c r="M24" t="s">
        <v>192</v>
      </c>
      <c r="N24" s="7">
        <f>SQRT(($B$5-B2)^2+($C$5-C2)^2+($D$5-D2)^2+($E$5-E2)^2+($F$5-F2)^2+($G$5-G2)^2)</f>
        <v>4.0312309186860538E-2</v>
      </c>
      <c r="O24" s="20">
        <v>4.0300000000000002E-2</v>
      </c>
      <c r="P24" s="21">
        <v>1.0999999999999999E-2</v>
      </c>
      <c r="Q24" s="21">
        <v>2.8299999999999999E-2</v>
      </c>
      <c r="R24" s="21">
        <v>4.4200000000000003E-2</v>
      </c>
      <c r="S24" s="21">
        <v>2.81E-2</v>
      </c>
    </row>
    <row r="25" spans="1:19" x14ac:dyDescent="0.35">
      <c r="A25" s="5" t="s">
        <v>52</v>
      </c>
      <c r="B25" s="7">
        <v>8.213554955900762E-2</v>
      </c>
      <c r="C25" s="7">
        <v>0.76133665390711391</v>
      </c>
      <c r="D25" s="7">
        <v>0.628893080243214</v>
      </c>
      <c r="E25" s="7">
        <v>0.1327861412728204</v>
      </c>
      <c r="F25" s="7">
        <v>2.0705003117999835E-2</v>
      </c>
      <c r="G25" s="7">
        <v>7.2724184505371329E-3</v>
      </c>
      <c r="J25" t="s">
        <v>184</v>
      </c>
      <c r="K25" s="7">
        <f t="shared" ref="K25:K28" si="5">SQRT(($B$5-B7)^2+($C$5-C7)^2+($D$5-D7)^2+($E$5-E7)^2+($F$5-F7)^2+($G$5-G7)^2)</f>
        <v>4.4248410091679395E-2</v>
      </c>
      <c r="L25">
        <v>1.9400000000000001E-2</v>
      </c>
      <c r="M25" t="s">
        <v>166</v>
      </c>
      <c r="N25" s="7">
        <f t="shared" ref="N25:N28" si="6">SQRT(($B$5-B3)^2+($C$5-C3)^2+($D$5-D3)^2+($E$5-E3)^2+($F$5-F3)^2+($G$5-G3)^2)</f>
        <v>2.7000805272737866E-2</v>
      </c>
      <c r="O25" s="7">
        <f>AVERAGE(O24:S24)</f>
        <v>3.0380000000000001E-2</v>
      </c>
    </row>
    <row r="26" spans="1:19" x14ac:dyDescent="0.35">
      <c r="A26" s="5" t="s">
        <v>45</v>
      </c>
      <c r="B26" s="7">
        <v>7.9089469429606638E-2</v>
      </c>
      <c r="C26" s="7">
        <v>0.76298076390914638</v>
      </c>
      <c r="D26" s="7">
        <v>0.62905751954568978</v>
      </c>
      <c r="E26" s="7">
        <v>0.12403621962954975</v>
      </c>
      <c r="F26" s="7">
        <v>2.1193910108587399E-2</v>
      </c>
      <c r="G26" s="7">
        <v>7.5948158175238138E-3</v>
      </c>
      <c r="J26" t="s">
        <v>185</v>
      </c>
      <c r="K26" s="7">
        <f t="shared" si="5"/>
        <v>1.9428080306291451E-2</v>
      </c>
      <c r="L26">
        <v>1.9599999999999999E-2</v>
      </c>
      <c r="M26" t="s">
        <v>193</v>
      </c>
      <c r="N26" s="7">
        <f t="shared" si="6"/>
        <v>1.1019143547868442E-2</v>
      </c>
    </row>
    <row r="27" spans="1:19" x14ac:dyDescent="0.35">
      <c r="A27" s="5" t="s">
        <v>34</v>
      </c>
      <c r="B27" s="7">
        <v>7.6929471371274802E-2</v>
      </c>
      <c r="C27" s="7">
        <v>0.76514997381510119</v>
      </c>
      <c r="D27" s="7">
        <v>0.62748263179419961</v>
      </c>
      <c r="E27" s="7">
        <v>0.12016956552902734</v>
      </c>
      <c r="F27" s="7">
        <v>2.018139707171912E-2</v>
      </c>
      <c r="G27" s="7">
        <v>6.7013084326437763E-3</v>
      </c>
      <c r="J27" t="s">
        <v>180</v>
      </c>
      <c r="K27" s="7">
        <f>SQRT(($B$5-B9)^2+($C$5-C9)^2+($D$5-D9)^2+($E$5-E9)^2+($F$5-F9)^2+($G$5-G9)^2)</f>
        <v>1.9576585072789175E-2</v>
      </c>
      <c r="L27">
        <v>1.9599999999999999E-2</v>
      </c>
      <c r="M27" t="s">
        <v>194</v>
      </c>
      <c r="N27" s="7">
        <f t="shared" si="6"/>
        <v>0</v>
      </c>
    </row>
    <row r="28" spans="1:19" x14ac:dyDescent="0.35">
      <c r="J28" t="s">
        <v>181</v>
      </c>
      <c r="K28" s="7">
        <f t="shared" si="5"/>
        <v>2.8131764625385396E-2</v>
      </c>
      <c r="L28" s="7">
        <f>AVERAGE(L24:L27)</f>
        <v>2.4725000000000004E-2</v>
      </c>
      <c r="M28" t="s">
        <v>195</v>
      </c>
      <c r="N28" s="7">
        <f t="shared" si="6"/>
        <v>2.829483726207211E-2</v>
      </c>
    </row>
    <row r="29" spans="1:19" x14ac:dyDescent="0.35">
      <c r="J29" t="s">
        <v>186</v>
      </c>
      <c r="K29" s="7">
        <f>SQRT(($B$5-B11)^2+($C$5-C11)^2+($D$5-D11)^2+($E$5-E11)^2+($F$5-F11)^2+($G$5-G11)^2)</f>
        <v>1.9638835949938652E-2</v>
      </c>
    </row>
    <row r="30" spans="1:19" ht="15" thickBot="1" x14ac:dyDescent="0.4"/>
    <row r="31" spans="1:19" ht="16" thickBot="1" x14ac:dyDescent="0.4">
      <c r="J31" t="s">
        <v>187</v>
      </c>
      <c r="K31" s="7">
        <f>SQRT(($B$8-B9)^2+($C$8-C9)^2+($D$8-D9)^2+($E$8-E9)^2+($F$8-F9)^2+($G$8-G9)^2)</f>
        <v>1.1358713462156013E-2</v>
      </c>
      <c r="L31">
        <v>1.2200000000000001E-2</v>
      </c>
      <c r="M31" t="s">
        <v>196</v>
      </c>
      <c r="N31" s="7">
        <f>SQRT(($B$8-B2)^2+($C$8-C2)^2+($D$8-D2)^2+($E$8-E2)^2+($F$8-F2)^2+($G$8-G2)^2)</f>
        <v>5.9002350478343069E-2</v>
      </c>
      <c r="O31" s="20">
        <v>5.8999999999999997E-2</v>
      </c>
      <c r="P31" s="21">
        <v>4.5100000000000001E-2</v>
      </c>
      <c r="Q31" s="21">
        <v>4.6800000000000001E-2</v>
      </c>
      <c r="R31" s="21">
        <v>6.2600000000000003E-2</v>
      </c>
      <c r="S31" s="21">
        <v>4.6399999999999997E-2</v>
      </c>
    </row>
    <row r="32" spans="1:19" x14ac:dyDescent="0.35">
      <c r="J32" t="s">
        <v>181</v>
      </c>
      <c r="K32" s="7">
        <f t="shared" ref="K32" si="7">SQRT(($B$8-B10)^2+($C$8-C10)^2+($D$8-D10)^2+($E$8-E10)^2+($F$8-F10)^2+($G$8-G10)^2)</f>
        <v>4.6447506966924665E-2</v>
      </c>
      <c r="L32">
        <v>1.9400000000000001E-2</v>
      </c>
      <c r="M32" t="s">
        <v>166</v>
      </c>
      <c r="N32" s="7">
        <f t="shared" ref="N32:N36" si="8">SQRT(($B$8-B3)^2+($C$8-C3)^2+($D$8-D3)^2+($E$8-E3)^2+($F$8-F3)^2+($G$8-G3)^2)</f>
        <v>4.5124238667961773E-2</v>
      </c>
      <c r="O32" s="7">
        <f>AVERAGE(O31:S31)</f>
        <v>5.1980000000000005E-2</v>
      </c>
    </row>
    <row r="33" spans="10:19" x14ac:dyDescent="0.35">
      <c r="J33" t="s">
        <v>186</v>
      </c>
      <c r="K33" s="7">
        <f>SQRT(($B$8-B11)^2+($C$8-C11)^2+($D$8-D11)^2+($E$8-E11)^2+($F$8-F11)^2+($G$8-G11)^2)</f>
        <v>2.1393184102868688E-2</v>
      </c>
      <c r="L33">
        <v>1.14E-2</v>
      </c>
      <c r="M33" t="s">
        <v>193</v>
      </c>
      <c r="N33" s="7">
        <f t="shared" si="8"/>
        <v>1.2173609005402477E-2</v>
      </c>
    </row>
    <row r="34" spans="10:19" x14ac:dyDescent="0.35">
      <c r="L34">
        <v>2.1399999999999999E-2</v>
      </c>
      <c r="M34" t="s">
        <v>194</v>
      </c>
      <c r="N34" s="7">
        <f t="shared" si="8"/>
        <v>1.9428080306291451E-2</v>
      </c>
    </row>
    <row r="35" spans="10:19" x14ac:dyDescent="0.35">
      <c r="J35" t="s">
        <v>188</v>
      </c>
      <c r="K35" s="7">
        <f>SQRT(($B$9-B11)^2+($C$9-C11)^2+($D$9-D11)^2+($E$9-E11)^2+($F$9-F11)^2+($G$9-G11)^2)</f>
        <v>1.1397427488826163E-2</v>
      </c>
      <c r="L35">
        <f>AVERAGE(L31:L34)</f>
        <v>1.61E-2</v>
      </c>
      <c r="M35" t="s">
        <v>195</v>
      </c>
      <c r="N35" s="7">
        <f t="shared" si="8"/>
        <v>4.6803105725020826E-2</v>
      </c>
    </row>
    <row r="36" spans="10:19" x14ac:dyDescent="0.35">
      <c r="M36" t="s">
        <v>184</v>
      </c>
      <c r="N36" s="7">
        <f t="shared" si="8"/>
        <v>6.2603591169367756E-2</v>
      </c>
    </row>
    <row r="37" spans="10:19" ht="15" thickBot="1" x14ac:dyDescent="0.4">
      <c r="L37">
        <v>1.7600000000000001E-2</v>
      </c>
    </row>
    <row r="38" spans="10:19" ht="16" thickBot="1" x14ac:dyDescent="0.4">
      <c r="L38">
        <v>1.9599999999999999E-2</v>
      </c>
      <c r="M38" t="s">
        <v>197</v>
      </c>
      <c r="N38" s="7">
        <f>SQRT(($B$9-B2)^2+($C$9-C2)^2+($D$9-D2)^2+($E$9-E2)^2+($F$9-F2)^2+($G$9-G2)^2)</f>
        <v>5.7835029111936012E-2</v>
      </c>
      <c r="O38" s="20">
        <v>5.7799999999999997E-2</v>
      </c>
      <c r="P38" s="21">
        <v>4.2000000000000003E-2</v>
      </c>
      <c r="Q38" s="21">
        <v>4.5699999999999998E-2</v>
      </c>
      <c r="R38" s="21">
        <v>6.2100000000000002E-2</v>
      </c>
      <c r="S38" s="21">
        <v>4.6300000000000001E-2</v>
      </c>
    </row>
    <row r="39" spans="10:19" x14ac:dyDescent="0.35">
      <c r="L39">
        <v>1.14E-2</v>
      </c>
      <c r="M39" t="s">
        <v>166</v>
      </c>
      <c r="N39" s="7">
        <f t="shared" ref="N39:N46" si="9">SQRT(($B$9-B3)^2+($C$9-C3)^2+($D$9-D3)^2+($E$9-E3)^2+($F$9-F3)^2+($G$9-G3)^2)</f>
        <v>4.2043541244308917E-2</v>
      </c>
      <c r="O39" s="7">
        <f>AVERAGE(O38:S38)</f>
        <v>5.0780000000000006E-2</v>
      </c>
    </row>
    <row r="40" spans="10:19" x14ac:dyDescent="0.35">
      <c r="L40">
        <v>1.14E-2</v>
      </c>
      <c r="M40" t="s">
        <v>193</v>
      </c>
      <c r="N40" s="7">
        <f t="shared" si="9"/>
        <v>1.7645230708408767E-2</v>
      </c>
    </row>
    <row r="41" spans="10:19" x14ac:dyDescent="0.35">
      <c r="L41">
        <f>AVERAGE(L37:L40)</f>
        <v>1.4999999999999999E-2</v>
      </c>
      <c r="M41" t="s">
        <v>194</v>
      </c>
      <c r="N41" s="7">
        <f t="shared" si="9"/>
        <v>1.9576585072789175E-2</v>
      </c>
    </row>
    <row r="42" spans="10:19" x14ac:dyDescent="0.35">
      <c r="M42" t="s">
        <v>195</v>
      </c>
      <c r="N42" s="7">
        <f t="shared" si="9"/>
        <v>4.5719426269972892E-2</v>
      </c>
    </row>
    <row r="43" spans="10:19" x14ac:dyDescent="0.35">
      <c r="L43">
        <v>2.2599999999999999E-2</v>
      </c>
      <c r="M43" t="s">
        <v>184</v>
      </c>
      <c r="N43" s="7">
        <f t="shared" si="9"/>
        <v>6.2129269384228629E-2</v>
      </c>
    </row>
    <row r="44" spans="10:19" x14ac:dyDescent="0.35">
      <c r="L44">
        <v>1.9599999999999999E-2</v>
      </c>
      <c r="M44" t="s">
        <v>185</v>
      </c>
      <c r="N44" s="7">
        <f t="shared" si="9"/>
        <v>1.1358713462156013E-2</v>
      </c>
    </row>
    <row r="45" spans="10:19" x14ac:dyDescent="0.35">
      <c r="L45">
        <v>2.1399999999999999E-2</v>
      </c>
      <c r="M45" t="s">
        <v>180</v>
      </c>
      <c r="N45" s="7">
        <f t="shared" si="9"/>
        <v>0</v>
      </c>
    </row>
    <row r="46" spans="10:19" x14ac:dyDescent="0.35">
      <c r="L46">
        <v>1.14E-2</v>
      </c>
      <c r="M46" t="s">
        <v>181</v>
      </c>
      <c r="N46" s="7">
        <f t="shared" si="9"/>
        <v>4.6278062594589421E-2</v>
      </c>
    </row>
    <row r="47" spans="10:19" ht="15" thickBot="1" x14ac:dyDescent="0.4">
      <c r="L47" s="7">
        <f>AVERAGE(L43:L46)</f>
        <v>1.8750000000000003E-2</v>
      </c>
    </row>
    <row r="48" spans="10:19" ht="16" thickBot="1" x14ac:dyDescent="0.4">
      <c r="M48" t="s">
        <v>198</v>
      </c>
      <c r="N48" s="7">
        <f>SQRT(($B$11-B3)^2+($C$11-C3)^2+($D$11-D3)^2+($E$11-E3)^2+($F$11-F3)^2+($G$11-G3)^2)</f>
        <v>3.4745608037764483E-2</v>
      </c>
      <c r="O48" s="20">
        <v>5.1700000000000003E-2</v>
      </c>
      <c r="P48" s="21">
        <v>3.4700000000000002E-2</v>
      </c>
      <c r="Q48" s="21">
        <v>4.02E-2</v>
      </c>
      <c r="R48" s="21">
        <v>5.6500000000000002E-2</v>
      </c>
      <c r="S48" s="21">
        <v>4.1700000000000001E-2</v>
      </c>
    </row>
    <row r="49" spans="10:15" x14ac:dyDescent="0.35">
      <c r="M49" t="s">
        <v>193</v>
      </c>
      <c r="N49" s="7">
        <f t="shared" ref="N49:N56" si="10">SQRT(($B$11-B4)^2+($C$11-C4)^2+($D$11-D4)^2+($E$11-E4)^2+($F$11-F4)^2+($G$11-G4)^2)</f>
        <v>2.2631418958181649E-2</v>
      </c>
      <c r="O49" s="7">
        <f>AVERAGE(O48:S48)</f>
        <v>4.496E-2</v>
      </c>
    </row>
    <row r="50" spans="10:15" x14ac:dyDescent="0.35">
      <c r="M50" t="s">
        <v>194</v>
      </c>
      <c r="N50" s="7">
        <f t="shared" si="10"/>
        <v>1.9638835949938652E-2</v>
      </c>
    </row>
    <row r="51" spans="10:15" x14ac:dyDescent="0.35">
      <c r="M51" t="s">
        <v>195</v>
      </c>
      <c r="N51" s="7">
        <f t="shared" si="10"/>
        <v>4.0166350568218281E-2</v>
      </c>
    </row>
    <row r="52" spans="10:15" x14ac:dyDescent="0.35">
      <c r="M52" t="s">
        <v>184</v>
      </c>
      <c r="N52" s="7">
        <f t="shared" si="10"/>
        <v>5.6506400761956725E-2</v>
      </c>
    </row>
    <row r="53" spans="10:15" x14ac:dyDescent="0.35">
      <c r="M53" t="s">
        <v>185</v>
      </c>
      <c r="N53" s="7">
        <f t="shared" si="10"/>
        <v>2.1393184102868688E-2</v>
      </c>
    </row>
    <row r="54" spans="10:15" x14ac:dyDescent="0.35">
      <c r="M54" t="s">
        <v>180</v>
      </c>
      <c r="N54" s="7">
        <f t="shared" si="10"/>
        <v>1.1397427488826163E-2</v>
      </c>
    </row>
    <row r="55" spans="10:15" x14ac:dyDescent="0.35">
      <c r="M55" t="s">
        <v>181</v>
      </c>
      <c r="N55" s="7">
        <f t="shared" si="10"/>
        <v>4.1740852526630637E-2</v>
      </c>
    </row>
    <row r="56" spans="10:15" x14ac:dyDescent="0.35">
      <c r="M56" t="s">
        <v>186</v>
      </c>
      <c r="N56" s="7">
        <f t="shared" si="10"/>
        <v>0</v>
      </c>
    </row>
    <row r="58" spans="10:15" x14ac:dyDescent="0.35">
      <c r="J58" t="s">
        <v>199</v>
      </c>
      <c r="K58">
        <v>2.3199999999999998E-2</v>
      </c>
      <c r="L58" t="s">
        <v>203</v>
      </c>
      <c r="M58">
        <v>2.47E-2</v>
      </c>
    </row>
    <row r="59" spans="10:15" x14ac:dyDescent="0.35">
      <c r="J59" t="s">
        <v>200</v>
      </c>
      <c r="K59">
        <v>4.2000000000000003E-2</v>
      </c>
      <c r="L59" t="s">
        <v>202</v>
      </c>
      <c r="M59">
        <v>3.04E-2</v>
      </c>
    </row>
    <row r="60" spans="10:15" x14ac:dyDescent="0.35">
      <c r="J60" t="s">
        <v>201</v>
      </c>
      <c r="K60" s="7">
        <f>(K59-K58)/(MAX(K59,K58))</f>
        <v>0.44761904761904769</v>
      </c>
      <c r="L60" t="s">
        <v>204</v>
      </c>
      <c r="M60" s="7">
        <f>(M59-M58)/(MAX(M59,M58))</f>
        <v>0.1875</v>
      </c>
    </row>
    <row r="62" spans="10:15" x14ac:dyDescent="0.35">
      <c r="J62" t="s">
        <v>205</v>
      </c>
      <c r="K62">
        <v>1.61E-2</v>
      </c>
      <c r="L62" t="s">
        <v>208</v>
      </c>
      <c r="M62">
        <v>1.4999999999999999E-2</v>
      </c>
    </row>
    <row r="63" spans="10:15" x14ac:dyDescent="0.35">
      <c r="J63" t="s">
        <v>206</v>
      </c>
      <c r="K63">
        <v>5.1999999999999998E-2</v>
      </c>
      <c r="L63" t="s">
        <v>209</v>
      </c>
      <c r="M63">
        <v>5.0799999999999998E-2</v>
      </c>
    </row>
    <row r="64" spans="10:15" x14ac:dyDescent="0.35">
      <c r="J64" t="s">
        <v>207</v>
      </c>
      <c r="K64" s="7">
        <f>(K63-K62)/(MAX(K63,K62))</f>
        <v>0.69038461538461549</v>
      </c>
      <c r="L64" t="s">
        <v>210</v>
      </c>
      <c r="M64" s="7">
        <f>(M63-M62)/(MAX(M63,M62))</f>
        <v>0.70472440944881887</v>
      </c>
    </row>
    <row r="66" spans="1:18" x14ac:dyDescent="0.35">
      <c r="J66" t="s">
        <v>211</v>
      </c>
      <c r="K66">
        <v>1.8800000000000001E-2</v>
      </c>
    </row>
    <row r="67" spans="1:18" x14ac:dyDescent="0.35">
      <c r="J67" t="s">
        <v>212</v>
      </c>
      <c r="K67">
        <v>4.4999999999999998E-2</v>
      </c>
    </row>
    <row r="68" spans="1:18" x14ac:dyDescent="0.35">
      <c r="J68" t="s">
        <v>213</v>
      </c>
      <c r="K68" s="7">
        <f>(K67-K66)/(MAX(K67,K66))</f>
        <v>0.5822222222222222</v>
      </c>
    </row>
    <row r="70" spans="1:18" x14ac:dyDescent="0.35">
      <c r="J70" t="s">
        <v>214</v>
      </c>
      <c r="M70" t="s">
        <v>223</v>
      </c>
    </row>
    <row r="71" spans="1:18" x14ac:dyDescent="0.35">
      <c r="E71" t="s">
        <v>191</v>
      </c>
      <c r="F71" t="s">
        <v>178</v>
      </c>
      <c r="G71" t="s">
        <v>226</v>
      </c>
      <c r="H71" t="s">
        <v>167</v>
      </c>
      <c r="J71" t="s">
        <v>215</v>
      </c>
      <c r="K71" s="9">
        <v>0</v>
      </c>
      <c r="M71" t="s">
        <v>224</v>
      </c>
      <c r="N71" s="15">
        <f>SQRT(($B$3-B2)^2+($C$3-C2)^2+($D$3-D2)^2+($E$3-E2)^2+($F$3-F2)^2+($G$3-G2)^2)</f>
        <v>1.7636841333619722E-2</v>
      </c>
    </row>
    <row r="72" spans="1:18" x14ac:dyDescent="0.35">
      <c r="D72" t="s">
        <v>191</v>
      </c>
      <c r="E72">
        <v>0</v>
      </c>
      <c r="F72" s="7">
        <f>K72</f>
        <v>9.4293605832407815E-3</v>
      </c>
      <c r="G72">
        <f>E74</f>
        <v>1.43E-2</v>
      </c>
      <c r="H72" s="7">
        <f>AVERAGE(F72:G72)</f>
        <v>1.186468029162039E-2</v>
      </c>
      <c r="J72" t="s">
        <v>216</v>
      </c>
      <c r="K72" s="15">
        <f>SQRT(($B$3-B6)^2+($C$3-C6)^2+($D$3-D6)^2+($E$3-E6)^2+($F$3-F6)^2+($G$3-G6)^2)</f>
        <v>9.4293605832407815E-3</v>
      </c>
      <c r="M72" t="s">
        <v>166</v>
      </c>
      <c r="N72" s="7">
        <f t="shared" ref="N72:N80" si="11">SQRT(($B$3-B3)^2+($C$3-C3)^2+($D$3-D3)^2+($E$3-E3)^2+($F$3-F3)^2+($G$3-G3)^2)</f>
        <v>0</v>
      </c>
    </row>
    <row r="73" spans="1:18" x14ac:dyDescent="0.35">
      <c r="D73" t="s">
        <v>178</v>
      </c>
      <c r="E73">
        <v>9.4000000000000004E-3</v>
      </c>
      <c r="F73">
        <v>0</v>
      </c>
      <c r="G73" s="7">
        <f>F74</f>
        <v>5.3503165035008633E-3</v>
      </c>
      <c r="H73" s="7">
        <f>AVERAGE(E73,G73)</f>
        <v>7.3751582517504318E-3</v>
      </c>
      <c r="J73" t="s">
        <v>184</v>
      </c>
      <c r="K73" s="7">
        <f t="shared" ref="K73:K77" si="12">SQRT(($B$3-B7)^2+($C$3-C7)^2+($D$3-D7)^2+($E$3-E7)^2+($F$3-F7)^2+($G$3-G7)^2)</f>
        <v>2.3230104377310143E-2</v>
      </c>
      <c r="M73" t="s">
        <v>193</v>
      </c>
      <c r="N73" s="15">
        <f t="shared" si="11"/>
        <v>3.589597765430845E-2</v>
      </c>
    </row>
    <row r="74" spans="1:18" x14ac:dyDescent="0.35">
      <c r="D74" t="s">
        <v>226</v>
      </c>
      <c r="E74">
        <f>K83</f>
        <v>1.43E-2</v>
      </c>
      <c r="F74" s="7">
        <f>K84</f>
        <v>5.3503165035008633E-3</v>
      </c>
      <c r="G74">
        <v>0</v>
      </c>
      <c r="H74" s="7">
        <f>AVERAGE(E74:F74)</f>
        <v>9.8251582517504318E-3</v>
      </c>
      <c r="J74" t="s">
        <v>185</v>
      </c>
      <c r="K74" s="7">
        <f t="shared" si="12"/>
        <v>4.5124238667961773E-2</v>
      </c>
      <c r="M74" t="s">
        <v>194</v>
      </c>
      <c r="N74" s="15">
        <f t="shared" si="11"/>
        <v>2.7000805272737866E-2</v>
      </c>
    </row>
    <row r="75" spans="1:18" x14ac:dyDescent="0.35">
      <c r="J75" t="s">
        <v>180</v>
      </c>
      <c r="K75" s="7">
        <f t="shared" si="12"/>
        <v>4.2043541244308917E-2</v>
      </c>
      <c r="M75" t="s">
        <v>195</v>
      </c>
      <c r="N75" s="7">
        <f t="shared" si="11"/>
        <v>9.4293605832407815E-3</v>
      </c>
    </row>
    <row r="76" spans="1:18" x14ac:dyDescent="0.35">
      <c r="B76" t="s">
        <v>40</v>
      </c>
      <c r="C76" t="s">
        <v>89</v>
      </c>
      <c r="D76" t="s">
        <v>36</v>
      </c>
      <c r="E76" t="s">
        <v>88</v>
      </c>
      <c r="F76" t="s">
        <v>179</v>
      </c>
      <c r="G76" t="s">
        <v>35</v>
      </c>
      <c r="H76" t="s">
        <v>182</v>
      </c>
      <c r="I76" t="s">
        <v>168</v>
      </c>
      <c r="J76" t="s">
        <v>181</v>
      </c>
      <c r="K76" s="7">
        <f t="shared" si="12"/>
        <v>1.4262269703237065E-2</v>
      </c>
      <c r="M76" t="s">
        <v>184</v>
      </c>
      <c r="N76" s="15">
        <f t="shared" si="11"/>
        <v>2.3230104377310143E-2</v>
      </c>
    </row>
    <row r="77" spans="1:18" x14ac:dyDescent="0.35">
      <c r="A77" t="s">
        <v>191</v>
      </c>
      <c r="B77" s="7">
        <f>N71</f>
        <v>1.7636841333619722E-2</v>
      </c>
      <c r="C77">
        <v>3.5900000000000001E-2</v>
      </c>
      <c r="D77" s="7">
        <f>N74</f>
        <v>2.7000805272737866E-2</v>
      </c>
      <c r="E77" s="7">
        <f>N76</f>
        <v>2.3230104377310143E-2</v>
      </c>
      <c r="F77" s="7">
        <f>N77</f>
        <v>4.5124238667961773E-2</v>
      </c>
      <c r="G77" s="7">
        <f>N78</f>
        <v>4.2043541244308917E-2</v>
      </c>
      <c r="H77" s="7">
        <f>N80</f>
        <v>3.4745608037764483E-2</v>
      </c>
      <c r="I77" s="7">
        <f>AVERAGE(B77:H77)</f>
        <v>3.2240162704814702E-2</v>
      </c>
      <c r="J77" t="s">
        <v>186</v>
      </c>
      <c r="K77" s="15">
        <f t="shared" si="12"/>
        <v>3.4745608037764483E-2</v>
      </c>
      <c r="M77" t="s">
        <v>185</v>
      </c>
      <c r="N77" s="15">
        <f t="shared" si="11"/>
        <v>4.5124238667961773E-2</v>
      </c>
    </row>
    <row r="78" spans="1:18" x14ac:dyDescent="0.35">
      <c r="A78" t="s">
        <v>178</v>
      </c>
      <c r="B78">
        <f>N5</f>
        <v>1.24E-2</v>
      </c>
      <c r="C78" s="7">
        <f>K17</f>
        <v>3.6797082120298814E-2</v>
      </c>
      <c r="D78" s="7">
        <f>K24</f>
        <v>2.829483726207211E-2</v>
      </c>
      <c r="E78" s="7">
        <f>N87</f>
        <v>1.6506318715410896E-2</v>
      </c>
      <c r="F78" s="7">
        <f>N88</f>
        <v>4.6803105725020826E-2</v>
      </c>
      <c r="G78" s="7">
        <f>N89</f>
        <v>4.5719426269972892E-2</v>
      </c>
      <c r="H78" s="7">
        <f>N91</f>
        <v>4.0166350568218281E-2</v>
      </c>
      <c r="I78" s="7">
        <f t="shared" ref="I78:I79" si="13">AVERAGE(B78:H78)</f>
        <v>3.2383874380141973E-2</v>
      </c>
      <c r="M78" t="s">
        <v>180</v>
      </c>
      <c r="N78" s="15">
        <f t="shared" si="11"/>
        <v>4.2043541244308917E-2</v>
      </c>
    </row>
    <row r="79" spans="1:18" x14ac:dyDescent="0.35">
      <c r="A79" t="s">
        <v>226</v>
      </c>
      <c r="B79" s="7">
        <f>N93</f>
        <v>1.4147899796079833E-2</v>
      </c>
      <c r="C79" s="7">
        <f>N95</f>
        <v>3.6460289091075536E-2</v>
      </c>
      <c r="D79" s="7">
        <f>N96</f>
        <v>2.8131764625385396E-2</v>
      </c>
      <c r="E79" s="7">
        <f>N98</f>
        <v>1.6526773009336731E-2</v>
      </c>
      <c r="F79" s="7">
        <f>N99</f>
        <v>4.6447506966924665E-2</v>
      </c>
      <c r="G79" s="7">
        <f>N100</f>
        <v>4.6278062594589421E-2</v>
      </c>
      <c r="H79" s="7">
        <f>N102</f>
        <v>4.1740852526630637E-2</v>
      </c>
      <c r="I79" s="7">
        <f t="shared" si="13"/>
        <v>3.2819021230003173E-2</v>
      </c>
      <c r="J79" t="s">
        <v>217</v>
      </c>
      <c r="K79" s="9">
        <v>9.4000000000000004E-3</v>
      </c>
      <c r="M79" t="s">
        <v>181</v>
      </c>
      <c r="N79" s="7">
        <f t="shared" si="11"/>
        <v>1.4262269703237065E-2</v>
      </c>
    </row>
    <row r="80" spans="1:18" x14ac:dyDescent="0.35">
      <c r="J80" t="s">
        <v>218</v>
      </c>
      <c r="K80" s="9">
        <v>0</v>
      </c>
      <c r="M80" t="s">
        <v>186</v>
      </c>
      <c r="N80" s="15">
        <f t="shared" si="11"/>
        <v>3.4745608037764483E-2</v>
      </c>
      <c r="R80">
        <v>0.82489999999999997</v>
      </c>
    </row>
    <row r="81" spans="1:18" x14ac:dyDescent="0.35">
      <c r="J81" t="s">
        <v>219</v>
      </c>
      <c r="K81" s="15">
        <f>SQRT(($B$6-B10)^2+($C$6-C10)^2+($D$6-D10)^2+($E$6-E10)^2+($F$6-F10)^2+($G$6-G10)^2)</f>
        <v>5.3503165035008633E-3</v>
      </c>
      <c r="R81">
        <v>0.63200000000000001</v>
      </c>
    </row>
    <row r="82" spans="1:18" x14ac:dyDescent="0.35">
      <c r="A82" t="s">
        <v>228</v>
      </c>
      <c r="B82" s="7">
        <f>(I77-H72)/(MAX(I77,H72))</f>
        <v>0.63199068192517105</v>
      </c>
      <c r="M82" t="s">
        <v>225</v>
      </c>
      <c r="N82" s="15">
        <f>SQRT(($B$6-B2)^2+($C$6-C2)^2+($D$6-D2)^2+($E$6-E2)^2+($F$6-F2)^2+($G$6-G2)^2)</f>
        <v>1.241709638314856E-2</v>
      </c>
      <c r="R82">
        <v>0.4476</v>
      </c>
    </row>
    <row r="83" spans="1:18" x14ac:dyDescent="0.35">
      <c r="A83" t="s">
        <v>229</v>
      </c>
      <c r="B83" s="7">
        <f>(I78-H73)/(MAX(I78,H73))</f>
        <v>0.77225831087484287</v>
      </c>
      <c r="J83" t="s">
        <v>220</v>
      </c>
      <c r="K83" s="9">
        <v>1.43E-2</v>
      </c>
      <c r="M83" t="s">
        <v>166</v>
      </c>
      <c r="N83" s="22">
        <f t="shared" ref="N83:N91" si="14">SQRT(($B$6-B3)^2+($C$6-C3)^2+($D$6-D3)^2+($E$6-E3)^2+($F$6-F3)^2+($G$6-G3)^2)</f>
        <v>9.4293605832407815E-3</v>
      </c>
      <c r="R83">
        <v>0.1875</v>
      </c>
    </row>
    <row r="84" spans="1:18" x14ac:dyDescent="0.35">
      <c r="A84" t="s">
        <v>230</v>
      </c>
      <c r="B84" s="7">
        <f>(I79-H74)/(MAX(I79,H74))</f>
        <v>0.70062610390195712</v>
      </c>
      <c r="J84" t="s">
        <v>221</v>
      </c>
      <c r="K84" s="15">
        <f>SQRT(($B$10-B6)^2+($C$10-C6)^2+($D$10-D6)^2+($E$10-E6)^2+($F$10-F6)^2+($G$10-G6)^2)</f>
        <v>5.3503165035008633E-3</v>
      </c>
      <c r="M84" t="s">
        <v>193</v>
      </c>
      <c r="N84" s="15">
        <f t="shared" si="14"/>
        <v>3.6797082120298814E-2</v>
      </c>
      <c r="R84">
        <v>0.77229999999999999</v>
      </c>
    </row>
    <row r="85" spans="1:18" x14ac:dyDescent="0.35">
      <c r="J85" t="s">
        <v>222</v>
      </c>
      <c r="K85" s="9">
        <v>0</v>
      </c>
      <c r="M85" t="s">
        <v>194</v>
      </c>
      <c r="N85" s="15">
        <f t="shared" si="14"/>
        <v>2.829483726207211E-2</v>
      </c>
      <c r="R85">
        <v>0.8417</v>
      </c>
    </row>
    <row r="86" spans="1:18" x14ac:dyDescent="0.35">
      <c r="M86" t="s">
        <v>195</v>
      </c>
      <c r="N86" s="22">
        <f t="shared" si="14"/>
        <v>0</v>
      </c>
      <c r="R86">
        <v>0.69040000000000001</v>
      </c>
    </row>
    <row r="87" spans="1:18" x14ac:dyDescent="0.35">
      <c r="M87" t="s">
        <v>184</v>
      </c>
      <c r="N87" s="15">
        <f t="shared" si="14"/>
        <v>1.6506318715410896E-2</v>
      </c>
      <c r="R87">
        <v>0.70469999999999999</v>
      </c>
    </row>
    <row r="88" spans="1:18" x14ac:dyDescent="0.35">
      <c r="M88" t="s">
        <v>185</v>
      </c>
      <c r="N88" s="15">
        <f t="shared" si="14"/>
        <v>4.6803105725020826E-2</v>
      </c>
      <c r="R88">
        <v>0.7006</v>
      </c>
    </row>
    <row r="89" spans="1:18" x14ac:dyDescent="0.35">
      <c r="M89" t="s">
        <v>180</v>
      </c>
      <c r="N89" s="15">
        <f t="shared" si="14"/>
        <v>4.5719426269972892E-2</v>
      </c>
      <c r="R89">
        <v>0.58220000000000005</v>
      </c>
    </row>
    <row r="90" spans="1:18" x14ac:dyDescent="0.35">
      <c r="M90" t="s">
        <v>181</v>
      </c>
      <c r="N90" s="22">
        <f t="shared" si="14"/>
        <v>5.3503165035008633E-3</v>
      </c>
      <c r="R90" s="7">
        <f>AVERAGE(R80:R89)</f>
        <v>0.63839000000000001</v>
      </c>
    </row>
    <row r="91" spans="1:18" x14ac:dyDescent="0.35">
      <c r="M91" t="s">
        <v>186</v>
      </c>
      <c r="N91" s="15">
        <f t="shared" si="14"/>
        <v>4.0166350568218281E-2</v>
      </c>
    </row>
    <row r="93" spans="1:18" x14ac:dyDescent="0.35">
      <c r="M93" t="s">
        <v>227</v>
      </c>
      <c r="N93" s="15">
        <f>SQRT(($B$10-B2)^2+($C$10-C2)^2+($D$10-D2)^2+($E$10-E2)^2+($F$10-F2)^2+($G$10-G2)^2)</f>
        <v>1.4147899796079833E-2</v>
      </c>
    </row>
    <row r="94" spans="1:18" x14ac:dyDescent="0.35">
      <c r="M94" t="s">
        <v>166</v>
      </c>
      <c r="N94" s="15">
        <f t="shared" ref="N94:N102" si="15">SQRT(($B$10-B3)^2+($C$10-C3)^2+($D$10-D3)^2+($E$10-E3)^2+($F$10-F3)^2+($G$10-G3)^2)</f>
        <v>1.4262269703237065E-2</v>
      </c>
    </row>
    <row r="95" spans="1:18" x14ac:dyDescent="0.35">
      <c r="M95" t="s">
        <v>193</v>
      </c>
      <c r="N95" s="15">
        <f t="shared" si="15"/>
        <v>3.6460289091075536E-2</v>
      </c>
    </row>
    <row r="96" spans="1:18" x14ac:dyDescent="0.35">
      <c r="M96" t="s">
        <v>194</v>
      </c>
      <c r="N96" s="15">
        <f t="shared" si="15"/>
        <v>2.8131764625385396E-2</v>
      </c>
    </row>
    <row r="97" spans="13:14" x14ac:dyDescent="0.35">
      <c r="M97" t="s">
        <v>195</v>
      </c>
      <c r="N97" s="15">
        <f t="shared" si="15"/>
        <v>5.3503165035008633E-3</v>
      </c>
    </row>
    <row r="98" spans="13:14" x14ac:dyDescent="0.35">
      <c r="M98" t="s">
        <v>184</v>
      </c>
      <c r="N98" s="15">
        <f t="shared" si="15"/>
        <v>1.6526773009336731E-2</v>
      </c>
    </row>
    <row r="99" spans="13:14" x14ac:dyDescent="0.35">
      <c r="M99" t="s">
        <v>185</v>
      </c>
      <c r="N99" s="15">
        <f t="shared" si="15"/>
        <v>4.6447506966924665E-2</v>
      </c>
    </row>
    <row r="100" spans="13:14" x14ac:dyDescent="0.35">
      <c r="M100" t="s">
        <v>180</v>
      </c>
      <c r="N100" s="15">
        <f t="shared" si="15"/>
        <v>4.6278062594589421E-2</v>
      </c>
    </row>
    <row r="101" spans="13:14" x14ac:dyDescent="0.35">
      <c r="M101" t="s">
        <v>181</v>
      </c>
      <c r="N101" s="15">
        <f t="shared" si="15"/>
        <v>0</v>
      </c>
    </row>
    <row r="102" spans="13:14" x14ac:dyDescent="0.35">
      <c r="M102" t="s">
        <v>186</v>
      </c>
      <c r="N102" s="15">
        <f t="shared" si="15"/>
        <v>4.1740852526630637E-2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0DCE-619B-47A3-818F-C7949B252451}">
  <dimension ref="A1:M14"/>
  <sheetViews>
    <sheetView workbookViewId="0">
      <selection activeCell="H14" sqref="H14"/>
    </sheetView>
  </sheetViews>
  <sheetFormatPr defaultRowHeight="14.5" x14ac:dyDescent="0.35"/>
  <cols>
    <col min="8" max="8" width="11.7265625" bestFit="1" customWidth="1"/>
    <col min="9" max="9" width="16.453125" bestFit="1" customWidth="1"/>
    <col min="10" max="10" width="18.26953125" bestFit="1" customWidth="1"/>
    <col min="11" max="11" width="18.1796875" bestFit="1" customWidth="1"/>
    <col min="12" max="12" width="16" bestFit="1" customWidth="1"/>
    <col min="13" max="13" width="20.7265625" bestFit="1" customWidth="1"/>
  </cols>
  <sheetData>
    <row r="1" spans="1:13" x14ac:dyDescent="0.35">
      <c r="A1" t="s">
        <v>72</v>
      </c>
      <c r="B1" t="s">
        <v>73</v>
      </c>
      <c r="C1" t="s">
        <v>74</v>
      </c>
      <c r="D1" t="s">
        <v>110</v>
      </c>
      <c r="E1" t="s">
        <v>75</v>
      </c>
      <c r="F1" t="s">
        <v>87</v>
      </c>
      <c r="H1" t="s">
        <v>72</v>
      </c>
      <c r="I1" t="s">
        <v>73</v>
      </c>
      <c r="J1" t="s">
        <v>74</v>
      </c>
      <c r="K1" t="s">
        <v>110</v>
      </c>
      <c r="L1" t="s">
        <v>75</v>
      </c>
      <c r="M1" t="s">
        <v>87</v>
      </c>
    </row>
    <row r="2" spans="1:13" x14ac:dyDescent="0.35">
      <c r="A2" s="15">
        <v>8.0785081885943619E-2</v>
      </c>
      <c r="B2" s="15">
        <v>0.75632323887760622</v>
      </c>
      <c r="C2" s="15">
        <v>0.63768649744010819</v>
      </c>
      <c r="D2" s="15">
        <v>0.11841186868560391</v>
      </c>
      <c r="E2" s="15">
        <v>2.0439148839783147E-2</v>
      </c>
      <c r="F2" s="15">
        <v>7.024789729212489E-3</v>
      </c>
      <c r="H2" t="str">
        <f>_xlfn.LET(
    _xlpm.x, A2,
    _xlpm.min, MIN($A$2:$A$11),
    _xlpm.max, MAX($A$2:$A$11),
    _xlpm.persen, IF(_xlpm.max=_xlpm.min,0,(_xlpm.x-_xlpm.min)/(_xlpm.max-_xlpm.min)*100),
    IF(_xlpm.persen&lt;=50,"Poss Sedikit","Poss Banyak")
)</f>
        <v>Poss Sedikit</v>
      </c>
      <c r="I2" t="str">
        <f>_xlfn.LET(
    _xlpm.x, B2,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2" t="str">
        <f>_xlfn.LET(
    _xlpm.x, C2,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2" t="str">
        <f>_xlfn.LET(
    _xlpm.x, D2,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2" t="str">
        <f>_xlfn.LET(
    _xlpm.x, E2,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2" t="str">
        <f>_xlfn.LET(
    _xlpm.x, F2,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3" spans="1:13" x14ac:dyDescent="0.35">
      <c r="A3" s="7">
        <v>8.2118885431709879E-2</v>
      </c>
      <c r="B3" s="7">
        <v>0.76118218959799</v>
      </c>
      <c r="C3" s="7">
        <v>0.62876548683935773</v>
      </c>
      <c r="D3" s="7">
        <v>0.13275920086548854</v>
      </c>
      <c r="E3" s="7">
        <v>2.0700802369243532E-2</v>
      </c>
      <c r="F3" s="7">
        <v>7.2709429809326457E-3</v>
      </c>
      <c r="H3" t="str">
        <f t="shared" ref="H3:H11" si="0">_xlfn.LET(
    _xlpm.x, A3,
    _xlpm.min, MIN($A$2:$A$11),
    _xlpm.max, MAX($A$2:$A$11),
    _xlpm.persen, IF(_xlpm.max=_xlpm.min,0,(_xlpm.x-_xlpm.min)/(_xlpm.max-_xlpm.min)*100),
    IF(_xlpm.persen&lt;=50,"Poss Sedikit","Poss Banyak")
)</f>
        <v>Poss Banyak</v>
      </c>
      <c r="I3" t="str">
        <f t="shared" ref="I3:I11" si="1">_xlfn.LET(
    _xlpm.x, B3,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3" t="str">
        <f t="shared" ref="J3:J11" si="2">_xlfn.LET(
    _xlpm.x, C3,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3" t="str">
        <f t="shared" ref="K3:K11" si="3">_xlfn.LET(
    _xlpm.x, D3,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3" t="str">
        <f t="shared" ref="L3:L11" si="4">_xlfn.LET(
    _xlpm.x, E3,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3" t="str">
        <f t="shared" ref="M3:M11" si="5">_xlfn.LET(
    _xlpm.x, F3,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4" spans="1:13" x14ac:dyDescent="0.35">
      <c r="A4" s="15">
        <v>8.5328813757413871E-2</v>
      </c>
      <c r="B4" s="15">
        <v>0.78245086950639953</v>
      </c>
      <c r="C4" s="15">
        <v>0.60082041027127497</v>
      </c>
      <c r="D4" s="15">
        <v>0.13419550042128731</v>
      </c>
      <c r="E4" s="15">
        <v>2.6853343450515488E-2</v>
      </c>
      <c r="F4" s="15">
        <v>9.3523713396622913E-3</v>
      </c>
      <c r="H4" t="str">
        <f t="shared" si="0"/>
        <v>Poss Banyak</v>
      </c>
      <c r="I4" t="str">
        <f t="shared" si="1"/>
        <v>Total Pass Banyak</v>
      </c>
      <c r="J4" t="str">
        <f t="shared" si="2"/>
        <v>Pass Sukses Sedikit</v>
      </c>
      <c r="K4" t="str">
        <f t="shared" si="3"/>
        <v>Pass Rate Banyak</v>
      </c>
      <c r="L4" t="str">
        <f t="shared" si="4"/>
        <v>Total Shot Banyak</v>
      </c>
      <c r="M4" t="str">
        <f t="shared" si="5"/>
        <v>Shot on Target Banyak</v>
      </c>
    </row>
    <row r="5" spans="1:13" x14ac:dyDescent="0.35">
      <c r="A5" s="7">
        <v>8.2747281972942358E-2</v>
      </c>
      <c r="B5" s="7">
        <v>0.77788813729374062</v>
      </c>
      <c r="C5" s="7">
        <v>0.60766255777601097</v>
      </c>
      <c r="D5" s="7">
        <v>0.1342962002937419</v>
      </c>
      <c r="E5" s="7">
        <v>2.0061325645996466E-2</v>
      </c>
      <c r="F5" s="7">
        <v>8.370258319418027E-3</v>
      </c>
      <c r="H5" t="str">
        <f t="shared" si="0"/>
        <v>Poss Banyak</v>
      </c>
      <c r="I5" t="str">
        <f t="shared" si="1"/>
        <v>Total Pass Banyak</v>
      </c>
      <c r="J5" t="str">
        <f t="shared" si="2"/>
        <v>Pass Sukses Sedikit</v>
      </c>
      <c r="K5" t="str">
        <f t="shared" si="3"/>
        <v>Pass Rate Banyak</v>
      </c>
      <c r="L5" t="str">
        <f t="shared" si="4"/>
        <v>Total Shot Sedikit</v>
      </c>
      <c r="M5" t="str">
        <f t="shared" si="5"/>
        <v>Shot on Target Banyak</v>
      </c>
    </row>
    <row r="6" spans="1:13" x14ac:dyDescent="0.35">
      <c r="A6" s="15">
        <v>7.9075030816058073E-2</v>
      </c>
      <c r="B6" s="15">
        <v>0.76284147375491329</v>
      </c>
      <c r="C6" s="15">
        <v>0.62894267848669627</v>
      </c>
      <c r="D6" s="15">
        <v>0.1240135755145472</v>
      </c>
      <c r="E6" s="15">
        <v>2.1190040937636479E-2</v>
      </c>
      <c r="F6" s="15">
        <v>7.5934293041061297E-3</v>
      </c>
      <c r="H6" t="str">
        <f t="shared" si="0"/>
        <v>Poss Sedikit</v>
      </c>
      <c r="I6" t="str">
        <f t="shared" si="1"/>
        <v>Total Pass Sedikit</v>
      </c>
      <c r="J6" t="str">
        <f t="shared" si="2"/>
        <v>Pass Sukses Banyak</v>
      </c>
      <c r="K6" t="str">
        <f t="shared" si="3"/>
        <v>Pass Rate Sedikit</v>
      </c>
      <c r="L6" t="str">
        <f t="shared" si="4"/>
        <v>Total Shot Sedikit</v>
      </c>
      <c r="M6" t="str">
        <f t="shared" si="5"/>
        <v>Shot on Target Sedikit</v>
      </c>
    </row>
    <row r="7" spans="1:13" x14ac:dyDescent="0.35">
      <c r="A7" s="7">
        <v>7.6875090945330918E-2</v>
      </c>
      <c r="B7" s="7">
        <v>0.75598567294947194</v>
      </c>
      <c r="C7" s="7">
        <v>0.63943197187138023</v>
      </c>
      <c r="D7" s="7">
        <v>0.11350298902341528</v>
      </c>
      <c r="E7" s="7">
        <v>2.1098099221619877E-2</v>
      </c>
      <c r="F7" s="7">
        <v>7.7300598828792151E-3</v>
      </c>
      <c r="H7" t="str">
        <f t="shared" si="0"/>
        <v>Poss Sedikit</v>
      </c>
      <c r="I7" t="str">
        <f t="shared" si="1"/>
        <v>Total Pass Sedikit</v>
      </c>
      <c r="J7" t="str">
        <f t="shared" si="2"/>
        <v>Pass Sukses Banyak</v>
      </c>
      <c r="K7" t="str">
        <f t="shared" si="3"/>
        <v>Pass Rate Sedikit</v>
      </c>
      <c r="L7" t="str">
        <f t="shared" si="4"/>
        <v>Total Shot Sedikit</v>
      </c>
      <c r="M7" t="str">
        <f t="shared" si="5"/>
        <v>Shot on Target Sedikit</v>
      </c>
    </row>
    <row r="8" spans="1:13" x14ac:dyDescent="0.35">
      <c r="A8" s="7">
        <v>8.1213444026327908E-2</v>
      </c>
      <c r="B8" s="7">
        <v>0.78734559827124295</v>
      </c>
      <c r="C8" s="7">
        <v>0.59348286019239627</v>
      </c>
      <c r="D8" s="7">
        <v>0.14142344087407135</v>
      </c>
      <c r="E8" s="7">
        <v>2.5788392072360122E-2</v>
      </c>
      <c r="F8" s="7">
        <v>9.2958157470135316E-3</v>
      </c>
      <c r="H8" t="str">
        <f t="shared" si="0"/>
        <v>Poss Banyak</v>
      </c>
      <c r="I8" t="str">
        <f t="shared" si="1"/>
        <v>Total Pass Banyak</v>
      </c>
      <c r="J8" t="str">
        <f t="shared" si="2"/>
        <v>Pass Sukses Sedikit</v>
      </c>
      <c r="K8" t="str">
        <f t="shared" si="3"/>
        <v>Pass Rate Banyak</v>
      </c>
      <c r="L8" t="str">
        <f t="shared" si="4"/>
        <v>Total Shot Banyak</v>
      </c>
      <c r="M8" t="str">
        <f t="shared" si="5"/>
        <v>Shot on Target Banyak</v>
      </c>
    </row>
    <row r="9" spans="1:13" x14ac:dyDescent="0.35">
      <c r="A9" s="7">
        <v>8.1376533018528138E-2</v>
      </c>
      <c r="B9" s="7">
        <v>0.78302657543503951</v>
      </c>
      <c r="C9" s="7">
        <v>0.59723253479814264</v>
      </c>
      <c r="D9" s="7">
        <v>0.14991761927969244</v>
      </c>
      <c r="E9" s="7">
        <v>2.1208169802126059E-2</v>
      </c>
      <c r="F9" s="7">
        <v>7.540682596311488E-3</v>
      </c>
      <c r="H9" t="str">
        <f t="shared" si="0"/>
        <v>Poss Banyak</v>
      </c>
      <c r="I9" t="str">
        <f t="shared" si="1"/>
        <v>Total Pass Banyak</v>
      </c>
      <c r="J9" t="str">
        <f t="shared" si="2"/>
        <v>Pass Sukses Sedikit</v>
      </c>
      <c r="K9" t="str">
        <f t="shared" si="3"/>
        <v>Pass Rate Banyak</v>
      </c>
      <c r="L9" t="str">
        <f t="shared" si="4"/>
        <v>Total Shot Sedikit</v>
      </c>
      <c r="M9" t="str">
        <f t="shared" si="5"/>
        <v>Shot on Target Sedikit</v>
      </c>
    </row>
    <row r="10" spans="1:13" x14ac:dyDescent="0.35">
      <c r="A10" s="7">
        <v>7.6916139188358795E-2</v>
      </c>
      <c r="B10" s="7">
        <v>0.76501737028582628</v>
      </c>
      <c r="C10" s="7">
        <v>0.6273738865620464</v>
      </c>
      <c r="D10" s="7">
        <v>0.12014873966606467</v>
      </c>
      <c r="E10" s="7">
        <v>2.0177899555455656E-2</v>
      </c>
      <c r="F10" s="7">
        <v>6.700147069277981E-3</v>
      </c>
      <c r="H10" t="str">
        <f t="shared" si="0"/>
        <v>Poss Sedikit</v>
      </c>
      <c r="I10" t="str">
        <f t="shared" si="1"/>
        <v>Total Pass Sedikit</v>
      </c>
      <c r="J10" t="str">
        <f t="shared" si="2"/>
        <v>Pass Sukses Banyak</v>
      </c>
      <c r="K10" t="str">
        <f t="shared" si="3"/>
        <v>Pass Rate Sedikit</v>
      </c>
      <c r="L10" t="str">
        <f t="shared" si="4"/>
        <v>Total Shot Sedikit</v>
      </c>
      <c r="M10" t="str">
        <f t="shared" si="5"/>
        <v>Shot on Target Sedikit</v>
      </c>
    </row>
    <row r="11" spans="1:13" x14ac:dyDescent="0.35">
      <c r="A11" s="7">
        <v>8.1001968779300285E-2</v>
      </c>
      <c r="B11" s="7">
        <v>0.77613754131917101</v>
      </c>
      <c r="C11" s="7">
        <v>0.6053610169991287</v>
      </c>
      <c r="D11" s="7">
        <v>0.15356146659509343</v>
      </c>
      <c r="E11" s="7">
        <v>1.975145282815623E-2</v>
      </c>
      <c r="F11" s="7">
        <v>6.6713683754676626E-3</v>
      </c>
      <c r="H11" t="str">
        <f t="shared" si="0"/>
        <v>Poss Sedikit</v>
      </c>
      <c r="I11" t="str">
        <f t="shared" si="1"/>
        <v>Total Pass Banyak</v>
      </c>
      <c r="J11" t="str">
        <f t="shared" si="2"/>
        <v>Pass Sukses Sedikit</v>
      </c>
      <c r="K11" t="str">
        <f t="shared" si="3"/>
        <v>Pass Rate Banyak</v>
      </c>
      <c r="L11" t="str">
        <f t="shared" si="4"/>
        <v>Total Shot Sedikit</v>
      </c>
      <c r="M11" t="str">
        <f t="shared" si="5"/>
        <v>Shot on Target Sedikit</v>
      </c>
    </row>
    <row r="13" spans="1:13" x14ac:dyDescent="0.35">
      <c r="H13">
        <f>COUNTIF(H2:H11,"Poss Sedikit")/COUNTA(H2:H11)*100</f>
        <v>50</v>
      </c>
      <c r="I13">
        <f>COUNTIF(I2:I11,"Total Pass Sedikit")/COUNTA(I2:I11)*100</f>
        <v>50</v>
      </c>
      <c r="J13">
        <f>COUNTIF(J2:J11,"Pass Sukses Sedikit")/COUNTA(J2:J11)*100</f>
        <v>50</v>
      </c>
      <c r="K13">
        <f>COUNTIF(K2:K11,"Pass Rate Sedikit")/COUNTA(K2:K11)*100</f>
        <v>50</v>
      </c>
      <c r="L13">
        <f>COUNTIF(L2:L11,"Total Shot Sedikit")/COUNTA(L2:L11)*100</f>
        <v>80</v>
      </c>
      <c r="M13">
        <f>COUNTIF(M2:M11,"Shot on Target Sedikit")/COUNTA(M2:M11)*100</f>
        <v>70</v>
      </c>
    </row>
    <row r="14" spans="1:13" x14ac:dyDescent="0.35">
      <c r="H14">
        <f>COUNTIF(H2:H11,"Poss bANYAK")/COUNTA(H2:H11)*100</f>
        <v>50</v>
      </c>
      <c r="I14">
        <f>COUNTIF(I2:I11,"Total Pass Banyak")/COUNTA(I2:I11)*100</f>
        <v>50</v>
      </c>
      <c r="J14">
        <v>50</v>
      </c>
      <c r="K14">
        <v>50</v>
      </c>
      <c r="L14">
        <v>20</v>
      </c>
      <c r="M14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topLeftCell="I1" workbookViewId="0">
      <selection activeCell="Q2" sqref="Q2"/>
    </sheetView>
  </sheetViews>
  <sheetFormatPr defaultRowHeight="14.5" x14ac:dyDescent="0.35"/>
  <cols>
    <col min="17" max="17" width="16.453125" bestFit="1" customWidth="1"/>
    <col min="18" max="18" width="24.1796875" bestFit="1" customWidth="1"/>
    <col min="19" max="19" width="23.1796875" bestFit="1" customWidth="1"/>
    <col min="20" max="20" width="24.7265625" bestFit="1" customWidth="1"/>
    <col min="21" max="21" width="21.54296875" bestFit="1" customWidth="1"/>
    <col min="22" max="22" width="21.1796875" bestFit="1" customWidth="1"/>
    <col min="23" max="23" width="12.81640625" bestFit="1" customWidth="1"/>
    <col min="24" max="24" width="14.26953125" bestFit="1" customWidth="1"/>
    <col min="25" max="25" width="18.81640625" bestFit="1" customWidth="1"/>
    <col min="26" max="26" width="16.1796875" bestFit="1" customWidth="1"/>
  </cols>
  <sheetData>
    <row r="1" spans="1:26" x14ac:dyDescent="0.3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3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3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3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3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3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3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3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3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3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3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3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3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3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3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3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3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3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3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3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3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3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3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3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3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3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3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3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3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3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3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3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3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3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3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3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3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3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3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3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3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3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3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3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3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3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3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3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3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3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3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3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3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3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3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3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3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3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3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3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3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3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3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3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3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3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3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3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3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3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3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3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3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3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3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3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3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3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3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3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3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3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3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3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3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3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3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3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3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3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3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3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3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3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3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3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3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3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3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3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3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3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3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3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3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3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3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3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3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3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3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3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3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3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3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3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3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3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3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3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3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3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3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3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3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3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3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3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3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3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3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3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3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3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3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3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3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3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3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3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3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3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3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3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3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3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3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3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3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3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3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3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3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3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3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3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3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3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3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3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3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3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3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3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3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3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3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3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3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3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3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3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3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3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3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3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3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3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3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3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3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3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3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3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3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3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3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3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3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3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3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3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3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3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3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3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3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3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3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3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3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3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3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3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3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3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3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3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3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3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3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3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3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3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3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3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3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3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3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3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3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3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3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3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3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3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3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3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3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3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3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3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3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3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3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3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3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3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3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3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3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3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3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3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3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3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3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3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3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3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3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3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3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3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3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3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3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3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3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3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3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3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3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3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3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3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3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3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3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3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3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3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3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3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3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3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3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3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3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3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3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3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3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3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3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3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3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3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3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3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3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3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3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3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3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3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3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3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3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3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3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3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3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3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3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3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3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3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3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3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3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3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3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3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3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3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3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3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3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3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3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3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3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3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3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3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3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3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3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3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3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3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3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3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3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3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3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3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3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3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3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3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3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3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3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3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3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3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3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3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3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3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3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3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3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3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3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3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3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3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3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3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3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3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3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3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3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3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3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3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3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3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3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3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3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3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3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3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3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3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3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3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3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3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3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3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3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3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3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3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3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3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3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3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3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3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3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3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3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3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3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3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3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3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3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3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3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3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3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3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3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3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3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3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3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3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3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3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3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3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3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3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3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3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3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3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3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3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3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3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3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3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3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3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3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3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3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3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3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3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3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3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3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3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3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3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3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3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3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3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3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3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3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3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3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3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3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3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3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3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3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3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3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3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3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3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3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3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3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3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3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3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3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3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3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3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3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3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3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3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3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3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3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3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3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3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3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3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3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3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3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3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3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3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3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3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3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3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3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3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3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3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3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3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3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3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3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3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3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3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3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3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3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3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3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3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3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3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3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3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3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3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3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3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3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3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3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3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3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3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3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3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3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3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3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3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3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3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3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3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3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3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3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3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3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3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3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3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3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3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3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3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3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3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3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3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3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3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3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3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3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3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3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3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3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3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3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3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3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3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3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3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3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3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3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3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3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3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3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3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3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3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3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3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3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3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3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3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3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3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3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3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3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3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3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3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3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3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3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3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3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3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3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3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3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3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3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3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3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3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3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3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3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3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3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3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3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3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3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3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3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3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3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3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3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3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3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3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3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3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3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3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3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3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3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3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3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3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3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3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3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3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3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3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3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3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3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3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3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3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3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3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3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3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3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3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3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3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3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3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3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3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3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3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3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3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3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3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3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3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3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3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3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3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3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3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3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3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3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3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3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3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3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3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3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3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3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3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3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3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3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3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3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3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3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3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3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3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3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3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3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3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3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3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3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3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3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3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3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3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3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3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3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3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3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3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3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3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3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3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3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3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3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3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3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3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3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3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3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3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3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3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3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3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3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3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3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3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3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3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3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3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3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3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3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3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3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3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3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3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3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3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3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3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3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3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3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3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3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3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3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Hasil Match</vt:lpstr>
      <vt:lpstr>Sheet1</vt:lpstr>
      <vt:lpstr>Per Team</vt:lpstr>
      <vt:lpstr>Elbow Method</vt:lpstr>
      <vt:lpstr>K-Means</vt:lpstr>
      <vt:lpstr>Z Score</vt:lpstr>
      <vt:lpstr>Silhouette</vt:lpstr>
      <vt:lpstr>Contoh Apriori</vt:lpstr>
      <vt:lpstr>Apriori</vt:lpstr>
      <vt:lpstr>Contoh Apriori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2025-09-23T06:45:49Z</dcterms:modified>
</cp:coreProperties>
</file>