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cha\Documents\Github\scraping-fbref\"/>
    </mc:Choice>
  </mc:AlternateContent>
  <xr:revisionPtr revIDLastSave="0" documentId="13_ncr:1_{F1EC8B6F-9943-44D7-9F60-240CE3687D3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Silhouette" sheetId="9" r:id="rId5"/>
    <sheet name="Contoh Apriori" sheetId="6" r:id="rId6"/>
    <sheet name="Apriori" sheetId="4" r:id="rId7"/>
    <sheet name="Contoh Apriori 2" sheetId="7" r:id="rId8"/>
  </sheets>
  <definedNames>
    <definedName name="_xlnm._FilterDatabase" localSheetId="0" hidden="1">'Hasil Match'!$A$1:$AE$381</definedName>
    <definedName name="_xlnm._FilterDatabase" localSheetId="1" hidden="1">'Per Team'!$A$1:$S$761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" i="9" l="1"/>
  <c r="L19" i="9"/>
  <c r="K60" i="9"/>
  <c r="B84" i="9"/>
  <c r="B83" i="9"/>
  <c r="B82" i="9"/>
  <c r="I78" i="9"/>
  <c r="I79" i="9"/>
  <c r="I77" i="9"/>
  <c r="H79" i="9"/>
  <c r="G79" i="9"/>
  <c r="F79" i="9"/>
  <c r="E79" i="9"/>
  <c r="D79" i="9"/>
  <c r="C79" i="9"/>
  <c r="B79" i="9"/>
  <c r="N94" i="9"/>
  <c r="N95" i="9"/>
  <c r="N96" i="9"/>
  <c r="N97" i="9"/>
  <c r="N98" i="9"/>
  <c r="N99" i="9"/>
  <c r="N100" i="9"/>
  <c r="N101" i="9"/>
  <c r="N102" i="9"/>
  <c r="N93" i="9"/>
  <c r="N82" i="9"/>
  <c r="H78" i="9"/>
  <c r="G78" i="9"/>
  <c r="F78" i="9"/>
  <c r="E78" i="9"/>
  <c r="D78" i="9"/>
  <c r="C78" i="9"/>
  <c r="B78" i="9"/>
  <c r="H77" i="9"/>
  <c r="G77" i="9"/>
  <c r="F77" i="9"/>
  <c r="E77" i="9"/>
  <c r="D77" i="9"/>
  <c r="B77" i="9"/>
  <c r="H74" i="9"/>
  <c r="H73" i="9"/>
  <c r="H72" i="9"/>
  <c r="G73" i="9"/>
  <c r="F74" i="9"/>
  <c r="G72" i="9"/>
  <c r="E74" i="9"/>
  <c r="F72" i="9"/>
  <c r="N83" i="9"/>
  <c r="N84" i="9"/>
  <c r="N85" i="9"/>
  <c r="N86" i="9"/>
  <c r="N87" i="9"/>
  <c r="N88" i="9"/>
  <c r="N89" i="9"/>
  <c r="N90" i="9"/>
  <c r="N91" i="9"/>
  <c r="N72" i="9"/>
  <c r="N73" i="9"/>
  <c r="N74" i="9"/>
  <c r="N75" i="9"/>
  <c r="N76" i="9"/>
  <c r="N77" i="9"/>
  <c r="N78" i="9"/>
  <c r="N79" i="9"/>
  <c r="N80" i="9"/>
  <c r="N71" i="9"/>
  <c r="K84" i="9"/>
  <c r="K81" i="9"/>
  <c r="K73" i="9"/>
  <c r="K74" i="9"/>
  <c r="K75" i="9"/>
  <c r="K76" i="9"/>
  <c r="K77" i="9"/>
  <c r="K72" i="9"/>
  <c r="K68" i="9"/>
  <c r="M64" i="9"/>
  <c r="K64" i="9"/>
  <c r="O49" i="9"/>
  <c r="O39" i="9"/>
  <c r="M60" i="9"/>
  <c r="O32" i="9"/>
  <c r="O25" i="9"/>
  <c r="O16" i="9"/>
  <c r="N49" i="9"/>
  <c r="N50" i="9"/>
  <c r="N51" i="9"/>
  <c r="N52" i="9"/>
  <c r="N53" i="9"/>
  <c r="N54" i="9"/>
  <c r="N55" i="9"/>
  <c r="N56" i="9"/>
  <c r="N48" i="9"/>
  <c r="N15" i="9"/>
  <c r="N44" i="9"/>
  <c r="N45" i="9"/>
  <c r="N46" i="9"/>
  <c r="N39" i="9"/>
  <c r="N40" i="9"/>
  <c r="N41" i="9"/>
  <c r="N42" i="9"/>
  <c r="N43" i="9"/>
  <c r="N38" i="9"/>
  <c r="N31" i="9"/>
  <c r="N36" i="9"/>
  <c r="N32" i="9"/>
  <c r="N33" i="9"/>
  <c r="N34" i="9"/>
  <c r="N35" i="9"/>
  <c r="N24" i="9"/>
  <c r="N25" i="9"/>
  <c r="N26" i="9"/>
  <c r="N27" i="9"/>
  <c r="N28" i="9"/>
  <c r="L47" i="9"/>
  <c r="L41" i="9"/>
  <c r="L35" i="9"/>
  <c r="L28" i="9"/>
  <c r="K35" i="9"/>
  <c r="K27" i="9"/>
  <c r="K33" i="9"/>
  <c r="K32" i="9"/>
  <c r="K31" i="9"/>
  <c r="K29" i="9"/>
  <c r="K25" i="9"/>
  <c r="K26" i="9"/>
  <c r="K28" i="9"/>
  <c r="K24" i="9"/>
  <c r="K17" i="9"/>
  <c r="K21" i="9"/>
  <c r="K22" i="9"/>
  <c r="K20" i="9"/>
  <c r="K18" i="9"/>
  <c r="K19" i="9"/>
  <c r="K16" i="9"/>
  <c r="K3" i="9"/>
  <c r="P12" i="9"/>
  <c r="N12" i="9"/>
  <c r="P6" i="9"/>
  <c r="P5" i="9"/>
  <c r="P3" i="9"/>
  <c r="P9" i="9"/>
  <c r="P7" i="9"/>
  <c r="P8" i="9"/>
  <c r="P4" i="9"/>
  <c r="P2" i="9"/>
  <c r="N2" i="9"/>
  <c r="N9" i="9"/>
  <c r="N7" i="9"/>
  <c r="N8" i="9"/>
  <c r="N6" i="9"/>
  <c r="N4" i="9"/>
  <c r="K4" i="9"/>
  <c r="Q2" i="5"/>
  <c r="I27" i="7"/>
  <c r="I28" i="7"/>
  <c r="I26" i="7"/>
  <c r="I24" i="7"/>
  <c r="I25" i="7"/>
  <c r="I23" i="7"/>
  <c r="I21" i="7"/>
  <c r="I22" i="7"/>
  <c r="I20" i="7"/>
  <c r="I18" i="7"/>
  <c r="I19" i="7"/>
  <c r="I17" i="7"/>
  <c r="H19" i="7"/>
  <c r="H18" i="7"/>
  <c r="H27" i="7"/>
  <c r="H28" i="7"/>
  <c r="H26" i="7"/>
  <c r="H23" i="7"/>
  <c r="H21" i="7"/>
  <c r="H22" i="7"/>
  <c r="H20" i="7"/>
  <c r="H17" i="7"/>
  <c r="G26" i="7"/>
  <c r="F26" i="7"/>
  <c r="H14" i="7"/>
  <c r="H13" i="7"/>
  <c r="G13" i="7"/>
  <c r="H13" i="6"/>
  <c r="G3" i="7"/>
  <c r="G4" i="7"/>
  <c r="F27" i="7" s="1"/>
  <c r="G5" i="7"/>
  <c r="G6" i="7"/>
  <c r="G7" i="7"/>
  <c r="G8" i="7"/>
  <c r="G9" i="7"/>
  <c r="G10" i="7"/>
  <c r="G11" i="7"/>
  <c r="G2" i="7"/>
  <c r="G23" i="7" s="1"/>
  <c r="F3" i="7"/>
  <c r="F4" i="7"/>
  <c r="F5" i="7"/>
  <c r="F14" i="7" s="1"/>
  <c r="F6" i="7"/>
  <c r="F7" i="7"/>
  <c r="F8" i="7"/>
  <c r="F9" i="7"/>
  <c r="F10" i="7"/>
  <c r="F11" i="7"/>
  <c r="F2" i="7"/>
  <c r="H2" i="6"/>
  <c r="M13" i="6"/>
  <c r="L13" i="6"/>
  <c r="K13" i="6"/>
  <c r="J13" i="6"/>
  <c r="I14" i="6"/>
  <c r="I13" i="6"/>
  <c r="H14" i="6"/>
  <c r="M3" i="6"/>
  <c r="M4" i="6"/>
  <c r="M5" i="6"/>
  <c r="M6" i="6"/>
  <c r="M7" i="6"/>
  <c r="M8" i="6"/>
  <c r="M9" i="6"/>
  <c r="M10" i="6"/>
  <c r="M11" i="6"/>
  <c r="M2" i="6"/>
  <c r="L3" i="6"/>
  <c r="L4" i="6"/>
  <c r="L5" i="6"/>
  <c r="L6" i="6"/>
  <c r="L7" i="6"/>
  <c r="L8" i="6"/>
  <c r="L9" i="6"/>
  <c r="L10" i="6"/>
  <c r="L11" i="6"/>
  <c r="L2" i="6"/>
  <c r="K3" i="6"/>
  <c r="K4" i="6"/>
  <c r="K5" i="6"/>
  <c r="K6" i="6"/>
  <c r="K7" i="6"/>
  <c r="K8" i="6"/>
  <c r="K9" i="6"/>
  <c r="K10" i="6"/>
  <c r="K11" i="6"/>
  <c r="K2" i="6"/>
  <c r="J2" i="6"/>
  <c r="J3" i="6"/>
  <c r="J4" i="6"/>
  <c r="J5" i="6"/>
  <c r="J6" i="6"/>
  <c r="J7" i="6"/>
  <c r="J8" i="6"/>
  <c r="J9" i="6"/>
  <c r="J10" i="6"/>
  <c r="J11" i="6"/>
  <c r="I3" i="6"/>
  <c r="I4" i="6"/>
  <c r="I5" i="6"/>
  <c r="I6" i="6"/>
  <c r="I7" i="6"/>
  <c r="I8" i="6"/>
  <c r="I9" i="6"/>
  <c r="I10" i="6"/>
  <c r="I11" i="6"/>
  <c r="I2" i="6"/>
  <c r="H3" i="6"/>
  <c r="H4" i="6"/>
  <c r="H5" i="6"/>
  <c r="H6" i="6"/>
  <c r="H7" i="6"/>
  <c r="H8" i="6"/>
  <c r="H9" i="6"/>
  <c r="H10" i="6"/>
  <c r="H11" i="6"/>
  <c r="Q2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" i="5"/>
  <c r="AE8" i="5" s="1"/>
  <c r="O2" i="5"/>
  <c r="AB10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" i="5"/>
  <c r="AG2" i="5" s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AF3" i="5" s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AD3" i="5" s="1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AC4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O3" i="5"/>
  <c r="O4" i="5"/>
  <c r="C28" i="5" s="1"/>
  <c r="O5" i="5"/>
  <c r="O6" i="5"/>
  <c r="C30" i="5" s="1"/>
  <c r="O7" i="5"/>
  <c r="O8" i="5"/>
  <c r="C32" i="5" s="1"/>
  <c r="O9" i="5"/>
  <c r="O10" i="5"/>
  <c r="O11" i="5"/>
  <c r="O12" i="5"/>
  <c r="O13" i="5"/>
  <c r="O14" i="5"/>
  <c r="O15" i="5"/>
  <c r="O16" i="5"/>
  <c r="O17" i="5"/>
  <c r="O18" i="5"/>
  <c r="O19" i="5"/>
  <c r="C43" i="5" s="1"/>
  <c r="O20" i="5"/>
  <c r="C44" i="5" s="1"/>
  <c r="O21" i="5"/>
  <c r="AB26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2" i="2"/>
  <c r="AC2" i="2"/>
  <c r="AB2" i="2"/>
  <c r="AC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Q110" i="5"/>
  <c r="R110" i="5"/>
  <c r="S110" i="5"/>
  <c r="T110" i="5"/>
  <c r="U110" i="5"/>
  <c r="V110" i="5"/>
  <c r="W110" i="5"/>
  <c r="X110" i="5"/>
  <c r="Y110" i="5"/>
  <c r="P110" i="5"/>
  <c r="Q101" i="5"/>
  <c r="R101" i="5"/>
  <c r="S101" i="5"/>
  <c r="T101" i="5"/>
  <c r="U101" i="5"/>
  <c r="V101" i="5"/>
  <c r="W101" i="5"/>
  <c r="X101" i="5"/>
  <c r="Y101" i="5"/>
  <c r="P101" i="5"/>
  <c r="Q97" i="5"/>
  <c r="R97" i="5"/>
  <c r="S97" i="5"/>
  <c r="T97" i="5"/>
  <c r="U97" i="5"/>
  <c r="V97" i="5"/>
  <c r="W97" i="5"/>
  <c r="X97" i="5"/>
  <c r="Y97" i="5"/>
  <c r="P97" i="5"/>
  <c r="Q87" i="5"/>
  <c r="R87" i="5"/>
  <c r="S87" i="5"/>
  <c r="T87" i="5"/>
  <c r="U87" i="5"/>
  <c r="V87" i="5"/>
  <c r="W87" i="5"/>
  <c r="X87" i="5"/>
  <c r="Y87" i="5"/>
  <c r="P87" i="5"/>
  <c r="P68" i="5"/>
  <c r="Q68" i="5"/>
  <c r="Q81" i="5"/>
  <c r="R81" i="5"/>
  <c r="S81" i="5"/>
  <c r="T81" i="5"/>
  <c r="U81" i="5"/>
  <c r="V81" i="5"/>
  <c r="W81" i="5"/>
  <c r="X81" i="5"/>
  <c r="Y81" i="5"/>
  <c r="P81" i="5"/>
  <c r="Q72" i="5"/>
  <c r="R72" i="5"/>
  <c r="S72" i="5"/>
  <c r="T72" i="5"/>
  <c r="U72" i="5"/>
  <c r="V72" i="5"/>
  <c r="W72" i="5"/>
  <c r="X72" i="5"/>
  <c r="Y72" i="5"/>
  <c r="P72" i="5"/>
  <c r="R68" i="5"/>
  <c r="S68" i="5"/>
  <c r="T68" i="5"/>
  <c r="U68" i="5"/>
  <c r="V68" i="5"/>
  <c r="W68" i="5"/>
  <c r="X68" i="5"/>
  <c r="Y68" i="5"/>
  <c r="Q58" i="5"/>
  <c r="R58" i="5"/>
  <c r="S58" i="5"/>
  <c r="T58" i="5"/>
  <c r="U58" i="5"/>
  <c r="V58" i="5"/>
  <c r="W58" i="5"/>
  <c r="X58" i="5"/>
  <c r="Y58" i="5"/>
  <c r="P58" i="5"/>
  <c r="Q52" i="5"/>
  <c r="R52" i="5"/>
  <c r="S52" i="5"/>
  <c r="T52" i="5"/>
  <c r="U52" i="5"/>
  <c r="V52" i="5"/>
  <c r="W52" i="5"/>
  <c r="X52" i="5"/>
  <c r="Y52" i="5"/>
  <c r="P52" i="5"/>
  <c r="Q45" i="5"/>
  <c r="R45" i="5"/>
  <c r="S45" i="5"/>
  <c r="T45" i="5"/>
  <c r="U45" i="5"/>
  <c r="V45" i="5"/>
  <c r="W45" i="5"/>
  <c r="X45" i="5"/>
  <c r="Y45" i="5"/>
  <c r="P45" i="5"/>
  <c r="Q41" i="5"/>
  <c r="R41" i="5"/>
  <c r="S41" i="5"/>
  <c r="T41" i="5"/>
  <c r="U41" i="5"/>
  <c r="V41" i="5"/>
  <c r="W41" i="5"/>
  <c r="X41" i="5"/>
  <c r="Y41" i="5"/>
  <c r="P41" i="5"/>
  <c r="Q29" i="5"/>
  <c r="R29" i="5"/>
  <c r="S29" i="5"/>
  <c r="T29" i="5"/>
  <c r="U29" i="5"/>
  <c r="V29" i="5"/>
  <c r="W29" i="5"/>
  <c r="X29" i="5"/>
  <c r="Y29" i="5"/>
  <c r="P29" i="5"/>
  <c r="E25" i="5"/>
  <c r="B25" i="5"/>
  <c r="AK45" i="5"/>
  <c r="AJ45" i="5"/>
  <c r="AI45" i="5"/>
  <c r="AH45" i="5"/>
  <c r="AG45" i="5"/>
  <c r="AF45" i="5"/>
  <c r="AE45" i="5"/>
  <c r="AD45" i="5"/>
  <c r="AC45" i="5"/>
  <c r="AB45" i="5"/>
  <c r="AK44" i="5"/>
  <c r="AJ44" i="5"/>
  <c r="AI44" i="5"/>
  <c r="AH44" i="5"/>
  <c r="AG44" i="5"/>
  <c r="AF44" i="5"/>
  <c r="AE44" i="5"/>
  <c r="AD44" i="5"/>
  <c r="AC44" i="5"/>
  <c r="AB44" i="5"/>
  <c r="AK43" i="5"/>
  <c r="AJ43" i="5"/>
  <c r="AI43" i="5"/>
  <c r="AH43" i="5"/>
  <c r="AG43" i="5"/>
  <c r="AF43" i="5"/>
  <c r="AE43" i="5"/>
  <c r="AD43" i="5"/>
  <c r="AC43" i="5"/>
  <c r="AB43" i="5"/>
  <c r="AK42" i="5"/>
  <c r="AJ42" i="5"/>
  <c r="AI42" i="5"/>
  <c r="AH42" i="5"/>
  <c r="AG42" i="5"/>
  <c r="AF42" i="5"/>
  <c r="AE42" i="5"/>
  <c r="AD42" i="5"/>
  <c r="AC42" i="5"/>
  <c r="AB42" i="5"/>
  <c r="AK41" i="5"/>
  <c r="AJ41" i="5"/>
  <c r="AI41" i="5"/>
  <c r="AH41" i="5"/>
  <c r="AG41" i="5"/>
  <c r="AF41" i="5"/>
  <c r="AE41" i="5"/>
  <c r="AD41" i="5"/>
  <c r="AC41" i="5"/>
  <c r="AB41" i="5"/>
  <c r="AK40" i="5"/>
  <c r="AJ40" i="5"/>
  <c r="AI40" i="5"/>
  <c r="AH40" i="5"/>
  <c r="AG40" i="5"/>
  <c r="AF40" i="5"/>
  <c r="AE40" i="5"/>
  <c r="AD40" i="5"/>
  <c r="AC40" i="5"/>
  <c r="AB40" i="5"/>
  <c r="AK39" i="5"/>
  <c r="AJ39" i="5"/>
  <c r="AI39" i="5"/>
  <c r="AH39" i="5"/>
  <c r="AG39" i="5"/>
  <c r="AF39" i="5"/>
  <c r="AE39" i="5"/>
  <c r="AD39" i="5"/>
  <c r="AC39" i="5"/>
  <c r="AB39" i="5"/>
  <c r="AK38" i="5"/>
  <c r="AJ38" i="5"/>
  <c r="AI38" i="5"/>
  <c r="AH38" i="5"/>
  <c r="AG38" i="5"/>
  <c r="AF38" i="5"/>
  <c r="AE38" i="5"/>
  <c r="AD38" i="5"/>
  <c r="AC38" i="5"/>
  <c r="AB38" i="5"/>
  <c r="AK37" i="5"/>
  <c r="AJ37" i="5"/>
  <c r="AI37" i="5"/>
  <c r="AH37" i="5"/>
  <c r="AG37" i="5"/>
  <c r="AF37" i="5"/>
  <c r="AE37" i="5"/>
  <c r="AD37" i="5"/>
  <c r="AC37" i="5"/>
  <c r="AB37" i="5"/>
  <c r="AK36" i="5"/>
  <c r="AJ36" i="5"/>
  <c r="AI36" i="5"/>
  <c r="AH36" i="5"/>
  <c r="AG36" i="5"/>
  <c r="AF36" i="5"/>
  <c r="AE36" i="5"/>
  <c r="AD36" i="5"/>
  <c r="AC36" i="5"/>
  <c r="AB36" i="5"/>
  <c r="AK35" i="5"/>
  <c r="AJ35" i="5"/>
  <c r="AI35" i="5"/>
  <c r="AH35" i="5"/>
  <c r="AG35" i="5"/>
  <c r="AF35" i="5"/>
  <c r="AE35" i="5"/>
  <c r="AD35" i="5"/>
  <c r="AC35" i="5"/>
  <c r="AB35" i="5"/>
  <c r="AK34" i="5"/>
  <c r="AJ34" i="5"/>
  <c r="AI34" i="5"/>
  <c r="AH34" i="5"/>
  <c r="AG34" i="5"/>
  <c r="AF34" i="5"/>
  <c r="AE34" i="5"/>
  <c r="AD34" i="5"/>
  <c r="AC34" i="5"/>
  <c r="AB34" i="5"/>
  <c r="AK33" i="5"/>
  <c r="AJ33" i="5"/>
  <c r="AI33" i="5"/>
  <c r="AH33" i="5"/>
  <c r="AG33" i="5"/>
  <c r="AF33" i="5"/>
  <c r="AE33" i="5"/>
  <c r="AD33" i="5"/>
  <c r="AC33" i="5"/>
  <c r="AB33" i="5"/>
  <c r="AK32" i="5"/>
  <c r="AJ32" i="5"/>
  <c r="AI32" i="5"/>
  <c r="AH32" i="5"/>
  <c r="AG32" i="5"/>
  <c r="AF32" i="5"/>
  <c r="AE32" i="5"/>
  <c r="AD32" i="5"/>
  <c r="AC32" i="5"/>
  <c r="AB32" i="5"/>
  <c r="AK31" i="5"/>
  <c r="AJ31" i="5"/>
  <c r="AI31" i="5"/>
  <c r="AH31" i="5"/>
  <c r="AG31" i="5"/>
  <c r="AF31" i="5"/>
  <c r="AE31" i="5"/>
  <c r="AD31" i="5"/>
  <c r="AC31" i="5"/>
  <c r="AB31" i="5"/>
  <c r="AK30" i="5"/>
  <c r="AJ30" i="5"/>
  <c r="AI30" i="5"/>
  <c r="AH30" i="5"/>
  <c r="AG30" i="5"/>
  <c r="AF30" i="5"/>
  <c r="AE30" i="5"/>
  <c r="AD30" i="5"/>
  <c r="AC30" i="5"/>
  <c r="AB30" i="5"/>
  <c r="AK29" i="5"/>
  <c r="AJ29" i="5"/>
  <c r="AI29" i="5"/>
  <c r="AH29" i="5"/>
  <c r="AG29" i="5"/>
  <c r="AF29" i="5"/>
  <c r="AE29" i="5"/>
  <c r="AD29" i="5"/>
  <c r="AC29" i="5"/>
  <c r="AB29" i="5"/>
  <c r="AK28" i="5"/>
  <c r="AJ28" i="5"/>
  <c r="AI28" i="5"/>
  <c r="AH28" i="5"/>
  <c r="AG28" i="5"/>
  <c r="AF28" i="5"/>
  <c r="AE28" i="5"/>
  <c r="AD28" i="5"/>
  <c r="AC28" i="5"/>
  <c r="AB28" i="5"/>
  <c r="AK27" i="5"/>
  <c r="AJ27" i="5"/>
  <c r="AI27" i="5"/>
  <c r="AH27" i="5"/>
  <c r="AG27" i="5"/>
  <c r="AF27" i="5"/>
  <c r="AE27" i="5"/>
  <c r="AD27" i="5"/>
  <c r="AC27" i="5"/>
  <c r="AB27" i="5"/>
  <c r="AK26" i="5"/>
  <c r="AJ26" i="5"/>
  <c r="AI26" i="5"/>
  <c r="AH26" i="5"/>
  <c r="AG26" i="5"/>
  <c r="AF26" i="5"/>
  <c r="AE26" i="5"/>
  <c r="AD26" i="5"/>
  <c r="AC26" i="5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P2" i="3"/>
  <c r="K170" i="3"/>
  <c r="L170" i="3"/>
  <c r="M170" i="3"/>
  <c r="N170" i="3"/>
  <c r="U168" i="3" s="1"/>
  <c r="O170" i="3"/>
  <c r="U163" i="3" s="1"/>
  <c r="P170" i="3"/>
  <c r="Q170" i="3"/>
  <c r="U164" i="3" s="1"/>
  <c r="R170" i="3"/>
  <c r="S170" i="3"/>
  <c r="J170" i="3"/>
  <c r="U167" i="3" s="1"/>
  <c r="K161" i="3"/>
  <c r="L161" i="3"/>
  <c r="M161" i="3"/>
  <c r="N161" i="3"/>
  <c r="O161" i="3"/>
  <c r="P161" i="3"/>
  <c r="Q161" i="3"/>
  <c r="R161" i="3"/>
  <c r="S161" i="3"/>
  <c r="J161" i="3"/>
  <c r="U158" i="3" s="1"/>
  <c r="K155" i="3"/>
  <c r="L155" i="3"/>
  <c r="M155" i="3"/>
  <c r="N155" i="3"/>
  <c r="O155" i="3"/>
  <c r="P155" i="3"/>
  <c r="Q155" i="3"/>
  <c r="R155" i="3"/>
  <c r="S155" i="3"/>
  <c r="J155" i="3"/>
  <c r="U152" i="3" s="1"/>
  <c r="K150" i="3"/>
  <c r="L150" i="3"/>
  <c r="M150" i="3"/>
  <c r="N150" i="3"/>
  <c r="O150" i="3"/>
  <c r="P150" i="3"/>
  <c r="Q150" i="3"/>
  <c r="R150" i="3"/>
  <c r="S150" i="3"/>
  <c r="J150" i="3"/>
  <c r="U147" i="3" s="1"/>
  <c r="K145" i="3"/>
  <c r="U143" i="3" s="1"/>
  <c r="L145" i="3"/>
  <c r="M145" i="3"/>
  <c r="N145" i="3"/>
  <c r="O145" i="3"/>
  <c r="P145" i="3"/>
  <c r="Q145" i="3"/>
  <c r="R145" i="3"/>
  <c r="S145" i="3"/>
  <c r="J145" i="3"/>
  <c r="U142" i="3" s="1"/>
  <c r="E141" i="3"/>
  <c r="F141" i="3"/>
  <c r="D141" i="3"/>
  <c r="C141" i="3"/>
  <c r="B141" i="3"/>
  <c r="J138" i="3"/>
  <c r="U130" i="3" s="1"/>
  <c r="J126" i="3"/>
  <c r="U124" i="3" s="1"/>
  <c r="J122" i="3"/>
  <c r="U120" i="3" s="1"/>
  <c r="J118" i="3"/>
  <c r="U116" i="3" s="1"/>
  <c r="S85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U121" i="3" s="1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U111" i="3" s="1"/>
  <c r="N113" i="3"/>
  <c r="O113" i="3"/>
  <c r="P113" i="3"/>
  <c r="Q113" i="3"/>
  <c r="R113" i="3"/>
  <c r="S113" i="3"/>
  <c r="J113" i="3"/>
  <c r="U110" i="3" s="1"/>
  <c r="F109" i="3"/>
  <c r="E109" i="3"/>
  <c r="D109" i="3"/>
  <c r="C109" i="3"/>
  <c r="B109" i="3"/>
  <c r="J106" i="3"/>
  <c r="K106" i="3"/>
  <c r="L106" i="3"/>
  <c r="M106" i="3"/>
  <c r="N106" i="3"/>
  <c r="O106" i="3"/>
  <c r="P106" i="3"/>
  <c r="Q106" i="3"/>
  <c r="R106" i="3"/>
  <c r="I106" i="3"/>
  <c r="J95" i="3"/>
  <c r="K95" i="3"/>
  <c r="L95" i="3"/>
  <c r="M95" i="3"/>
  <c r="N95" i="3"/>
  <c r="O95" i="3"/>
  <c r="P95" i="3"/>
  <c r="Q95" i="3"/>
  <c r="R95" i="3"/>
  <c r="I95" i="3"/>
  <c r="S91" i="3" s="1"/>
  <c r="J87" i="3"/>
  <c r="K87" i="3"/>
  <c r="L87" i="3"/>
  <c r="M87" i="3"/>
  <c r="N87" i="3"/>
  <c r="O87" i="3"/>
  <c r="P87" i="3"/>
  <c r="Q87" i="3"/>
  <c r="R87" i="3"/>
  <c r="I87" i="3"/>
  <c r="J83" i="3"/>
  <c r="K83" i="3"/>
  <c r="L83" i="3"/>
  <c r="M83" i="3"/>
  <c r="N83" i="3"/>
  <c r="O83" i="3"/>
  <c r="P83" i="3"/>
  <c r="Q83" i="3"/>
  <c r="R83" i="3"/>
  <c r="I83" i="3"/>
  <c r="I76" i="3"/>
  <c r="J76" i="3"/>
  <c r="K76" i="3"/>
  <c r="L76" i="3"/>
  <c r="M76" i="3"/>
  <c r="N76" i="3"/>
  <c r="O76" i="3"/>
  <c r="P76" i="3"/>
  <c r="Q76" i="3"/>
  <c r="H76" i="3"/>
  <c r="I61" i="3"/>
  <c r="R58" i="3" s="1"/>
  <c r="J61" i="3"/>
  <c r="K61" i="3"/>
  <c r="L61" i="3"/>
  <c r="M61" i="3"/>
  <c r="N61" i="3"/>
  <c r="O61" i="3"/>
  <c r="P61" i="3"/>
  <c r="Q61" i="3"/>
  <c r="H61" i="3"/>
  <c r="Q54" i="3"/>
  <c r="I54" i="3"/>
  <c r="J54" i="3"/>
  <c r="R53" i="3" s="1"/>
  <c r="K54" i="3"/>
  <c r="L54" i="3"/>
  <c r="M54" i="3"/>
  <c r="N54" i="3"/>
  <c r="O54" i="3"/>
  <c r="P54" i="3"/>
  <c r="H54" i="3"/>
  <c r="G48" i="3"/>
  <c r="H48" i="3"/>
  <c r="I48" i="3"/>
  <c r="J48" i="3"/>
  <c r="K48" i="3"/>
  <c r="L48" i="3"/>
  <c r="M48" i="3"/>
  <c r="N48" i="3"/>
  <c r="O48" i="3"/>
  <c r="F48" i="3"/>
  <c r="P39" i="3" s="1"/>
  <c r="G29" i="3"/>
  <c r="H29" i="3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B26" i="5" l="1"/>
  <c r="B37" i="5"/>
  <c r="AB9" i="5"/>
  <c r="AC3" i="5"/>
  <c r="AE7" i="5"/>
  <c r="AG11" i="5"/>
  <c r="B36" i="5"/>
  <c r="AB8" i="5"/>
  <c r="AD2" i="5"/>
  <c r="AE6" i="5"/>
  <c r="AG10" i="5"/>
  <c r="B35" i="5"/>
  <c r="AB7" i="5"/>
  <c r="AD11" i="5"/>
  <c r="AE5" i="5"/>
  <c r="AG9" i="5"/>
  <c r="B34" i="5"/>
  <c r="AB6" i="5"/>
  <c r="AD10" i="5"/>
  <c r="AE4" i="5"/>
  <c r="AG8" i="5"/>
  <c r="B33" i="5"/>
  <c r="AB5" i="5"/>
  <c r="AD9" i="5"/>
  <c r="AE3" i="5"/>
  <c r="AG7" i="5"/>
  <c r="AB4" i="5"/>
  <c r="AD8" i="5"/>
  <c r="AF2" i="5"/>
  <c r="AG6" i="5"/>
  <c r="C31" i="5"/>
  <c r="AB3" i="5"/>
  <c r="AD7" i="5"/>
  <c r="AF11" i="5"/>
  <c r="AG5" i="5"/>
  <c r="AC2" i="5"/>
  <c r="AD6" i="5"/>
  <c r="AF10" i="5"/>
  <c r="AG4" i="5"/>
  <c r="B45" i="5"/>
  <c r="C29" i="5"/>
  <c r="AC11" i="5"/>
  <c r="AD5" i="5"/>
  <c r="AF9" i="5"/>
  <c r="AG3" i="5"/>
  <c r="AC10" i="5"/>
  <c r="AD4" i="5"/>
  <c r="AF8" i="5"/>
  <c r="B27" i="5"/>
  <c r="AC9" i="5"/>
  <c r="AF7" i="5"/>
  <c r="C42" i="5"/>
  <c r="AC8" i="5"/>
  <c r="AE2" i="5"/>
  <c r="AF6" i="5"/>
  <c r="C41" i="5"/>
  <c r="AC7" i="5"/>
  <c r="AE11" i="5"/>
  <c r="AF5" i="5"/>
  <c r="B40" i="5"/>
  <c r="AB2" i="5"/>
  <c r="AC6" i="5"/>
  <c r="AE10" i="5"/>
  <c r="AF4" i="5"/>
  <c r="B39" i="5"/>
  <c r="AB11" i="5"/>
  <c r="AC5" i="5"/>
  <c r="AE9" i="5"/>
  <c r="B38" i="5"/>
  <c r="F23" i="7"/>
  <c r="F28" i="7"/>
  <c r="F17" i="7"/>
  <c r="F13" i="7"/>
  <c r="G17" i="7"/>
  <c r="F18" i="7"/>
  <c r="F19" i="7"/>
  <c r="F22" i="7"/>
  <c r="F20" i="7"/>
  <c r="F24" i="7"/>
  <c r="H24" i="7" s="1"/>
  <c r="G20" i="7"/>
  <c r="F25" i="7"/>
  <c r="H25" i="7" s="1"/>
  <c r="F21" i="7"/>
  <c r="B44" i="5"/>
  <c r="B32" i="5"/>
  <c r="C40" i="5"/>
  <c r="C27" i="5"/>
  <c r="B43" i="5"/>
  <c r="B31" i="5"/>
  <c r="C39" i="5"/>
  <c r="C26" i="5"/>
  <c r="B42" i="5"/>
  <c r="B30" i="5"/>
  <c r="C38" i="5"/>
  <c r="B41" i="5"/>
  <c r="B29" i="5"/>
  <c r="C37" i="5"/>
  <c r="B28" i="5"/>
  <c r="C36" i="5"/>
  <c r="C34" i="5"/>
  <c r="C35" i="5"/>
  <c r="C33" i="5"/>
  <c r="C45" i="5"/>
  <c r="E118" i="5"/>
  <c r="C124" i="5"/>
  <c r="E130" i="5"/>
  <c r="B117" i="5"/>
  <c r="F117" i="5" s="1"/>
  <c r="C123" i="5"/>
  <c r="B129" i="5"/>
  <c r="F129" i="5" s="1"/>
  <c r="D42" i="5"/>
  <c r="D30" i="5"/>
  <c r="E36" i="5"/>
  <c r="B116" i="5"/>
  <c r="F116" i="5" s="1"/>
  <c r="D122" i="5"/>
  <c r="B128" i="5"/>
  <c r="F128" i="5" s="1"/>
  <c r="E41" i="5"/>
  <c r="E29" i="5"/>
  <c r="E40" i="5"/>
  <c r="E28" i="5"/>
  <c r="E34" i="5"/>
  <c r="B115" i="5"/>
  <c r="F115" i="5" s="1"/>
  <c r="D121" i="5"/>
  <c r="B127" i="5"/>
  <c r="F127" i="5" s="1"/>
  <c r="E39" i="5"/>
  <c r="E27" i="5"/>
  <c r="E117" i="5"/>
  <c r="C122" i="5"/>
  <c r="E129" i="5"/>
  <c r="E38" i="5"/>
  <c r="C114" i="5"/>
  <c r="E120" i="5"/>
  <c r="C126" i="5"/>
  <c r="E132" i="5"/>
  <c r="E37" i="5"/>
  <c r="B114" i="5"/>
  <c r="F114" i="5" s="1"/>
  <c r="E115" i="5"/>
  <c r="D118" i="5"/>
  <c r="C120" i="5"/>
  <c r="B124" i="5"/>
  <c r="F124" i="5" s="1"/>
  <c r="B126" i="5"/>
  <c r="F126" i="5" s="1"/>
  <c r="E127" i="5"/>
  <c r="D130" i="5"/>
  <c r="C132" i="5"/>
  <c r="E119" i="5"/>
  <c r="C125" i="5"/>
  <c r="E131" i="5"/>
  <c r="D84" i="5"/>
  <c r="D113" i="5"/>
  <c r="D132" i="5"/>
  <c r="D120" i="5"/>
  <c r="D41" i="5"/>
  <c r="D29" i="5"/>
  <c r="B125" i="5"/>
  <c r="F125" i="5" s="1"/>
  <c r="C84" i="5"/>
  <c r="C121" i="5"/>
  <c r="D131" i="5"/>
  <c r="D119" i="5"/>
  <c r="E128" i="5"/>
  <c r="E116" i="5"/>
  <c r="D40" i="5"/>
  <c r="D28" i="5"/>
  <c r="E35" i="5"/>
  <c r="D39" i="5"/>
  <c r="D27" i="5"/>
  <c r="B123" i="5"/>
  <c r="F123" i="5" s="1"/>
  <c r="C131" i="5"/>
  <c r="C119" i="5"/>
  <c r="D129" i="5"/>
  <c r="D117" i="5"/>
  <c r="E126" i="5"/>
  <c r="E114" i="5"/>
  <c r="D38" i="5"/>
  <c r="E45" i="5"/>
  <c r="E33" i="5"/>
  <c r="B84" i="5"/>
  <c r="F84" i="5" s="1"/>
  <c r="B122" i="5"/>
  <c r="F122" i="5" s="1"/>
  <c r="C130" i="5"/>
  <c r="C118" i="5"/>
  <c r="D128" i="5"/>
  <c r="D116" i="5"/>
  <c r="E125" i="5"/>
  <c r="D37" i="5"/>
  <c r="E44" i="5"/>
  <c r="E32" i="5"/>
  <c r="B113" i="5"/>
  <c r="F113" i="5" s="1"/>
  <c r="B121" i="5"/>
  <c r="F121" i="5" s="1"/>
  <c r="C129" i="5"/>
  <c r="C117" i="5"/>
  <c r="D127" i="5"/>
  <c r="D115" i="5"/>
  <c r="E124" i="5"/>
  <c r="D36" i="5"/>
  <c r="E43" i="5"/>
  <c r="E31" i="5"/>
  <c r="B132" i="5"/>
  <c r="F132" i="5" s="1"/>
  <c r="B120" i="5"/>
  <c r="F120" i="5" s="1"/>
  <c r="C128" i="5"/>
  <c r="C116" i="5"/>
  <c r="D126" i="5"/>
  <c r="D114" i="5"/>
  <c r="E123" i="5"/>
  <c r="D35" i="5"/>
  <c r="E42" i="5"/>
  <c r="E30" i="5"/>
  <c r="B131" i="5"/>
  <c r="F131" i="5" s="1"/>
  <c r="B119" i="5"/>
  <c r="F119" i="5" s="1"/>
  <c r="C127" i="5"/>
  <c r="C115" i="5"/>
  <c r="D125" i="5"/>
  <c r="E84" i="5"/>
  <c r="E122" i="5"/>
  <c r="D34" i="5"/>
  <c r="B130" i="5"/>
  <c r="F130" i="5" s="1"/>
  <c r="B118" i="5"/>
  <c r="F118" i="5" s="1"/>
  <c r="D124" i="5"/>
  <c r="E113" i="5"/>
  <c r="E121" i="5"/>
  <c r="D45" i="5"/>
  <c r="D33" i="5"/>
  <c r="C113" i="5"/>
  <c r="D123" i="5"/>
  <c r="D44" i="5"/>
  <c r="D32" i="5"/>
  <c r="D43" i="5"/>
  <c r="D31" i="5"/>
  <c r="U122" i="3"/>
  <c r="U145" i="3"/>
  <c r="R67" i="3"/>
  <c r="U149" i="3"/>
  <c r="U166" i="3"/>
  <c r="U170" i="3" s="1"/>
  <c r="U117" i="3"/>
  <c r="U148" i="3"/>
  <c r="U150" i="3" s="1"/>
  <c r="U165" i="3"/>
  <c r="R75" i="3"/>
  <c r="U137" i="3"/>
  <c r="U154" i="3"/>
  <c r="S105" i="3"/>
  <c r="U153" i="3"/>
  <c r="U155" i="3" s="1"/>
  <c r="R57" i="3"/>
  <c r="U125" i="3"/>
  <c r="U126" i="3" s="1"/>
  <c r="U134" i="3"/>
  <c r="P27" i="3"/>
  <c r="S82" i="3"/>
  <c r="S90" i="3"/>
  <c r="U136" i="3"/>
  <c r="U128" i="3"/>
  <c r="U160" i="3"/>
  <c r="U157" i="3"/>
  <c r="P28" i="3"/>
  <c r="S98" i="3"/>
  <c r="U135" i="3"/>
  <c r="U159" i="3"/>
  <c r="P40" i="3"/>
  <c r="U133" i="3"/>
  <c r="U112" i="3"/>
  <c r="U113" i="3" s="1"/>
  <c r="U132" i="3"/>
  <c r="U115" i="3"/>
  <c r="U144" i="3"/>
  <c r="U169" i="3"/>
  <c r="S92" i="3"/>
  <c r="S81" i="3"/>
  <c r="U131" i="3"/>
  <c r="S86" i="3"/>
  <c r="U129" i="3"/>
  <c r="D26" i="5"/>
  <c r="E26" i="5"/>
  <c r="B64" i="5"/>
  <c r="B65" i="5"/>
  <c r="E88" i="5"/>
  <c r="D60" i="5"/>
  <c r="D91" i="5"/>
  <c r="B94" i="5"/>
  <c r="E67" i="5"/>
  <c r="E100" i="5"/>
  <c r="D72" i="5"/>
  <c r="D103" i="5"/>
  <c r="D93" i="5"/>
  <c r="E57" i="5"/>
  <c r="D92" i="5"/>
  <c r="E69" i="5"/>
  <c r="E56" i="5"/>
  <c r="E68" i="5"/>
  <c r="D61" i="5"/>
  <c r="B96" i="5"/>
  <c r="D73" i="5"/>
  <c r="E89" i="5"/>
  <c r="B95" i="5"/>
  <c r="E101" i="5"/>
  <c r="F122" i="3"/>
  <c r="B63" i="5"/>
  <c r="D71" i="5"/>
  <c r="D59" i="5"/>
  <c r="E66" i="5"/>
  <c r="B93" i="5"/>
  <c r="D102" i="5"/>
  <c r="D90" i="5"/>
  <c r="E99" i="5"/>
  <c r="E87" i="5"/>
  <c r="C58" i="5"/>
  <c r="B74" i="5"/>
  <c r="B62" i="5"/>
  <c r="D70" i="5"/>
  <c r="D58" i="5"/>
  <c r="E65" i="5"/>
  <c r="B92" i="5"/>
  <c r="D101" i="5"/>
  <c r="D89" i="5"/>
  <c r="E98" i="5"/>
  <c r="E86" i="5"/>
  <c r="B73" i="5"/>
  <c r="B61" i="5"/>
  <c r="D69" i="5"/>
  <c r="D57" i="5"/>
  <c r="E64" i="5"/>
  <c r="B103" i="5"/>
  <c r="B91" i="5"/>
  <c r="D100" i="5"/>
  <c r="D88" i="5"/>
  <c r="E97" i="5"/>
  <c r="E85" i="5"/>
  <c r="C56" i="5"/>
  <c r="B72" i="5"/>
  <c r="B60" i="5"/>
  <c r="D68" i="5"/>
  <c r="D56" i="5"/>
  <c r="E63" i="5"/>
  <c r="B102" i="5"/>
  <c r="B90" i="5"/>
  <c r="D99" i="5"/>
  <c r="D87" i="5"/>
  <c r="E96" i="5"/>
  <c r="B71" i="5"/>
  <c r="B59" i="5"/>
  <c r="D67" i="5"/>
  <c r="E74" i="5"/>
  <c r="E62" i="5"/>
  <c r="B101" i="5"/>
  <c r="B89" i="5"/>
  <c r="D98" i="5"/>
  <c r="D86" i="5"/>
  <c r="E95" i="5"/>
  <c r="C55" i="5"/>
  <c r="B70" i="5"/>
  <c r="B58" i="5"/>
  <c r="D66" i="5"/>
  <c r="E73" i="5"/>
  <c r="E61" i="5"/>
  <c r="B100" i="5"/>
  <c r="B88" i="5"/>
  <c r="D97" i="5"/>
  <c r="D85" i="5"/>
  <c r="E94" i="5"/>
  <c r="B69" i="5"/>
  <c r="B57" i="5"/>
  <c r="D65" i="5"/>
  <c r="E72" i="5"/>
  <c r="E60" i="5"/>
  <c r="B99" i="5"/>
  <c r="B87" i="5"/>
  <c r="D96" i="5"/>
  <c r="E55" i="5"/>
  <c r="E93" i="5"/>
  <c r="B68" i="5"/>
  <c r="B56" i="5"/>
  <c r="D64" i="5"/>
  <c r="E71" i="5"/>
  <c r="E59" i="5"/>
  <c r="B98" i="5"/>
  <c r="B86" i="5"/>
  <c r="D95" i="5"/>
  <c r="E92" i="5"/>
  <c r="B67" i="5"/>
  <c r="B55" i="5"/>
  <c r="D63" i="5"/>
  <c r="E70" i="5"/>
  <c r="E58" i="5"/>
  <c r="B97" i="5"/>
  <c r="B85" i="5"/>
  <c r="D94" i="5"/>
  <c r="E103" i="5"/>
  <c r="E91" i="5"/>
  <c r="B66" i="5"/>
  <c r="D74" i="5"/>
  <c r="D62" i="5"/>
  <c r="D55" i="5"/>
  <c r="E102" i="5"/>
  <c r="E90" i="5"/>
  <c r="F144" i="3"/>
  <c r="C61" i="5"/>
  <c r="E152" i="3"/>
  <c r="E151" i="3"/>
  <c r="D150" i="3"/>
  <c r="D152" i="3"/>
  <c r="C99" i="3"/>
  <c r="C87" i="3"/>
  <c r="C157" i="3"/>
  <c r="D55" i="3"/>
  <c r="D159" i="3"/>
  <c r="E160" i="3"/>
  <c r="E127" i="3"/>
  <c r="E148" i="3"/>
  <c r="E115" i="3"/>
  <c r="D56" i="3"/>
  <c r="B150" i="3"/>
  <c r="F154" i="3"/>
  <c r="E159" i="3"/>
  <c r="F123" i="3"/>
  <c r="B111" i="3"/>
  <c r="F149" i="3"/>
  <c r="E153" i="3"/>
  <c r="C145" i="3"/>
  <c r="E114" i="3"/>
  <c r="B159" i="3"/>
  <c r="B147" i="3"/>
  <c r="C154" i="3"/>
  <c r="D161" i="3"/>
  <c r="D149" i="3"/>
  <c r="E156" i="3"/>
  <c r="E144" i="3"/>
  <c r="F151" i="3"/>
  <c r="B68" i="3"/>
  <c r="D95" i="3"/>
  <c r="B55" i="3"/>
  <c r="D68" i="3"/>
  <c r="B158" i="3"/>
  <c r="B146" i="3"/>
  <c r="C153" i="3"/>
  <c r="D160" i="3"/>
  <c r="D148" i="3"/>
  <c r="E155" i="3"/>
  <c r="E143" i="3"/>
  <c r="F150" i="3"/>
  <c r="D94" i="3"/>
  <c r="C152" i="3"/>
  <c r="B156" i="3"/>
  <c r="B144" i="3"/>
  <c r="C151" i="3"/>
  <c r="D158" i="3"/>
  <c r="D146" i="3"/>
  <c r="F160" i="3"/>
  <c r="F148" i="3"/>
  <c r="D147" i="3"/>
  <c r="C64" i="3"/>
  <c r="B155" i="3"/>
  <c r="B143" i="3"/>
  <c r="C150" i="3"/>
  <c r="D157" i="3"/>
  <c r="D145" i="3"/>
  <c r="F159" i="3"/>
  <c r="F147" i="3"/>
  <c r="F161" i="3"/>
  <c r="B121" i="3"/>
  <c r="B154" i="3"/>
  <c r="C161" i="3"/>
  <c r="C149" i="3"/>
  <c r="D156" i="3"/>
  <c r="D144" i="3"/>
  <c r="F158" i="3"/>
  <c r="F146" i="3"/>
  <c r="E154" i="3"/>
  <c r="B90" i="3"/>
  <c r="C85" i="3"/>
  <c r="B67" i="3"/>
  <c r="C126" i="3"/>
  <c r="B153" i="3"/>
  <c r="C160" i="3"/>
  <c r="C148" i="3"/>
  <c r="D155" i="3"/>
  <c r="D143" i="3"/>
  <c r="E150" i="3"/>
  <c r="F157" i="3"/>
  <c r="F145" i="3"/>
  <c r="B27" i="3"/>
  <c r="B145" i="3"/>
  <c r="B119" i="3"/>
  <c r="B152" i="3"/>
  <c r="C159" i="3"/>
  <c r="C147" i="3"/>
  <c r="D154" i="3"/>
  <c r="E161" i="3"/>
  <c r="E149" i="3"/>
  <c r="F156" i="3"/>
  <c r="D82" i="3"/>
  <c r="B157" i="3"/>
  <c r="B151" i="3"/>
  <c r="C158" i="3"/>
  <c r="C146" i="3"/>
  <c r="D153" i="3"/>
  <c r="F155" i="3"/>
  <c r="F143" i="3"/>
  <c r="D93" i="3"/>
  <c r="E147" i="3"/>
  <c r="C98" i="3"/>
  <c r="C86" i="3"/>
  <c r="D81" i="3"/>
  <c r="D122" i="3"/>
  <c r="B161" i="3"/>
  <c r="B149" i="3"/>
  <c r="C156" i="3"/>
  <c r="C144" i="3"/>
  <c r="D151" i="3"/>
  <c r="E158" i="3"/>
  <c r="E146" i="3"/>
  <c r="F153" i="3"/>
  <c r="E88" i="3"/>
  <c r="E126" i="3"/>
  <c r="B160" i="3"/>
  <c r="B148" i="3"/>
  <c r="C155" i="3"/>
  <c r="C143" i="3"/>
  <c r="E157" i="3"/>
  <c r="E145" i="3"/>
  <c r="F152" i="3"/>
  <c r="C74" i="5"/>
  <c r="C62" i="5"/>
  <c r="C73" i="5"/>
  <c r="C72" i="5"/>
  <c r="C60" i="5"/>
  <c r="C71" i="5"/>
  <c r="C59" i="5"/>
  <c r="C70" i="5"/>
  <c r="C69" i="5"/>
  <c r="C57" i="5"/>
  <c r="C68" i="5"/>
  <c r="C67" i="5"/>
  <c r="C66" i="5"/>
  <c r="F66" i="5" s="1"/>
  <c r="C65" i="5"/>
  <c r="C64" i="5"/>
  <c r="F64" i="5" s="1"/>
  <c r="C63" i="5"/>
  <c r="F63" i="5" s="1"/>
  <c r="C101" i="5"/>
  <c r="C102" i="5"/>
  <c r="C100" i="5"/>
  <c r="C87" i="5"/>
  <c r="C103" i="5"/>
  <c r="C88" i="5"/>
  <c r="C93" i="5"/>
  <c r="C89" i="5"/>
  <c r="C90" i="5"/>
  <c r="C91" i="5"/>
  <c r="C92" i="5"/>
  <c r="C94" i="5"/>
  <c r="C99" i="5"/>
  <c r="C95" i="5"/>
  <c r="C98" i="5"/>
  <c r="C86" i="5"/>
  <c r="C97" i="5"/>
  <c r="C85" i="5"/>
  <c r="C96" i="5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P26" i="3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F29" i="5" l="1"/>
  <c r="AB13" i="5"/>
  <c r="AB16" i="5"/>
  <c r="AB15" i="5"/>
  <c r="AB14" i="5"/>
  <c r="AD15" i="5"/>
  <c r="AD16" i="5"/>
  <c r="AD14" i="5"/>
  <c r="AD13" i="5"/>
  <c r="F89" i="5"/>
  <c r="F72" i="5"/>
  <c r="AC15" i="5"/>
  <c r="AC14" i="5"/>
  <c r="AC13" i="5"/>
  <c r="AC16" i="5"/>
  <c r="F102" i="5"/>
  <c r="F30" i="5"/>
  <c r="F42" i="5"/>
  <c r="F26" i="5"/>
  <c r="F92" i="5"/>
  <c r="F65" i="5"/>
  <c r="F91" i="5"/>
  <c r="F71" i="5"/>
  <c r="P29" i="3"/>
  <c r="U161" i="3"/>
  <c r="J171" i="3" s="1"/>
  <c r="U138" i="3"/>
  <c r="U118" i="3"/>
  <c r="F101" i="5"/>
  <c r="F94" i="5"/>
  <c r="F69" i="5"/>
  <c r="F87" i="5"/>
  <c r="F40" i="5"/>
  <c r="F73" i="5"/>
  <c r="F74" i="5"/>
  <c r="F96" i="5"/>
  <c r="F93" i="5"/>
  <c r="F57" i="5"/>
  <c r="F86" i="5"/>
  <c r="F95" i="5"/>
  <c r="F100" i="5"/>
  <c r="F103" i="5"/>
  <c r="F59" i="5"/>
  <c r="F56" i="5"/>
  <c r="F90" i="5"/>
  <c r="F33" i="5"/>
  <c r="F31" i="5"/>
  <c r="F27" i="5"/>
  <c r="F45" i="5"/>
  <c r="F67" i="5"/>
  <c r="F43" i="5"/>
  <c r="F88" i="5"/>
  <c r="F98" i="5"/>
  <c r="F70" i="5"/>
  <c r="F61" i="5"/>
  <c r="F55" i="5"/>
  <c r="F62" i="5"/>
  <c r="F35" i="5"/>
  <c r="F85" i="5"/>
  <c r="F68" i="5"/>
  <c r="F97" i="5"/>
  <c r="F38" i="5"/>
  <c r="F36" i="5"/>
  <c r="F32" i="5"/>
  <c r="F34" i="5"/>
  <c r="F99" i="5"/>
  <c r="F44" i="5"/>
  <c r="F28" i="5"/>
  <c r="F60" i="5"/>
  <c r="F41" i="5"/>
  <c r="F39" i="5"/>
  <c r="F37" i="5"/>
  <c r="F58" i="5"/>
  <c r="S106" i="3"/>
  <c r="R76" i="3"/>
  <c r="P48" i="3"/>
  <c r="R61" i="3"/>
  <c r="H77" i="3" s="1"/>
  <c r="S95" i="3"/>
  <c r="I107" i="3" s="1"/>
  <c r="F49" i="3"/>
  <c r="J139" i="3" l="1"/>
</calcChain>
</file>

<file path=xl/sharedStrings.xml><?xml version="1.0" encoding="utf-8"?>
<sst xmlns="http://schemas.openxmlformats.org/spreadsheetml/2006/main" count="8449" uniqueCount="231">
  <si>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</si>
  <si>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</si>
  <si>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</si>
  <si>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</si>
  <si>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</si>
  <si>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</si>
  <si>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</si>
  <si>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</si>
  <si>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</si>
  <si>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</si>
  <si>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</si>
  <si>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</si>
  <si>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</si>
  <si>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</si>
  <si>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</si>
  <si>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</si>
  <si>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</si>
  <si>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</si>
  <si>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</si>
  <si>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</si>
  <si>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</si>
  <si>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</si>
  <si>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</si>
  <si>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</si>
  <si>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</si>
  <si>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</si>
  <si>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</si>
  <si>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</si>
  <si>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</si>
  <si>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</si>
  <si>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</si>
  <si>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</si>
  <si>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</si>
  <si>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</si>
  <si>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</si>
  <si>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</si>
  <si>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</si>
  <si>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</si>
  <si>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</si>
  <si>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</si>
  <si>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</si>
  <si>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</si>
  <si>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</si>
  <si>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</si>
  <si>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</si>
  <si>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</si>
  <si>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</si>
  <si>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</si>
  <si>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</si>
  <si>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</si>
  <si>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</si>
  <si>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</si>
  <si>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</si>
  <si>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</si>
  <si>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</si>
  <si>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</si>
  <si>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</si>
  <si>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</si>
  <si>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</si>
  <si>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</si>
  <si>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</si>
  <si>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</si>
  <si>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</si>
  <si>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</si>
  <si>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</si>
  <si>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</si>
  <si>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</si>
  <si>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</si>
  <si>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</si>
  <si>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</si>
  <si>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</si>
  <si>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</si>
  <si>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</si>
  <si>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</si>
  <si>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</si>
  <si>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</si>
  <si>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</si>
  <si>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</si>
  <si>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</si>
  <si>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</si>
  <si>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</si>
  <si>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</si>
  <si>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</si>
  <si>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</si>
  <si>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</si>
  <si>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</si>
  <si>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</si>
  <si>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</si>
  <si>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</si>
  <si>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</si>
  <si>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</si>
  <si>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</si>
  <si>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</si>
  <si>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</si>
  <si>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</si>
  <si>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</si>
  <si>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</si>
  <si>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</si>
  <si>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</si>
  <si>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</si>
  <si>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</si>
  <si>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</si>
  <si>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</si>
  <si>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</si>
  <si>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</si>
  <si>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</si>
  <si>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</si>
  <si>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</si>
  <si>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</si>
  <si>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</si>
  <si>
    <t>Prate</t>
  </si>
  <si>
    <t>Average of Prate</t>
  </si>
  <si>
    <t>ITERASI 1</t>
  </si>
  <si>
    <t>Cluster</t>
  </si>
  <si>
    <t>ITEASI 2</t>
  </si>
  <si>
    <t>ITERASI 3</t>
  </si>
  <si>
    <t>ITERASI 4</t>
  </si>
  <si>
    <t>Team</t>
  </si>
  <si>
    <t>Result</t>
  </si>
  <si>
    <t>Win</t>
  </si>
  <si>
    <t>Lose</t>
  </si>
  <si>
    <t>Draw</t>
  </si>
  <si>
    <t>Poss Sedikit ^ PR Sedikit ^ Menang</t>
  </si>
  <si>
    <t>Poss Sedikit ^ PR Banyak ^ Menang</t>
  </si>
  <si>
    <t>Poss Sedikit ^ PR Sedikit ^ Seri</t>
  </si>
  <si>
    <t>Poss Sedikit ^ PR Sedikit ^ Kalah</t>
  </si>
  <si>
    <t>Poss Sedikit ^ PR Banyak ^ Seri</t>
  </si>
  <si>
    <t>Poss Sedikit ^ PR Banyak ^ Kalah</t>
  </si>
  <si>
    <t>Poss Banyak ^ PR Sedikit ^ Menang</t>
  </si>
  <si>
    <t>Poss Banyak ^ PR Sedikit ^ Seri</t>
  </si>
  <si>
    <t>Poss Banyak ^ PR Sedikit ^ Kalah</t>
  </si>
  <si>
    <t>Poss Banyak ^ PR Banyak ^ Menang</t>
  </si>
  <si>
    <t>Poss Banyak ^ PR Banyak ^ Seri</t>
  </si>
  <si>
    <t>Poss Banyak ^ PR Banyak ^ Kalah</t>
  </si>
  <si>
    <t>Confidence</t>
  </si>
  <si>
    <t>Support ABC</t>
  </si>
  <si>
    <t>Support AB</t>
  </si>
  <si>
    <t>Lift</t>
  </si>
  <si>
    <t>F1</t>
  </si>
  <si>
    <t>F2</t>
  </si>
  <si>
    <t>F3</t>
  </si>
  <si>
    <t>F4</t>
  </si>
  <si>
    <t>F5</t>
  </si>
  <si>
    <t>F6</t>
  </si>
  <si>
    <t>Jarak C1 ke C1</t>
  </si>
  <si>
    <t>A ke A</t>
  </si>
  <si>
    <t>A ke F</t>
  </si>
  <si>
    <t>F ke A</t>
  </si>
  <si>
    <t>F ke F</t>
  </si>
  <si>
    <t>Jarak C1 ke lain</t>
  </si>
  <si>
    <t>A ke B</t>
  </si>
  <si>
    <t xml:space="preserve">Ake C </t>
  </si>
  <si>
    <t>Ake D</t>
  </si>
  <si>
    <t>A ke G</t>
  </si>
  <si>
    <t>A ke E</t>
  </si>
  <si>
    <t>A ke H</t>
  </si>
  <si>
    <t>A ke I</t>
  </si>
  <si>
    <t>A ke J</t>
  </si>
  <si>
    <t>F ke B</t>
  </si>
  <si>
    <t>F ke C</t>
  </si>
  <si>
    <t>F ke D</t>
  </si>
  <si>
    <t>F ke E</t>
  </si>
  <si>
    <t>F ke G</t>
  </si>
  <si>
    <t>F ke H</t>
  </si>
  <si>
    <t>F ke I</t>
  </si>
  <si>
    <t>F ke J</t>
  </si>
  <si>
    <t>b</t>
  </si>
  <si>
    <t>a()</t>
  </si>
  <si>
    <t>b()</t>
  </si>
  <si>
    <t>s(A)</t>
  </si>
  <si>
    <t>a(A)</t>
  </si>
  <si>
    <t>b(A)</t>
  </si>
  <si>
    <t>s(F)</t>
  </si>
  <si>
    <t>b(F)</t>
  </si>
  <si>
    <t>a(F)</t>
  </si>
  <si>
    <t>Jarak C2 ke C2</t>
  </si>
  <si>
    <t>C ke C</t>
  </si>
  <si>
    <t>C ke D</t>
  </si>
  <si>
    <t>E</t>
  </si>
  <si>
    <t>G</t>
  </si>
  <si>
    <t>h</t>
  </si>
  <si>
    <t>i</t>
  </si>
  <si>
    <t>J</t>
  </si>
  <si>
    <t>D ke E</t>
  </si>
  <si>
    <t>f</t>
  </si>
  <si>
    <t>g</t>
  </si>
  <si>
    <t>j</t>
  </si>
  <si>
    <t>G ke H</t>
  </si>
  <si>
    <t>H ke J</t>
  </si>
  <si>
    <t>Jarak C2 ke lain</t>
  </si>
  <si>
    <t>C ke B</t>
  </si>
  <si>
    <t>B</t>
  </si>
  <si>
    <t>D ke A</t>
  </si>
  <si>
    <t>c</t>
  </si>
  <si>
    <t>d</t>
  </si>
  <si>
    <t>e</t>
  </si>
  <si>
    <t>G ke A</t>
  </si>
  <si>
    <t>H ke A</t>
  </si>
  <si>
    <t>J ke B</t>
  </si>
  <si>
    <t xml:space="preserve">a(C) </t>
  </si>
  <si>
    <t>b©</t>
  </si>
  <si>
    <t>s©</t>
  </si>
  <si>
    <t>b(D)</t>
  </si>
  <si>
    <t>a(D)</t>
  </si>
  <si>
    <t>s(D)</t>
  </si>
  <si>
    <t>a(G)</t>
  </si>
  <si>
    <t>b(G)</t>
  </si>
  <si>
    <t>s(G)</t>
  </si>
  <si>
    <t>a(H)</t>
  </si>
  <si>
    <t>b(H)</t>
  </si>
  <si>
    <t>s(H)</t>
  </si>
  <si>
    <t>a(J)</t>
  </si>
  <si>
    <t>b(J)</t>
  </si>
  <si>
    <t>s(J)</t>
  </si>
  <si>
    <t>Jarak C3 ke C3</t>
  </si>
  <si>
    <t xml:space="preserve">B ke B </t>
  </si>
  <si>
    <t>B ke E</t>
  </si>
  <si>
    <t xml:space="preserve">E ke B </t>
  </si>
  <si>
    <t>E ke E</t>
  </si>
  <si>
    <t>E ke I</t>
  </si>
  <si>
    <t xml:space="preserve">I ke B </t>
  </si>
  <si>
    <t>I ke E</t>
  </si>
  <si>
    <t>I ke I</t>
  </si>
  <si>
    <t>Jarak C3 ke yg lain</t>
  </si>
  <si>
    <t>B ke A</t>
  </si>
  <si>
    <t>E ke A</t>
  </si>
  <si>
    <t>I</t>
  </si>
  <si>
    <t>I ke A</t>
  </si>
  <si>
    <t>s(B)</t>
  </si>
  <si>
    <t>s€</t>
  </si>
  <si>
    <t>s(I)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</si>
</sst>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  <xf numFmtId="166" fontId="0" fillId="0" borderId="0" xfId="0" applyNumberFormat="1"/>
    <xf numFmtId="0" fontId="0" fillId="3" borderId="0" xfId="0" applyFill="1" applyAlignment="1">
      <alignment horizontal="right"/>
    </xf>
    <xf numFmtId="0" fontId="2" fillId="2" borderId="4" xfId="0" applyFont="1" applyFill="1" applyBorder="1"/>
    <xf numFmtId="166" fontId="2" fillId="2" borderId="3" xfId="0" applyNumberFormat="1" applyFont="1" applyFill="1" applyBorder="1"/>
    <xf numFmtId="165" fontId="0" fillId="3" borderId="0" xfId="0" applyNumberFormat="1" applyFill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65" fontId="0" fillId="4" borderId="0" xfId="0" applyNumberFormat="1" applyFill="1"/>
  </cellXfs>
  <cellStyles count="1">
    <cellStyle name="Normal" xfId="0" builtinId="0"/>
  </cellStyles>
  <dxfs count="7">
    <dxf>
      <numFmt numFmtId="166" formatCode="0.0"/>
    </dxf>
    <dxf>
      <numFmt numFmtId="165" formatCode="0.0000"/>
    </dxf>
    <dxf>
      <numFmt numFmtId="165" formatCode="0.0000"/>
    </dxf>
    <dxf>
      <numFmt numFmtId="166" formatCode="0.0"/>
    </dxf>
    <dxf>
      <numFmt numFmtId="166" formatCode="0.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63670486113" createdVersion="8" refreshedVersion="8" minRefreshableVersion="3" recordCount="760" xr:uid="{8BA6214E-C434-422F-88DE-6A2B2E2D02F5}">
  <cacheSource type="worksheet">
    <worksheetSource ref="D1:S761" sheet="Per Team"/>
  </cacheSource>
  <cacheFields count="16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Prate" numFmtId="166">
      <sharedItems containsSemiMixedTypes="0" containsString="0" containsNumber="1" minValue="59.090909090909093" maxValue="92.46913580246914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82.061068702290072"/>
    <n v="1"/>
    <s v="H"/>
    <n v="0"/>
    <s v="D"/>
    <n v="14"/>
    <n v="5"/>
    <n v="12"/>
    <n v="7"/>
    <n v="2"/>
    <n v="0"/>
  </r>
  <r>
    <x v="1"/>
    <n v="0.5"/>
    <n v="38"/>
    <n v="381"/>
    <n v="290"/>
    <n v="76.115485564304464"/>
    <n v="0"/>
    <s v="A"/>
    <n v="0"/>
    <s v="D"/>
    <n v="7"/>
    <n v="2"/>
    <n v="9"/>
    <n v="2"/>
    <n v="3"/>
    <n v="0"/>
  </r>
  <r>
    <x v="2"/>
    <n v="1.2"/>
    <n v="53"/>
    <n v="458"/>
    <n v="382"/>
    <n v="83.406113537117903"/>
    <n v="2"/>
    <s v="H"/>
    <n v="1"/>
    <s v="H"/>
    <n v="18"/>
    <n v="6"/>
    <n v="17"/>
    <n v="8"/>
    <n v="2"/>
    <n v="0"/>
  </r>
  <r>
    <x v="3"/>
    <n v="0.5"/>
    <n v="40"/>
    <n v="399"/>
    <n v="298"/>
    <n v="74.686716791979947"/>
    <n v="0"/>
    <s v="A"/>
    <n v="0"/>
    <s v="A"/>
    <n v="9"/>
    <n v="1"/>
    <n v="8"/>
    <n v="1"/>
    <n v="1"/>
    <n v="1"/>
  </r>
  <r>
    <x v="4"/>
    <n v="0.3"/>
    <n v="23"/>
    <n v="207"/>
    <n v="128"/>
    <n v="61.835748792270529"/>
    <n v="1"/>
    <s v="H"/>
    <n v="1"/>
    <s v="H"/>
    <n v="3"/>
    <n v="1"/>
    <n v="15"/>
    <n v="3"/>
    <n v="2"/>
    <n v="1"/>
  </r>
  <r>
    <x v="5"/>
    <n v="1.3"/>
    <n v="53"/>
    <n v="543"/>
    <n v="420"/>
    <n v="77.348066298342545"/>
    <n v="1"/>
    <s v="D"/>
    <n v="1"/>
    <s v="H"/>
    <n v="14"/>
    <n v="8"/>
    <n v="17"/>
    <n v="2"/>
    <n v="1"/>
    <n v="0"/>
  </r>
  <r>
    <x v="6"/>
    <n v="2.2999999999999998"/>
    <n v="52"/>
    <n v="464"/>
    <n v="377"/>
    <n v="81.25"/>
    <n v="1"/>
    <s v="A"/>
    <n v="1"/>
    <s v="D"/>
    <n v="14"/>
    <n v="3"/>
    <n v="18"/>
    <n v="5"/>
    <n v="1"/>
    <n v="0"/>
  </r>
  <r>
    <x v="7"/>
    <n v="1.6"/>
    <n v="46"/>
    <n v="440"/>
    <n v="331"/>
    <n v="75.227272727272734"/>
    <n v="2"/>
    <s v="H"/>
    <n v="1"/>
    <s v="H"/>
    <n v="9"/>
    <n v="5"/>
    <n v="6"/>
    <n v="4"/>
    <n v="1"/>
    <n v="0"/>
  </r>
  <r>
    <x v="8"/>
    <n v="1"/>
    <n v="48"/>
    <n v="531"/>
    <n v="461"/>
    <n v="86.817325800376636"/>
    <n v="0"/>
    <s v="A"/>
    <n v="0"/>
    <s v="A"/>
    <n v="10"/>
    <n v="3"/>
    <n v="12"/>
    <n v="4"/>
    <n v="1"/>
    <n v="0"/>
  </r>
  <r>
    <x v="9"/>
    <n v="1"/>
    <n v="30"/>
    <n v="313"/>
    <n v="237"/>
    <n v="75.718849840255587"/>
    <n v="1"/>
    <s v="D"/>
    <n v="0"/>
    <s v="A"/>
    <n v="7"/>
    <n v="3"/>
    <n v="11"/>
    <n v="2"/>
    <n v="1"/>
    <n v="0"/>
  </r>
  <r>
    <x v="10"/>
    <n v="2.1"/>
    <n v="48"/>
    <n v="514"/>
    <n v="435"/>
    <n v="84.630350194552534"/>
    <n v="2"/>
    <s v="H"/>
    <n v="1"/>
    <s v="H"/>
    <n v="14"/>
    <n v="5"/>
    <n v="9"/>
    <n v="4"/>
    <n v="1"/>
    <n v="0"/>
  </r>
  <r>
    <x v="11"/>
    <n v="1.3"/>
    <n v="58"/>
    <n v="596"/>
    <n v="478"/>
    <n v="80.201342281879192"/>
    <n v="0"/>
    <s v="A"/>
    <n v="0"/>
    <s v="D"/>
    <n v="14"/>
    <n v="2"/>
    <n v="9"/>
    <n v="3"/>
    <n v="1"/>
    <n v="0"/>
  </r>
  <r>
    <x v="12"/>
    <n v="1.8"/>
    <n v="54"/>
    <n v="582"/>
    <n v="489"/>
    <n v="84.020618556701038"/>
    <n v="2"/>
    <s v="H"/>
    <n v="1"/>
    <s v="D"/>
    <n v="18"/>
    <n v="6"/>
    <n v="14"/>
    <n v="7"/>
    <n v="2"/>
    <n v="0"/>
  </r>
  <r>
    <x v="13"/>
    <n v="3.3"/>
    <n v="75"/>
    <n v="796"/>
    <n v="726"/>
    <n v="91.206030150753776"/>
    <n v="4"/>
    <s v="H"/>
    <n v="3"/>
    <s v="H"/>
    <n v="14"/>
    <n v="5"/>
    <n v="4"/>
    <n v="10"/>
    <n v="2"/>
    <n v="0"/>
  </r>
  <r>
    <x v="14"/>
    <n v="0.1"/>
    <n v="64"/>
    <n v="691"/>
    <n v="618"/>
    <n v="89.435600578871203"/>
    <n v="0"/>
    <s v="A"/>
    <n v="0"/>
    <s v="D"/>
    <n v="5"/>
    <n v="1"/>
    <n v="14"/>
    <n v="4"/>
    <n v="3"/>
    <n v="0"/>
  </r>
  <r>
    <x v="15"/>
    <n v="2.4"/>
    <n v="70"/>
    <n v="658"/>
    <n v="574"/>
    <n v="87.2340425531915"/>
    <n v="4"/>
    <s v="H"/>
    <n v="2"/>
    <s v="H"/>
    <n v="13"/>
    <n v="7"/>
    <n v="11"/>
    <n v="12"/>
    <n v="0"/>
    <n v="0"/>
  </r>
  <r>
    <x v="16"/>
    <n v="1.2"/>
    <n v="40"/>
    <n v="358"/>
    <n v="287"/>
    <n v="80.167597765363126"/>
    <n v="0"/>
    <s v="A"/>
    <n v="0"/>
    <s v="D"/>
    <n v="11"/>
    <n v="3"/>
    <n v="8"/>
    <n v="4"/>
    <n v="1"/>
    <n v="0"/>
  </r>
  <r>
    <x v="17"/>
    <n v="2.2000000000000002"/>
    <n v="39"/>
    <n v="359"/>
    <n v="263"/>
    <n v="73.259052924791092"/>
    <n v="1"/>
    <s v="D"/>
    <n v="1"/>
    <s v="H"/>
    <n v="16"/>
    <n v="4"/>
    <n v="19"/>
    <n v="8"/>
    <n v="2"/>
    <n v="0"/>
  </r>
  <r>
    <x v="18"/>
    <n v="1.9"/>
    <n v="40"/>
    <n v="357"/>
    <n v="272"/>
    <n v="76.19047619047619"/>
    <n v="2"/>
    <s v="A"/>
    <n v="2"/>
    <s v="D"/>
    <n v="12"/>
    <n v="4"/>
    <n v="13"/>
    <n v="5"/>
    <n v="2"/>
    <n v="0"/>
  </r>
  <r>
    <x v="19"/>
    <n v="2.5"/>
    <n v="62"/>
    <n v="638"/>
    <n v="571"/>
    <n v="89.498432601880879"/>
    <n v="2"/>
    <s v="H"/>
    <n v="1"/>
    <s v="H"/>
    <n v="19"/>
    <n v="8"/>
    <n v="10"/>
    <n v="9"/>
    <n v="2"/>
    <n v="0"/>
  </r>
  <r>
    <x v="2"/>
    <n v="2.1"/>
    <n v="36"/>
    <n v="296"/>
    <n v="215"/>
    <n v="72.63513513513513"/>
    <n v="1"/>
    <s v="D"/>
    <n v="1"/>
    <s v="H"/>
    <n v="11"/>
    <n v="7"/>
    <n v="12"/>
    <n v="3"/>
    <n v="3"/>
    <n v="1"/>
  </r>
  <r>
    <x v="7"/>
    <n v="2.8"/>
    <n v="37"/>
    <n v="398"/>
    <n v="331"/>
    <n v="83.165829145728637"/>
    <n v="3"/>
    <s v="H"/>
    <n v="1"/>
    <s v="H"/>
    <n v="20"/>
    <n v="7"/>
    <n v="10"/>
    <n v="2"/>
    <n v="2"/>
    <n v="0"/>
  </r>
  <r>
    <x v="3"/>
    <n v="1.8"/>
    <n v="47"/>
    <n v="393"/>
    <n v="280"/>
    <n v="71.246819338422398"/>
    <n v="2"/>
    <s v="A"/>
    <n v="0"/>
    <s v="D"/>
    <n v="18"/>
    <n v="8"/>
    <n v="6"/>
    <n v="8"/>
    <n v="2"/>
    <n v="0"/>
  </r>
  <r>
    <x v="1"/>
    <n v="0.4"/>
    <n v="48"/>
    <n v="434"/>
    <n v="360"/>
    <n v="82.94930875576037"/>
    <n v="1"/>
    <s v="D"/>
    <n v="1"/>
    <s v="D"/>
    <n v="11"/>
    <n v="4"/>
    <n v="15"/>
    <n v="8"/>
    <n v="2"/>
    <n v="0"/>
  </r>
  <r>
    <x v="9"/>
    <n v="0.4"/>
    <n v="57"/>
    <n v="545"/>
    <n v="471"/>
    <n v="86.422018348623851"/>
    <n v="1"/>
    <s v="A"/>
    <n v="0"/>
    <s v="A"/>
    <n v="9"/>
    <n v="3"/>
    <n v="13"/>
    <n v="1"/>
    <n v="4"/>
    <n v="0"/>
  </r>
  <r>
    <x v="5"/>
    <n v="1"/>
    <n v="52"/>
    <n v="412"/>
    <n v="312"/>
    <n v="75.728155339805824"/>
    <n v="1"/>
    <s v="D"/>
    <n v="1"/>
    <s v="D"/>
    <n v="16"/>
    <n v="5"/>
    <n v="15"/>
    <n v="7"/>
    <n v="3"/>
    <n v="0"/>
  </r>
  <r>
    <x v="6"/>
    <n v="0.7"/>
    <n v="33"/>
    <n v="379"/>
    <n v="310"/>
    <n v="81.794195250659627"/>
    <n v="1"/>
    <s v="A"/>
    <n v="1"/>
    <s v="A"/>
    <n v="10"/>
    <n v="2"/>
    <n v="10"/>
    <n v="3"/>
    <n v="3"/>
    <n v="0"/>
  </r>
  <r>
    <x v="8"/>
    <n v="2.4"/>
    <n v="62"/>
    <n v="628"/>
    <n v="553"/>
    <n v="88.057324840764323"/>
    <n v="1"/>
    <s v="D"/>
    <n v="1"/>
    <s v="H"/>
    <n v="13"/>
    <n v="7"/>
    <n v="9"/>
    <n v="4"/>
    <n v="4"/>
    <n v="0"/>
  </r>
  <r>
    <x v="4"/>
    <n v="1.8"/>
    <n v="35"/>
    <n v="296"/>
    <n v="207"/>
    <n v="69.932432432432435"/>
    <n v="2"/>
    <s v="H"/>
    <n v="1"/>
    <s v="H"/>
    <n v="9"/>
    <n v="3"/>
    <n v="16"/>
    <n v="7"/>
    <n v="4"/>
    <n v="0"/>
  </r>
  <r>
    <x v="0"/>
    <n v="1.4"/>
    <n v="53"/>
    <n v="556"/>
    <n v="453"/>
    <n v="81.474820143884898"/>
    <n v="0"/>
    <s v="A"/>
    <n v="0"/>
    <s v="A"/>
    <n v="8"/>
    <n v="3"/>
    <n v="7"/>
    <n v="5"/>
    <n v="4"/>
    <n v="0"/>
  </r>
  <r>
    <x v="14"/>
    <n v="1.1000000000000001"/>
    <n v="44"/>
    <n v="505"/>
    <n v="439"/>
    <n v="86.930693069306926"/>
    <n v="0"/>
    <s v="A"/>
    <n v="0"/>
    <s v="A"/>
    <n v="6"/>
    <n v="4"/>
    <n v="11"/>
    <n v="0"/>
    <n v="1"/>
    <n v="1"/>
  </r>
  <r>
    <x v="10"/>
    <n v="1.6"/>
    <n v="68"/>
    <n v="617"/>
    <n v="512"/>
    <n v="82.982171799027554"/>
    <n v="0"/>
    <s v="D"/>
    <n v="0"/>
    <s v="D"/>
    <n v="21"/>
    <n v="6"/>
    <n v="14"/>
    <n v="9"/>
    <n v="4"/>
    <n v="0"/>
  </r>
  <r>
    <x v="11"/>
    <n v="2.5"/>
    <n v="66"/>
    <n v="652"/>
    <n v="533"/>
    <n v="81.748466257668724"/>
    <n v="2"/>
    <s v="D"/>
    <n v="0"/>
    <s v="A"/>
    <n v="20"/>
    <n v="4"/>
    <n v="11"/>
    <n v="5"/>
    <n v="0"/>
    <n v="0"/>
  </r>
  <r>
    <x v="12"/>
    <n v="1.5"/>
    <n v="54"/>
    <n v="451"/>
    <n v="351"/>
    <n v="77.827050997782706"/>
    <n v="1"/>
    <s v="D"/>
    <n v="1"/>
    <s v="H"/>
    <n v="21"/>
    <n v="5"/>
    <n v="15"/>
    <n v="3"/>
    <n v="2"/>
    <n v="0"/>
  </r>
  <r>
    <x v="19"/>
    <n v="0.9"/>
    <n v="68"/>
    <n v="654"/>
    <n v="542"/>
    <n v="82.874617737003049"/>
    <n v="0"/>
    <s v="A"/>
    <n v="0"/>
    <s v="D"/>
    <n v="14"/>
    <n v="5"/>
    <n v="15"/>
    <n v="7"/>
    <n v="4"/>
    <n v="0"/>
  </r>
  <r>
    <x v="13"/>
    <n v="2.1"/>
    <n v="54"/>
    <n v="581"/>
    <n v="507"/>
    <n v="87.263339070567994"/>
    <n v="2"/>
    <s v="H"/>
    <n v="2"/>
    <s v="H"/>
    <n v="18"/>
    <n v="7"/>
    <n v="9"/>
    <n v="12"/>
    <n v="3"/>
    <n v="0"/>
  </r>
  <r>
    <x v="16"/>
    <n v="2.1"/>
    <n v="72"/>
    <n v="709"/>
    <n v="628"/>
    <n v="88.575458392101552"/>
    <n v="3"/>
    <s v="H"/>
    <n v="1"/>
    <s v="A"/>
    <n v="17"/>
    <n v="8"/>
    <n v="10"/>
    <n v="6"/>
    <n v="1"/>
    <n v="0"/>
  </r>
  <r>
    <x v="17"/>
    <n v="1.7"/>
    <n v="34"/>
    <n v="317"/>
    <n v="214"/>
    <n v="67.50788643533123"/>
    <n v="0"/>
    <s v="A"/>
    <n v="0"/>
    <s v="D"/>
    <n v="19"/>
    <n v="7"/>
    <n v="16"/>
    <n v="6"/>
    <n v="6"/>
    <n v="0"/>
  </r>
  <r>
    <x v="15"/>
    <n v="0.7"/>
    <n v="63"/>
    <n v="553"/>
    <n v="470"/>
    <n v="84.99095840867993"/>
    <n v="0"/>
    <s v="A"/>
    <n v="0"/>
    <s v="D"/>
    <n v="15"/>
    <n v="5"/>
    <n v="13"/>
    <n v="7"/>
    <n v="5"/>
    <n v="0"/>
  </r>
  <r>
    <x v="18"/>
    <n v="1.2"/>
    <n v="49"/>
    <n v="483"/>
    <n v="389"/>
    <n v="80.53830227743272"/>
    <n v="1"/>
    <s v="A"/>
    <n v="1"/>
    <s v="H"/>
    <n v="12"/>
    <n v="5"/>
    <n v="17"/>
    <n v="4"/>
    <n v="3"/>
    <n v="0"/>
  </r>
  <r>
    <x v="6"/>
    <n v="0.9"/>
    <n v="53"/>
    <n v="542"/>
    <n v="463"/>
    <n v="85.424354243542439"/>
    <n v="0"/>
    <s v="A"/>
    <n v="0"/>
    <s v="A"/>
    <n v="15"/>
    <n v="7"/>
    <n v="17"/>
    <n v="6"/>
    <n v="5"/>
    <n v="0"/>
  </r>
  <r>
    <x v="16"/>
    <n v="1.7"/>
    <n v="53"/>
    <n v="480"/>
    <n v="412"/>
    <n v="85.833333333333329"/>
    <n v="3"/>
    <s v="H"/>
    <n v="0"/>
    <s v="A"/>
    <n v="9"/>
    <n v="4"/>
    <n v="11"/>
    <n v="6"/>
    <n v="3"/>
    <n v="0"/>
  </r>
  <r>
    <x v="12"/>
    <n v="2.2000000000000002"/>
    <n v="39"/>
    <n v="379"/>
    <n v="305"/>
    <n v="80.474934036939317"/>
    <n v="3"/>
    <s v="H"/>
    <n v="2"/>
    <s v="H"/>
    <n v="22"/>
    <n v="11"/>
    <n v="16"/>
    <n v="6"/>
    <n v="6"/>
    <n v="0"/>
  </r>
  <r>
    <x v="9"/>
    <n v="0.7"/>
    <n v="58"/>
    <n v="522"/>
    <n v="426"/>
    <n v="81.609195402298852"/>
    <n v="1"/>
    <s v="D"/>
    <n v="0"/>
    <s v="A"/>
    <n v="12"/>
    <n v="2"/>
    <n v="11"/>
    <n v="6"/>
    <n v="1"/>
    <n v="0"/>
  </r>
  <r>
    <x v="19"/>
    <n v="2"/>
    <n v="58"/>
    <n v="619"/>
    <n v="546"/>
    <n v="88.206785137318249"/>
    <n v="3"/>
    <s v="H"/>
    <n v="3"/>
    <s v="H"/>
    <n v="19"/>
    <n v="13"/>
    <n v="10"/>
    <n v="3"/>
    <n v="1"/>
    <n v="0"/>
  </r>
  <r>
    <x v="14"/>
    <n v="2.4"/>
    <n v="53"/>
    <n v="517"/>
    <n v="439"/>
    <n v="84.912959381044487"/>
    <n v="1"/>
    <s v="D"/>
    <n v="1"/>
    <s v="H"/>
    <n v="11"/>
    <n v="3"/>
    <n v="16"/>
    <n v="2"/>
    <n v="4"/>
    <n v="0"/>
  </r>
  <r>
    <x v="15"/>
    <n v="3.5"/>
    <n v="48"/>
    <n v="485"/>
    <n v="381"/>
    <n v="78.55670103092784"/>
    <n v="3"/>
    <s v="H"/>
    <n v="2"/>
    <s v="H"/>
    <n v="23"/>
    <n v="10"/>
    <n v="11"/>
    <n v="9"/>
    <n v="3"/>
    <n v="0"/>
  </r>
  <r>
    <x v="11"/>
    <n v="1"/>
    <n v="33"/>
    <n v="342"/>
    <n v="239"/>
    <n v="69.883040935672511"/>
    <n v="0"/>
    <s v="D"/>
    <n v="0"/>
    <s v="D"/>
    <n v="9"/>
    <n v="4"/>
    <n v="7"/>
    <n v="4"/>
    <n v="3"/>
    <n v="0"/>
  </r>
  <r>
    <x v="10"/>
    <n v="1"/>
    <n v="70"/>
    <n v="619"/>
    <n v="510"/>
    <n v="82.390953150242325"/>
    <n v="2"/>
    <s v="D"/>
    <n v="2"/>
    <s v="H"/>
    <n v="14"/>
    <n v="3"/>
    <n v="12"/>
    <n v="9"/>
    <n v="3"/>
    <n v="0"/>
  </r>
  <r>
    <x v="13"/>
    <n v="2.1"/>
    <n v="77"/>
    <n v="749"/>
    <n v="669"/>
    <n v="89.31909212283044"/>
    <n v="2"/>
    <s v="D"/>
    <n v="1"/>
    <s v="A"/>
    <n v="33"/>
    <n v="11"/>
    <n v="7"/>
    <n v="8"/>
    <n v="3"/>
    <n v="0"/>
  </r>
  <r>
    <x v="4"/>
    <n v="1.6"/>
    <n v="38"/>
    <n v="368"/>
    <n v="285"/>
    <n v="77.445652173913047"/>
    <n v="1"/>
    <s v="D"/>
    <n v="0"/>
    <s v="A"/>
    <n v="11"/>
    <n v="4"/>
    <n v="14"/>
    <n v="5"/>
    <n v="4"/>
    <n v="0"/>
  </r>
  <r>
    <x v="2"/>
    <n v="4.4000000000000004"/>
    <n v="74"/>
    <n v="723"/>
    <n v="620"/>
    <n v="85.753803596127241"/>
    <n v="4"/>
    <s v="H"/>
    <n v="2"/>
    <s v="H"/>
    <n v="36"/>
    <n v="16"/>
    <n v="11"/>
    <n v="17"/>
    <n v="2"/>
    <n v="0"/>
  </r>
  <r>
    <x v="7"/>
    <n v="0.4"/>
    <n v="57"/>
    <n v="578"/>
    <n v="448"/>
    <n v="77.508650519031136"/>
    <n v="1"/>
    <s v="D"/>
    <n v="1"/>
    <s v="H"/>
    <n v="8"/>
    <n v="3"/>
    <n v="2"/>
    <n v="7"/>
    <n v="2"/>
    <n v="0"/>
  </r>
  <r>
    <x v="8"/>
    <n v="4.2"/>
    <n v="41"/>
    <n v="414"/>
    <n v="312"/>
    <n v="75.362318840579718"/>
    <n v="4"/>
    <s v="H"/>
    <n v="4"/>
    <s v="H"/>
    <n v="15"/>
    <n v="7"/>
    <n v="11"/>
    <n v="8"/>
    <n v="3"/>
    <n v="0"/>
  </r>
  <r>
    <x v="3"/>
    <n v="0.9"/>
    <n v="41"/>
    <n v="399"/>
    <n v="287"/>
    <n v="71.929824561403507"/>
    <n v="2"/>
    <s v="H"/>
    <n v="0"/>
    <s v="A"/>
    <n v="8"/>
    <n v="2"/>
    <n v="13"/>
    <n v="5"/>
    <n v="2"/>
    <n v="0"/>
  </r>
  <r>
    <x v="5"/>
    <n v="0.8"/>
    <n v="41"/>
    <n v="398"/>
    <n v="291"/>
    <n v="73.115577889447238"/>
    <n v="0"/>
    <s v="A"/>
    <n v="0"/>
    <s v="D"/>
    <n v="11"/>
    <n v="1"/>
    <n v="11"/>
    <n v="6"/>
    <n v="2"/>
    <n v="0"/>
  </r>
  <r>
    <x v="18"/>
    <n v="0.6"/>
    <n v="45"/>
    <n v="465"/>
    <n v="382"/>
    <n v="82.150537634408607"/>
    <n v="1"/>
    <s v="A"/>
    <n v="0"/>
    <s v="A"/>
    <n v="8"/>
    <n v="3"/>
    <n v="16"/>
    <n v="2"/>
    <n v="2"/>
    <n v="0"/>
  </r>
  <r>
    <x v="1"/>
    <n v="1.2"/>
    <n v="44"/>
    <n v="441"/>
    <n v="361"/>
    <n v="81.859410430838992"/>
    <n v="2"/>
    <s v="D"/>
    <n v="1"/>
    <s v="A"/>
    <n v="15"/>
    <n v="5"/>
    <n v="10"/>
    <n v="10"/>
    <n v="4"/>
    <n v="0"/>
  </r>
  <r>
    <x v="0"/>
    <n v="1"/>
    <n v="39"/>
    <n v="436"/>
    <n v="336"/>
    <n v="77.064220183486242"/>
    <n v="0"/>
    <s v="A"/>
    <n v="0"/>
    <s v="A"/>
    <n v="11"/>
    <n v="2"/>
    <n v="16"/>
    <n v="5"/>
    <n v="5"/>
    <n v="1"/>
  </r>
  <r>
    <x v="17"/>
    <n v="1.3"/>
    <n v="40"/>
    <n v="420"/>
    <n v="321"/>
    <n v="76.428571428571416"/>
    <n v="3"/>
    <s v="H"/>
    <n v="3"/>
    <s v="H"/>
    <n v="14"/>
    <n v="6"/>
    <n v="19"/>
    <n v="7"/>
    <n v="2"/>
    <n v="0"/>
  </r>
  <r>
    <x v="11"/>
    <n v="0.6"/>
    <n v="32"/>
    <n v="325"/>
    <n v="221"/>
    <n v="68"/>
    <n v="0"/>
    <s v="A"/>
    <n v="0"/>
    <s v="A"/>
    <n v="9"/>
    <n v="5"/>
    <n v="7"/>
    <n v="3"/>
    <n v="4"/>
    <n v="0"/>
  </r>
  <r>
    <x v="2"/>
    <n v="2.8"/>
    <n v="59"/>
    <n v="590"/>
    <n v="505"/>
    <n v="85.593220338983059"/>
    <n v="3"/>
    <s v="H"/>
    <n v="0"/>
    <s v="D"/>
    <n v="29"/>
    <n v="6"/>
    <n v="10"/>
    <n v="13"/>
    <n v="0"/>
    <n v="0"/>
  </r>
  <r>
    <x v="7"/>
    <n v="4.2"/>
    <n v="44"/>
    <n v="410"/>
    <n v="308"/>
    <n v="75.121951219512198"/>
    <n v="5"/>
    <s v="H"/>
    <n v="4"/>
    <s v="H"/>
    <n v="19"/>
    <n v="12"/>
    <n v="9"/>
    <n v="10"/>
    <n v="2"/>
    <n v="0"/>
  </r>
  <r>
    <x v="9"/>
    <n v="0.8"/>
    <n v="45"/>
    <n v="404"/>
    <n v="306"/>
    <n v="75.742574257425744"/>
    <n v="1"/>
    <s v="H"/>
    <n v="1"/>
    <s v="H"/>
    <n v="6"/>
    <n v="2"/>
    <n v="12"/>
    <n v="0"/>
    <n v="4"/>
    <n v="0"/>
  </r>
  <r>
    <x v="13"/>
    <n v="1.6"/>
    <n v="58"/>
    <n v="663"/>
    <n v="592"/>
    <n v="89.291101055806948"/>
    <n v="3"/>
    <s v="H"/>
    <n v="1"/>
    <s v="D"/>
    <n v="20"/>
    <n v="7"/>
    <n v="4"/>
    <n v="8"/>
    <n v="2"/>
    <n v="0"/>
  </r>
  <r>
    <x v="6"/>
    <n v="3.6"/>
    <n v="52"/>
    <n v="528"/>
    <n v="452"/>
    <n v="85.606060606060609"/>
    <n v="4"/>
    <s v="H"/>
    <n v="2"/>
    <s v="H"/>
    <n v="23"/>
    <n v="13"/>
    <n v="12"/>
    <n v="5"/>
    <n v="0"/>
    <n v="0"/>
  </r>
  <r>
    <x v="3"/>
    <n v="0.7"/>
    <n v="33"/>
    <n v="340"/>
    <n v="246"/>
    <n v="72.35294117647058"/>
    <n v="0"/>
    <s v="D"/>
    <n v="0"/>
    <s v="D"/>
    <n v="8"/>
    <n v="2"/>
    <n v="12"/>
    <n v="0"/>
    <n v="1"/>
    <n v="0"/>
  </r>
  <r>
    <x v="16"/>
    <n v="0.5"/>
    <n v="53"/>
    <n v="454"/>
    <n v="359"/>
    <n v="79.074889867841421"/>
    <n v="0"/>
    <s v="D"/>
    <n v="0"/>
    <s v="D"/>
    <n v="11"/>
    <n v="1"/>
    <n v="12"/>
    <n v="6"/>
    <n v="1"/>
    <n v="0"/>
  </r>
  <r>
    <x v="8"/>
    <n v="2.2999999999999998"/>
    <n v="65"/>
    <n v="641"/>
    <n v="543"/>
    <n v="84.711388455538213"/>
    <n v="1"/>
    <s v="D"/>
    <n v="0"/>
    <s v="D"/>
    <n v="22"/>
    <n v="8"/>
    <n v="12"/>
    <n v="11"/>
    <n v="6"/>
    <n v="0"/>
  </r>
  <r>
    <x v="10"/>
    <n v="1.8"/>
    <n v="41"/>
    <n v="397"/>
    <n v="319"/>
    <n v="80.352644836272034"/>
    <n v="3"/>
    <s v="H"/>
    <n v="0"/>
    <s v="A"/>
    <n v="11"/>
    <n v="4"/>
    <n v="14"/>
    <n v="4"/>
    <n v="2"/>
    <n v="0"/>
  </r>
  <r>
    <x v="15"/>
    <n v="1.9"/>
    <n v="57"/>
    <n v="527"/>
    <n v="443"/>
    <n v="84.060721062618597"/>
    <n v="4"/>
    <s v="H"/>
    <n v="1"/>
    <s v="D"/>
    <n v="22"/>
    <n v="7"/>
    <n v="10"/>
    <n v="13"/>
    <n v="1"/>
    <n v="0"/>
  </r>
  <r>
    <x v="12"/>
    <n v="1.8"/>
    <n v="52"/>
    <n v="483"/>
    <n v="398"/>
    <n v="82.401656314699792"/>
    <n v="1"/>
    <s v="A"/>
    <n v="1"/>
    <s v="D"/>
    <n v="10"/>
    <n v="4"/>
    <n v="8"/>
    <n v="6"/>
    <n v="3"/>
    <n v="1"/>
  </r>
  <r>
    <x v="1"/>
    <n v="1.3"/>
    <n v="55"/>
    <n v="539"/>
    <n v="449"/>
    <n v="83.302411873840441"/>
    <n v="0"/>
    <s v="A"/>
    <n v="0"/>
    <s v="A"/>
    <n v="13"/>
    <n v="2"/>
    <n v="12"/>
    <n v="5"/>
    <n v="1"/>
    <n v="0"/>
  </r>
  <r>
    <x v="0"/>
    <n v="1.3"/>
    <n v="50"/>
    <n v="530"/>
    <n v="435"/>
    <n v="82.075471698113205"/>
    <n v="2"/>
    <s v="H"/>
    <n v="0"/>
    <s v="A"/>
    <n v="23"/>
    <n v="11"/>
    <n v="14"/>
    <n v="9"/>
    <n v="2"/>
    <n v="0"/>
  </r>
  <r>
    <x v="4"/>
    <n v="2"/>
    <n v="60"/>
    <n v="599"/>
    <n v="479"/>
    <n v="79.966611018363949"/>
    <n v="0"/>
    <s v="A"/>
    <n v="0"/>
    <s v="A"/>
    <n v="21"/>
    <n v="6"/>
    <n v="11"/>
    <n v="9"/>
    <n v="2"/>
    <n v="0"/>
  </r>
  <r>
    <x v="14"/>
    <n v="2.1"/>
    <n v="42"/>
    <n v="398"/>
    <n v="317"/>
    <n v="79.64824120603015"/>
    <n v="2"/>
    <s v="A"/>
    <n v="2"/>
    <s v="H"/>
    <n v="14"/>
    <n v="7"/>
    <n v="10"/>
    <n v="10"/>
    <n v="5"/>
    <n v="1"/>
  </r>
  <r>
    <x v="17"/>
    <n v="1.8"/>
    <n v="49"/>
    <n v="453"/>
    <n v="346"/>
    <n v="76.379690949227381"/>
    <n v="2"/>
    <s v="H"/>
    <n v="0"/>
    <s v="D"/>
    <n v="13"/>
    <n v="4"/>
    <n v="12"/>
    <n v="7"/>
    <n v="1"/>
    <n v="0"/>
  </r>
  <r>
    <x v="18"/>
    <n v="0.8"/>
    <n v="23"/>
    <n v="237"/>
    <n v="158"/>
    <n v="66.666666666666657"/>
    <n v="1"/>
    <s v="A"/>
    <n v="1"/>
    <s v="D"/>
    <n v="3"/>
    <n v="2"/>
    <n v="8"/>
    <n v="1"/>
    <n v="4"/>
    <n v="0"/>
  </r>
  <r>
    <x v="19"/>
    <n v="1.9"/>
    <n v="43"/>
    <n v="439"/>
    <n v="345"/>
    <n v="78.587699316628701"/>
    <n v="2"/>
    <s v="H"/>
    <n v="1"/>
    <s v="H"/>
    <n v="9"/>
    <n v="5"/>
    <n v="12"/>
    <n v="1"/>
    <n v="4"/>
    <n v="0"/>
  </r>
  <r>
    <x v="5"/>
    <n v="1.7"/>
    <n v="51"/>
    <n v="493"/>
    <n v="391"/>
    <n v="79.310344827586206"/>
    <n v="1"/>
    <s v="H"/>
    <n v="0"/>
    <s v="D"/>
    <n v="20"/>
    <n v="6"/>
    <n v="9"/>
    <n v="6"/>
    <n v="2"/>
    <n v="0"/>
  </r>
  <r>
    <x v="9"/>
    <n v="0.8"/>
    <n v="65"/>
    <n v="615"/>
    <n v="518"/>
    <n v="84.22764227642277"/>
    <n v="1"/>
    <s v="A"/>
    <n v="1"/>
    <s v="D"/>
    <n v="11"/>
    <n v="1"/>
    <n v="16"/>
    <n v="6"/>
    <n v="5"/>
    <n v="0"/>
  </r>
  <r>
    <x v="16"/>
    <n v="1.8"/>
    <n v="57"/>
    <n v="475"/>
    <n v="383"/>
    <n v="80.631578947368425"/>
    <n v="1"/>
    <s v="D"/>
    <n v="0"/>
    <s v="D"/>
    <n v="18"/>
    <n v="8"/>
    <n v="12"/>
    <n v="9"/>
    <n v="7"/>
    <n v="0"/>
  </r>
  <r>
    <x v="7"/>
    <n v="4"/>
    <n v="65"/>
    <n v="612"/>
    <n v="499"/>
    <n v="81.535947712418306"/>
    <n v="4"/>
    <s v="H"/>
    <n v="2"/>
    <s v="D"/>
    <n v="20"/>
    <n v="9"/>
    <n v="7"/>
    <n v="5"/>
    <n v="0"/>
    <n v="0"/>
  </r>
  <r>
    <x v="10"/>
    <n v="1.3"/>
    <n v="51"/>
    <n v="500"/>
    <n v="417"/>
    <n v="83.399999999999991"/>
    <n v="2"/>
    <s v="D"/>
    <n v="1"/>
    <s v="H"/>
    <n v="19"/>
    <n v="6"/>
    <n v="12"/>
    <n v="9"/>
    <n v="3"/>
    <n v="0"/>
  </r>
  <r>
    <x v="13"/>
    <n v="2.9"/>
    <n v="57"/>
    <n v="660"/>
    <n v="595"/>
    <n v="90.151515151515156"/>
    <n v="1"/>
    <s v="H"/>
    <n v="1"/>
    <s v="H"/>
    <n v="22"/>
    <n v="8"/>
    <n v="9"/>
    <n v="12"/>
    <n v="1"/>
    <n v="0"/>
  </r>
  <r>
    <x v="3"/>
    <n v="0.8"/>
    <n v="40"/>
    <n v="429"/>
    <n v="331"/>
    <n v="77.156177156177151"/>
    <n v="1"/>
    <s v="D"/>
    <n v="0"/>
    <s v="D"/>
    <n v="10"/>
    <n v="5"/>
    <n v="8"/>
    <n v="4"/>
    <n v="1"/>
    <n v="0"/>
  </r>
  <r>
    <x v="8"/>
    <n v="1.6"/>
    <n v="50"/>
    <n v="495"/>
    <n v="404"/>
    <n v="81.616161616161619"/>
    <n v="2"/>
    <s v="H"/>
    <n v="1"/>
    <s v="D"/>
    <n v="17"/>
    <n v="7"/>
    <n v="13"/>
    <n v="7"/>
    <n v="6"/>
    <n v="0"/>
  </r>
  <r>
    <x v="11"/>
    <n v="0.8"/>
    <n v="34"/>
    <n v="296"/>
    <n v="181"/>
    <n v="61.148648648648653"/>
    <n v="1"/>
    <s v="H"/>
    <n v="1"/>
    <s v="H"/>
    <n v="14"/>
    <n v="6"/>
    <n v="16"/>
    <n v="8"/>
    <n v="4"/>
    <n v="0"/>
  </r>
  <r>
    <x v="6"/>
    <n v="2.8"/>
    <n v="42"/>
    <n v="436"/>
    <n v="338"/>
    <n v="77.522935779816521"/>
    <n v="2"/>
    <s v="H"/>
    <n v="0"/>
    <s v="D"/>
    <n v="12"/>
    <n v="3"/>
    <n v="6"/>
    <n v="6"/>
    <n v="5"/>
    <n v="0"/>
  </r>
  <r>
    <x v="2"/>
    <n v="0.9"/>
    <n v="45"/>
    <n v="415"/>
    <n v="320"/>
    <n v="77.108433734939766"/>
    <n v="2"/>
    <s v="D"/>
    <n v="2"/>
    <s v="H"/>
    <n v="9"/>
    <n v="3"/>
    <n v="14"/>
    <n v="1"/>
    <n v="2"/>
    <n v="0"/>
  </r>
  <r>
    <x v="4"/>
    <n v="0.5"/>
    <n v="37"/>
    <n v="321"/>
    <n v="218"/>
    <n v="67.912772585669785"/>
    <n v="1"/>
    <s v="H"/>
    <n v="1"/>
    <s v="H"/>
    <n v="9"/>
    <n v="4"/>
    <n v="16"/>
    <n v="4"/>
    <n v="4"/>
    <n v="0"/>
  </r>
  <r>
    <x v="17"/>
    <n v="2"/>
    <n v="36"/>
    <n v="362"/>
    <n v="297"/>
    <n v="82.04419889502762"/>
    <n v="2"/>
    <s v="H"/>
    <n v="1"/>
    <s v="H"/>
    <n v="12"/>
    <n v="6"/>
    <n v="11"/>
    <n v="3"/>
    <n v="2"/>
    <n v="0"/>
  </r>
  <r>
    <x v="1"/>
    <n v="1"/>
    <n v="43"/>
    <n v="359"/>
    <n v="266"/>
    <n v="74.094707520891362"/>
    <n v="1"/>
    <s v="D"/>
    <n v="0"/>
    <s v="D"/>
    <n v="14"/>
    <n v="2"/>
    <n v="11"/>
    <n v="4"/>
    <n v="4"/>
    <n v="1"/>
  </r>
  <r>
    <x v="19"/>
    <n v="1.6"/>
    <n v="49"/>
    <n v="483"/>
    <n v="389"/>
    <n v="80.53830227743272"/>
    <n v="2"/>
    <s v="H"/>
    <n v="0"/>
    <s v="A"/>
    <n v="16"/>
    <n v="8"/>
    <n v="10"/>
    <n v="10"/>
    <n v="1"/>
    <n v="0"/>
  </r>
  <r>
    <x v="5"/>
    <n v="2.2000000000000002"/>
    <n v="54"/>
    <n v="489"/>
    <n v="397"/>
    <n v="81.186094069529659"/>
    <n v="3"/>
    <s v="H"/>
    <n v="1"/>
    <s v="H"/>
    <n v="19"/>
    <n v="6"/>
    <n v="7"/>
    <n v="11"/>
    <n v="1"/>
    <n v="0"/>
  </r>
  <r>
    <x v="14"/>
    <n v="0.7"/>
    <n v="65"/>
    <n v="626"/>
    <n v="559"/>
    <n v="89.29712460063898"/>
    <n v="1"/>
    <s v="H"/>
    <n v="0"/>
    <s v="D"/>
    <n v="9"/>
    <n v="2"/>
    <n v="14"/>
    <n v="3"/>
    <n v="4"/>
    <n v="0"/>
  </r>
  <r>
    <x v="18"/>
    <n v="1.5"/>
    <n v="57"/>
    <n v="534"/>
    <n v="423"/>
    <n v="79.213483146067418"/>
    <n v="2"/>
    <s v="D"/>
    <n v="0"/>
    <s v="D"/>
    <n v="11"/>
    <n v="6"/>
    <n v="7"/>
    <n v="3"/>
    <n v="1"/>
    <n v="0"/>
  </r>
  <r>
    <x v="15"/>
    <n v="2.4"/>
    <n v="51"/>
    <n v="435"/>
    <n v="369"/>
    <n v="84.827586206896555"/>
    <n v="4"/>
    <s v="H"/>
    <n v="0"/>
    <s v="A"/>
    <n v="16"/>
    <n v="6"/>
    <n v="14"/>
    <n v="6"/>
    <n v="2"/>
    <n v="0"/>
  </r>
  <r>
    <x v="0"/>
    <n v="2"/>
    <n v="46"/>
    <n v="441"/>
    <n v="344"/>
    <n v="78.004535147392289"/>
    <n v="1"/>
    <s v="D"/>
    <n v="0"/>
    <s v="D"/>
    <n v="11"/>
    <n v="4"/>
    <n v="19"/>
    <n v="4"/>
    <n v="6"/>
    <n v="0"/>
  </r>
  <r>
    <x v="12"/>
    <n v="1.3"/>
    <n v="68"/>
    <n v="712"/>
    <n v="595"/>
    <n v="83.567415730337075"/>
    <n v="2"/>
    <s v="H"/>
    <n v="0"/>
    <s v="A"/>
    <n v="26"/>
    <n v="12"/>
    <n v="3"/>
    <n v="11"/>
    <n v="2"/>
    <n v="0"/>
  </r>
  <r>
    <x v="7"/>
    <n v="1.5"/>
    <n v="51"/>
    <n v="457"/>
    <n v="333"/>
    <n v="72.866520787746168"/>
    <n v="3"/>
    <s v="H"/>
    <n v="1"/>
    <s v="D"/>
    <n v="12"/>
    <n v="6"/>
    <n v="8"/>
    <n v="6"/>
    <n v="2"/>
    <n v="0"/>
  </r>
  <r>
    <x v="11"/>
    <n v="1.5"/>
    <n v="36"/>
    <n v="385"/>
    <n v="293"/>
    <n v="76.103896103896105"/>
    <n v="0"/>
    <s v="A"/>
    <n v="0"/>
    <s v="A"/>
    <n v="13"/>
    <n v="5"/>
    <n v="10"/>
    <n v="1"/>
    <n v="1"/>
    <n v="1"/>
  </r>
  <r>
    <x v="6"/>
    <n v="0.8"/>
    <n v="49"/>
    <n v="492"/>
    <n v="374"/>
    <n v="76.016260162601625"/>
    <n v="0"/>
    <s v="D"/>
    <n v="0"/>
    <s v="D"/>
    <n v="11"/>
    <n v="6"/>
    <n v="10"/>
    <n v="7"/>
    <n v="1"/>
    <n v="0"/>
  </r>
  <r>
    <x v="18"/>
    <n v="1.3"/>
    <n v="29"/>
    <n v="299"/>
    <n v="227"/>
    <n v="75.919732441471581"/>
    <n v="2"/>
    <s v="H"/>
    <n v="1"/>
    <s v="H"/>
    <n v="8"/>
    <n v="4"/>
    <n v="14"/>
    <n v="1"/>
    <n v="1"/>
    <n v="0"/>
  </r>
  <r>
    <x v="10"/>
    <n v="2.2999999999999998"/>
    <n v="40"/>
    <n v="453"/>
    <n v="390"/>
    <n v="86.092715231788077"/>
    <n v="2"/>
    <s v="H"/>
    <n v="0"/>
    <s v="A"/>
    <n v="10"/>
    <n v="4"/>
    <n v="12"/>
    <n v="0"/>
    <n v="3"/>
    <n v="0"/>
  </r>
  <r>
    <x v="19"/>
    <n v="2"/>
    <n v="62"/>
    <n v="644"/>
    <n v="564"/>
    <n v="87.577639751552795"/>
    <n v="2"/>
    <s v="H"/>
    <n v="1"/>
    <s v="H"/>
    <n v="14"/>
    <n v="5"/>
    <n v="11"/>
    <n v="2"/>
    <n v="0"/>
    <n v="0"/>
  </r>
  <r>
    <x v="0"/>
    <n v="0.8"/>
    <n v="51"/>
    <n v="534"/>
    <n v="446"/>
    <n v="83.520599250936328"/>
    <n v="3"/>
    <s v="H"/>
    <n v="2"/>
    <s v="H"/>
    <n v="13"/>
    <n v="3"/>
    <n v="9"/>
    <n v="1"/>
    <n v="0"/>
    <n v="0"/>
  </r>
  <r>
    <x v="5"/>
    <n v="0.6"/>
    <n v="44"/>
    <n v="429"/>
    <n v="319"/>
    <n v="74.358974358974365"/>
    <n v="1"/>
    <s v="A"/>
    <n v="1"/>
    <s v="H"/>
    <n v="9"/>
    <n v="3"/>
    <n v="13"/>
    <n v="4"/>
    <n v="1"/>
    <n v="0"/>
  </r>
  <r>
    <x v="15"/>
    <n v="1.5"/>
    <n v="66"/>
    <n v="609"/>
    <n v="494"/>
    <n v="81.116584564860432"/>
    <n v="1"/>
    <s v="A"/>
    <n v="0"/>
    <s v="A"/>
    <n v="17"/>
    <n v="5"/>
    <n v="10"/>
    <n v="12"/>
    <n v="1"/>
    <n v="0"/>
  </r>
  <r>
    <x v="8"/>
    <n v="1.5"/>
    <n v="49"/>
    <n v="447"/>
    <n v="376"/>
    <n v="84.116331096196873"/>
    <n v="1"/>
    <s v="D"/>
    <n v="0"/>
    <s v="D"/>
    <n v="17"/>
    <n v="3"/>
    <n v="12"/>
    <n v="4"/>
    <n v="4"/>
    <n v="0"/>
  </r>
  <r>
    <x v="9"/>
    <n v="1.1000000000000001"/>
    <n v="37"/>
    <n v="386"/>
    <n v="286"/>
    <n v="74.093264248704656"/>
    <n v="1"/>
    <s v="A"/>
    <n v="0"/>
    <s v="A"/>
    <n v="4"/>
    <n v="1"/>
    <n v="15"/>
    <n v="2"/>
    <n v="4"/>
    <n v="0"/>
  </r>
  <r>
    <x v="2"/>
    <n v="1.2"/>
    <n v="66"/>
    <n v="631"/>
    <n v="560"/>
    <n v="88.74801901743264"/>
    <n v="3"/>
    <s v="H"/>
    <n v="1"/>
    <s v="H"/>
    <n v="19"/>
    <n v="7"/>
    <n v="10"/>
    <n v="8"/>
    <n v="3"/>
    <n v="0"/>
  </r>
  <r>
    <x v="16"/>
    <n v="3"/>
    <n v="69"/>
    <n v="658"/>
    <n v="554"/>
    <n v="84.19452887537993"/>
    <n v="2"/>
    <s v="D"/>
    <n v="1"/>
    <s v="A"/>
    <n v="17"/>
    <n v="5"/>
    <n v="10"/>
    <n v="10"/>
    <n v="3"/>
    <n v="0"/>
  </r>
  <r>
    <x v="17"/>
    <n v="1.6"/>
    <n v="55"/>
    <n v="542"/>
    <n v="442"/>
    <n v="81.54981549815497"/>
    <n v="1"/>
    <s v="A"/>
    <n v="0"/>
    <s v="A"/>
    <n v="19"/>
    <n v="5"/>
    <n v="13"/>
    <n v="7"/>
    <n v="2"/>
    <n v="0"/>
  </r>
  <r>
    <x v="3"/>
    <n v="1.2"/>
    <n v="59"/>
    <n v="533"/>
    <n v="440"/>
    <n v="82.551594746716688"/>
    <n v="0"/>
    <s v="D"/>
    <n v="0"/>
    <s v="D"/>
    <n v="27"/>
    <n v="5"/>
    <n v="8"/>
    <n v="10"/>
    <n v="0"/>
    <n v="0"/>
  </r>
  <r>
    <x v="12"/>
    <n v="1"/>
    <n v="59"/>
    <n v="603"/>
    <n v="499"/>
    <n v="82.752902155887227"/>
    <n v="1"/>
    <s v="A"/>
    <n v="1"/>
    <s v="D"/>
    <n v="10"/>
    <n v="3"/>
    <n v="14"/>
    <n v="7"/>
    <n v="3"/>
    <n v="0"/>
  </r>
  <r>
    <x v="13"/>
    <n v="2.1"/>
    <n v="58"/>
    <n v="618"/>
    <n v="546"/>
    <n v="88.349514563106794"/>
    <n v="0"/>
    <s v="A"/>
    <n v="0"/>
    <s v="A"/>
    <n v="23"/>
    <n v="5"/>
    <n v="19"/>
    <n v="9"/>
    <n v="4"/>
    <n v="0"/>
  </r>
  <r>
    <x v="14"/>
    <n v="1.3"/>
    <n v="38"/>
    <n v="396"/>
    <n v="327"/>
    <n v="82.575757575757578"/>
    <n v="2"/>
    <s v="A"/>
    <n v="1"/>
    <s v="D"/>
    <n v="7"/>
    <n v="5"/>
    <n v="11"/>
    <n v="3"/>
    <n v="3"/>
    <n v="0"/>
  </r>
  <r>
    <x v="1"/>
    <n v="1.6"/>
    <n v="40"/>
    <n v="462"/>
    <n v="368"/>
    <n v="79.65367965367966"/>
    <n v="1"/>
    <s v="D"/>
    <n v="1"/>
    <s v="D"/>
    <n v="11"/>
    <n v="6"/>
    <n v="11"/>
    <n v="4"/>
    <n v="0"/>
    <n v="0"/>
  </r>
  <r>
    <x v="4"/>
    <n v="1.6"/>
    <n v="53"/>
    <n v="576"/>
    <n v="474"/>
    <n v="82.291666666666657"/>
    <n v="0"/>
    <s v="A"/>
    <n v="0"/>
    <s v="A"/>
    <n v="18"/>
    <n v="2"/>
    <n v="11"/>
    <n v="8"/>
    <n v="1"/>
    <n v="0"/>
  </r>
  <r>
    <x v="10"/>
    <n v="1.7"/>
    <n v="53"/>
    <n v="511"/>
    <n v="439"/>
    <n v="85.909980430528378"/>
    <n v="1"/>
    <s v="D"/>
    <n v="1"/>
    <s v="H"/>
    <n v="22"/>
    <n v="5"/>
    <n v="20"/>
    <n v="7"/>
    <n v="2"/>
    <n v="0"/>
  </r>
  <r>
    <x v="7"/>
    <n v="2.4"/>
    <n v="60"/>
    <n v="627"/>
    <n v="518"/>
    <n v="82.61562998405104"/>
    <n v="4"/>
    <s v="H"/>
    <n v="3"/>
    <s v="H"/>
    <n v="13"/>
    <n v="6"/>
    <n v="9"/>
    <n v="5"/>
    <n v="1"/>
    <n v="0"/>
  </r>
  <r>
    <x v="11"/>
    <n v="1.7"/>
    <n v="49"/>
    <n v="450"/>
    <n v="351"/>
    <n v="78"/>
    <n v="1"/>
    <s v="D"/>
    <n v="0"/>
    <s v="D"/>
    <n v="16"/>
    <n v="4"/>
    <n v="12"/>
    <n v="8"/>
    <n v="3"/>
    <n v="0"/>
  </r>
  <r>
    <x v="5"/>
    <n v="1.6"/>
    <n v="45"/>
    <n v="354"/>
    <n v="258"/>
    <n v="72.881355932203391"/>
    <n v="1"/>
    <s v="H"/>
    <n v="0"/>
    <s v="D"/>
    <n v="12"/>
    <n v="5"/>
    <n v="5"/>
    <n v="8"/>
    <n v="1"/>
    <n v="0"/>
  </r>
  <r>
    <x v="18"/>
    <n v="0.5"/>
    <n v="60"/>
    <n v="571"/>
    <n v="472"/>
    <n v="82.661996497373025"/>
    <n v="2"/>
    <s v="A"/>
    <n v="1"/>
    <s v="A"/>
    <n v="10"/>
    <n v="3"/>
    <n v="13"/>
    <n v="3"/>
    <n v="4"/>
    <n v="0"/>
  </r>
  <r>
    <x v="6"/>
    <n v="1.5"/>
    <n v="40"/>
    <n v="348"/>
    <n v="268"/>
    <n v="77.011494252873561"/>
    <n v="2"/>
    <s v="A"/>
    <n v="2"/>
    <s v="A"/>
    <n v="12"/>
    <n v="5"/>
    <n v="10"/>
    <n v="2"/>
    <n v="4"/>
    <n v="0"/>
  </r>
  <r>
    <x v="8"/>
    <n v="1.6"/>
    <n v="64"/>
    <n v="656"/>
    <n v="579"/>
    <n v="88.262195121951208"/>
    <n v="3"/>
    <s v="H"/>
    <n v="2"/>
    <s v="H"/>
    <n v="17"/>
    <n v="8"/>
    <n v="21"/>
    <n v="3"/>
    <n v="2"/>
    <n v="0"/>
  </r>
  <r>
    <x v="0"/>
    <n v="1.1000000000000001"/>
    <n v="60"/>
    <n v="653"/>
    <n v="580"/>
    <n v="88.820826952526801"/>
    <n v="4"/>
    <s v="H"/>
    <n v="2"/>
    <s v="H"/>
    <n v="11"/>
    <n v="5"/>
    <n v="12"/>
    <n v="2"/>
    <n v="2"/>
    <n v="0"/>
  </r>
  <r>
    <x v="15"/>
    <n v="0.8"/>
    <n v="51"/>
    <n v="532"/>
    <n v="449"/>
    <n v="84.398496240601503"/>
    <n v="1"/>
    <s v="D"/>
    <n v="0"/>
    <s v="D"/>
    <n v="8"/>
    <n v="3"/>
    <n v="4"/>
    <n v="7"/>
    <n v="0"/>
    <n v="0"/>
  </r>
  <r>
    <x v="19"/>
    <n v="3.4"/>
    <n v="44"/>
    <n v="459"/>
    <n v="376"/>
    <n v="81.917211328976038"/>
    <n v="2"/>
    <s v="H"/>
    <n v="1"/>
    <s v="H"/>
    <n v="18"/>
    <n v="7"/>
    <n v="9"/>
    <n v="7"/>
    <n v="1"/>
    <n v="0"/>
  </r>
  <r>
    <x v="1"/>
    <n v="0.5"/>
    <n v="54"/>
    <n v="563"/>
    <n v="456"/>
    <n v="80.99467140319716"/>
    <n v="0"/>
    <s v="A"/>
    <n v="0"/>
    <s v="D"/>
    <n v="9"/>
    <n v="2"/>
    <n v="14"/>
    <n v="4"/>
    <n v="2"/>
    <n v="0"/>
  </r>
  <r>
    <x v="9"/>
    <n v="1.7"/>
    <n v="39"/>
    <n v="409"/>
    <n v="304"/>
    <n v="74.327628361858189"/>
    <n v="3"/>
    <s v="H"/>
    <n v="1"/>
    <s v="H"/>
    <n v="8"/>
    <n v="6"/>
    <n v="9"/>
    <n v="3"/>
    <n v="2"/>
    <n v="0"/>
  </r>
  <r>
    <x v="3"/>
    <n v="1"/>
    <n v="44"/>
    <n v="407"/>
    <n v="317"/>
    <n v="77.886977886977888"/>
    <n v="4"/>
    <s v="H"/>
    <n v="2"/>
    <s v="H"/>
    <n v="13"/>
    <n v="4"/>
    <n v="10"/>
    <n v="3"/>
    <n v="2"/>
    <n v="0"/>
  </r>
  <r>
    <x v="13"/>
    <n v="2.4"/>
    <n v="66"/>
    <n v="620"/>
    <n v="545"/>
    <n v="87.903225806451616"/>
    <n v="3"/>
    <s v="H"/>
    <n v="2"/>
    <s v="H"/>
    <n v="17"/>
    <n v="7"/>
    <n v="7"/>
    <n v="8"/>
    <n v="2"/>
    <n v="0"/>
  </r>
  <r>
    <x v="4"/>
    <n v="2.1"/>
    <n v="42"/>
    <n v="402"/>
    <n v="307"/>
    <n v="76.368159203980099"/>
    <n v="3"/>
    <s v="D"/>
    <n v="1"/>
    <s v="H"/>
    <n v="17"/>
    <n v="6"/>
    <n v="9"/>
    <n v="5"/>
    <n v="2"/>
    <n v="0"/>
  </r>
  <r>
    <x v="14"/>
    <n v="1.6"/>
    <n v="45"/>
    <n v="467"/>
    <n v="402"/>
    <n v="86.081370449678801"/>
    <n v="1"/>
    <s v="A"/>
    <n v="1"/>
    <s v="A"/>
    <n v="6"/>
    <n v="4"/>
    <n v="7"/>
    <n v="5"/>
    <n v="1"/>
    <n v="1"/>
  </r>
  <r>
    <x v="2"/>
    <n v="2.1"/>
    <n v="51"/>
    <n v="508"/>
    <n v="425"/>
    <n v="83.661417322834637"/>
    <n v="2"/>
    <s v="H"/>
    <n v="0"/>
    <s v="D"/>
    <n v="14"/>
    <n v="6"/>
    <n v="12"/>
    <n v="13"/>
    <n v="1"/>
    <n v="0"/>
  </r>
  <r>
    <x v="16"/>
    <n v="2.4"/>
    <n v="49"/>
    <n v="427"/>
    <n v="350"/>
    <n v="81.967213114754102"/>
    <n v="3"/>
    <s v="H"/>
    <n v="3"/>
    <s v="H"/>
    <n v="20"/>
    <n v="10"/>
    <n v="11"/>
    <n v="10"/>
    <n v="2"/>
    <n v="0"/>
  </r>
  <r>
    <x v="12"/>
    <n v="1.1000000000000001"/>
    <n v="43"/>
    <n v="419"/>
    <n v="330"/>
    <n v="78.758949880668254"/>
    <n v="3"/>
    <s v="H"/>
    <n v="1"/>
    <s v="H"/>
    <n v="6"/>
    <n v="2"/>
    <n v="7"/>
    <n v="5"/>
    <n v="2"/>
    <n v="0"/>
  </r>
  <r>
    <x v="17"/>
    <n v="3.5"/>
    <n v="35"/>
    <n v="290"/>
    <n v="194"/>
    <n v="66.896551724137936"/>
    <n v="1"/>
    <s v="H"/>
    <n v="1"/>
    <s v="H"/>
    <n v="21"/>
    <n v="8"/>
    <n v="15"/>
    <n v="5"/>
    <n v="2"/>
    <n v="0"/>
  </r>
  <r>
    <x v="16"/>
    <n v="2.2999999999999998"/>
    <n v="47"/>
    <n v="462"/>
    <n v="383"/>
    <n v="82.900432900432889"/>
    <n v="1"/>
    <s v="H"/>
    <n v="1"/>
    <s v="H"/>
    <n v="18"/>
    <n v="5"/>
    <n v="18"/>
    <n v="14"/>
    <n v="1"/>
    <n v="0"/>
  </r>
  <r>
    <x v="7"/>
    <n v="1.2"/>
    <n v="43"/>
    <n v="427"/>
    <n v="331"/>
    <n v="77.517564402810308"/>
    <n v="4"/>
    <s v="H"/>
    <n v="2"/>
    <s v="D"/>
    <n v="11"/>
    <n v="8"/>
    <n v="10"/>
    <n v="3"/>
    <n v="3"/>
    <n v="0"/>
  </r>
  <r>
    <x v="11"/>
    <n v="1.3"/>
    <n v="32"/>
    <n v="364"/>
    <n v="276"/>
    <n v="75.824175824175825"/>
    <n v="2"/>
    <s v="D"/>
    <n v="1"/>
    <s v="D"/>
    <n v="12"/>
    <n v="3"/>
    <n v="4"/>
    <n v="6"/>
    <n v="1"/>
    <n v="0"/>
  </r>
  <r>
    <x v="0"/>
    <n v="1.6"/>
    <n v="71"/>
    <n v="642"/>
    <n v="548"/>
    <n v="85.35825545171339"/>
    <n v="2"/>
    <s v="A"/>
    <n v="1"/>
    <s v="D"/>
    <n v="17"/>
    <n v="7"/>
    <n v="10"/>
    <n v="5"/>
    <n v="0"/>
    <n v="0"/>
  </r>
  <r>
    <x v="12"/>
    <n v="0.2"/>
    <n v="34"/>
    <n v="328"/>
    <n v="233"/>
    <n v="71.036585365853654"/>
    <n v="1"/>
    <s v="D"/>
    <n v="1"/>
    <s v="H"/>
    <n v="2"/>
    <n v="2"/>
    <n v="10"/>
    <n v="0"/>
    <n v="4"/>
    <n v="0"/>
  </r>
  <r>
    <x v="1"/>
    <n v="1.3"/>
    <n v="44"/>
    <n v="377"/>
    <n v="268"/>
    <n v="71.087533156498665"/>
    <n v="1"/>
    <s v="A"/>
    <n v="1"/>
    <s v="H"/>
    <n v="18"/>
    <n v="5"/>
    <n v="9"/>
    <n v="6"/>
    <n v="2"/>
    <n v="0"/>
  </r>
  <r>
    <x v="9"/>
    <n v="1.3"/>
    <n v="56"/>
    <n v="570"/>
    <n v="472"/>
    <n v="82.807017543859658"/>
    <n v="2"/>
    <s v="D"/>
    <n v="0"/>
    <s v="A"/>
    <n v="10"/>
    <n v="3"/>
    <n v="9"/>
    <n v="5"/>
    <n v="1"/>
    <n v="0"/>
  </r>
  <r>
    <x v="15"/>
    <n v="2.8"/>
    <n v="39"/>
    <n v="355"/>
    <n v="286"/>
    <n v="80.563380281690144"/>
    <n v="3"/>
    <s v="A"/>
    <n v="2"/>
    <s v="H"/>
    <n v="13"/>
    <n v="5"/>
    <n v="17"/>
    <n v="5"/>
    <n v="2"/>
    <n v="0"/>
  </r>
  <r>
    <x v="6"/>
    <n v="1"/>
    <n v="54"/>
    <n v="480"/>
    <n v="375"/>
    <n v="78.125"/>
    <n v="2"/>
    <s v="H"/>
    <n v="0"/>
    <s v="D"/>
    <n v="19"/>
    <n v="4"/>
    <n v="12"/>
    <n v="11"/>
    <n v="5"/>
    <n v="0"/>
  </r>
  <r>
    <x v="2"/>
    <n v="1.2"/>
    <n v="76"/>
    <n v="746"/>
    <n v="666"/>
    <n v="89.276139410187668"/>
    <n v="0"/>
    <s v="D"/>
    <n v="0"/>
    <s v="D"/>
    <n v="13"/>
    <n v="5"/>
    <n v="6"/>
    <n v="8"/>
    <n v="0"/>
    <n v="0"/>
  </r>
  <r>
    <x v="19"/>
    <n v="2.1"/>
    <n v="61"/>
    <n v="586"/>
    <n v="498"/>
    <n v="84.982935153583611"/>
    <n v="2"/>
    <s v="D"/>
    <n v="0"/>
    <s v="A"/>
    <n v="16"/>
    <n v="4"/>
    <n v="10"/>
    <n v="5"/>
    <n v="3"/>
    <n v="1"/>
  </r>
  <r>
    <x v="4"/>
    <n v="3.8"/>
    <n v="59"/>
    <n v="668"/>
    <n v="578"/>
    <n v="86.526946107784426"/>
    <n v="4"/>
    <s v="H"/>
    <n v="1"/>
    <s v="H"/>
    <n v="27"/>
    <n v="11"/>
    <n v="7"/>
    <n v="5"/>
    <n v="3"/>
    <n v="0"/>
  </r>
  <r>
    <x v="18"/>
    <n v="1.3"/>
    <n v="54"/>
    <n v="549"/>
    <n v="443"/>
    <n v="80.692167577413471"/>
    <n v="1"/>
    <s v="A"/>
    <n v="0"/>
    <s v="A"/>
    <n v="16"/>
    <n v="6"/>
    <n v="13"/>
    <n v="7"/>
    <n v="0"/>
    <n v="1"/>
  </r>
  <r>
    <x v="5"/>
    <n v="1.7"/>
    <n v="50"/>
    <n v="501"/>
    <n v="441"/>
    <n v="88.023952095808383"/>
    <n v="2"/>
    <s v="H"/>
    <n v="0"/>
    <s v="D"/>
    <n v="17"/>
    <n v="6"/>
    <n v="12"/>
    <n v="4"/>
    <n v="0"/>
    <n v="0"/>
  </r>
  <r>
    <x v="10"/>
    <n v="1"/>
    <n v="64"/>
    <n v="613"/>
    <n v="528"/>
    <n v="86.133768352365408"/>
    <n v="1"/>
    <s v="A"/>
    <n v="0"/>
    <s v="A"/>
    <n v="17"/>
    <n v="5"/>
    <n v="11"/>
    <n v="8"/>
    <n v="1"/>
    <n v="0"/>
  </r>
  <r>
    <x v="13"/>
    <n v="0.9"/>
    <n v="52"/>
    <n v="538"/>
    <n v="453"/>
    <n v="84.20074349442379"/>
    <n v="1"/>
    <s v="A"/>
    <n v="1"/>
    <s v="H"/>
    <n v="10"/>
    <n v="3"/>
    <n v="5"/>
    <n v="8"/>
    <n v="1"/>
    <n v="0"/>
  </r>
  <r>
    <x v="8"/>
    <n v="2.2000000000000002"/>
    <n v="62"/>
    <n v="585"/>
    <n v="483"/>
    <n v="82.564102564102555"/>
    <n v="2"/>
    <s v="H"/>
    <n v="1"/>
    <s v="H"/>
    <n v="26"/>
    <n v="8"/>
    <n v="11"/>
    <n v="8"/>
    <n v="0"/>
    <n v="1"/>
  </r>
  <r>
    <x v="14"/>
    <n v="0.8"/>
    <n v="42"/>
    <n v="458"/>
    <n v="392"/>
    <n v="85.589519650655021"/>
    <n v="0"/>
    <s v="A"/>
    <n v="0"/>
    <s v="A"/>
    <n v="9"/>
    <n v="3"/>
    <n v="8"/>
    <n v="2"/>
    <n v="1"/>
    <n v="0"/>
  </r>
  <r>
    <x v="17"/>
    <n v="1.9"/>
    <n v="52"/>
    <n v="491"/>
    <n v="362"/>
    <n v="73.727087576374757"/>
    <n v="1"/>
    <s v="D"/>
    <n v="0"/>
    <s v="D"/>
    <n v="29"/>
    <n v="9"/>
    <n v="6"/>
    <n v="12"/>
    <n v="0"/>
    <n v="0"/>
  </r>
  <r>
    <x v="16"/>
    <n v="1.6"/>
    <n v="44"/>
    <n v="451"/>
    <n v="383"/>
    <n v="84.922394678492239"/>
    <n v="2"/>
    <s v="H"/>
    <n v="1"/>
    <s v="H"/>
    <n v="11"/>
    <n v="6"/>
    <n v="14"/>
    <n v="5"/>
    <n v="3"/>
    <n v="0"/>
  </r>
  <r>
    <x v="7"/>
    <n v="0.7"/>
    <n v="64"/>
    <n v="589"/>
    <n v="472"/>
    <n v="80.135823429541603"/>
    <n v="0"/>
    <s v="A"/>
    <n v="0"/>
    <s v="A"/>
    <n v="7"/>
    <n v="3"/>
    <n v="9"/>
    <n v="9"/>
    <n v="3"/>
    <n v="0"/>
  </r>
  <r>
    <x v="1"/>
    <n v="0.7"/>
    <n v="42"/>
    <n v="462"/>
    <n v="374"/>
    <n v="80.952380952380949"/>
    <n v="0"/>
    <s v="A"/>
    <n v="0"/>
    <s v="A"/>
    <n v="10"/>
    <n v="2"/>
    <n v="9"/>
    <n v="2"/>
    <n v="2"/>
    <n v="0"/>
  </r>
  <r>
    <x v="6"/>
    <n v="1.2"/>
    <n v="47"/>
    <n v="418"/>
    <n v="311"/>
    <n v="74.401913875598098"/>
    <n v="1"/>
    <s v="D"/>
    <n v="0"/>
    <s v="D"/>
    <n v="11"/>
    <n v="4"/>
    <n v="14"/>
    <n v="8"/>
    <n v="2"/>
    <n v="0"/>
  </r>
  <r>
    <x v="11"/>
    <n v="1.6"/>
    <n v="42"/>
    <n v="422"/>
    <n v="336"/>
    <n v="79.620853080568722"/>
    <n v="1"/>
    <s v="A"/>
    <n v="1"/>
    <s v="A"/>
    <n v="15"/>
    <n v="6"/>
    <n v="9"/>
    <n v="3"/>
    <n v="2"/>
    <n v="0"/>
  </r>
  <r>
    <x v="3"/>
    <n v="1"/>
    <n v="25"/>
    <n v="231"/>
    <n v="163"/>
    <n v="70.562770562770567"/>
    <n v="0"/>
    <s v="D"/>
    <n v="0"/>
    <s v="D"/>
    <n v="5"/>
    <n v="4"/>
    <n v="20"/>
    <n v="2"/>
    <n v="4"/>
    <n v="0"/>
  </r>
  <r>
    <x v="12"/>
    <n v="0.9"/>
    <n v="57"/>
    <n v="598"/>
    <n v="499"/>
    <n v="83.444816053511701"/>
    <n v="0"/>
    <s v="D"/>
    <n v="0"/>
    <s v="D"/>
    <n v="16"/>
    <n v="5"/>
    <n v="8"/>
    <n v="6"/>
    <n v="1"/>
    <n v="0"/>
  </r>
  <r>
    <x v="9"/>
    <n v="0.8"/>
    <n v="54"/>
    <n v="595"/>
    <n v="500"/>
    <n v="84.033613445378151"/>
    <n v="0"/>
    <s v="A"/>
    <n v="0"/>
    <s v="A"/>
    <n v="9"/>
    <n v="5"/>
    <n v="15"/>
    <n v="6"/>
    <n v="2"/>
    <n v="0"/>
  </r>
  <r>
    <x v="0"/>
    <n v="2.2000000000000002"/>
    <n v="60"/>
    <n v="537"/>
    <n v="426"/>
    <n v="79.329608938547494"/>
    <n v="0"/>
    <s v="A"/>
    <n v="0"/>
    <s v="A"/>
    <n v="23"/>
    <n v="7"/>
    <n v="11"/>
    <n v="13"/>
    <n v="1"/>
    <n v="0"/>
  </r>
  <r>
    <x v="15"/>
    <n v="1.3"/>
    <n v="52"/>
    <n v="589"/>
    <n v="490"/>
    <n v="83.191850594227503"/>
    <n v="3"/>
    <s v="A"/>
    <n v="1"/>
    <s v="A"/>
    <n v="9"/>
    <n v="5"/>
    <n v="7"/>
    <n v="7"/>
    <n v="1"/>
    <n v="0"/>
  </r>
  <r>
    <x v="13"/>
    <n v="2.1"/>
    <n v="66"/>
    <n v="689"/>
    <n v="615"/>
    <n v="89.259796806966619"/>
    <n v="1"/>
    <s v="D"/>
    <n v="1"/>
    <s v="D"/>
    <n v="24"/>
    <n v="5"/>
    <n v="5"/>
    <n v="8"/>
    <n v="1"/>
    <n v="0"/>
  </r>
  <r>
    <x v="17"/>
    <n v="1.4"/>
    <n v="52"/>
    <n v="512"/>
    <n v="405"/>
    <n v="79.1015625"/>
    <n v="0"/>
    <s v="D"/>
    <n v="0"/>
    <s v="D"/>
    <n v="18"/>
    <n v="4"/>
    <n v="13"/>
    <n v="5"/>
    <n v="2"/>
    <n v="0"/>
  </r>
  <r>
    <x v="8"/>
    <n v="1.1000000000000001"/>
    <n v="47"/>
    <n v="543"/>
    <n v="443"/>
    <n v="81.583793738489874"/>
    <n v="1"/>
    <s v="A"/>
    <n v="1"/>
    <s v="H"/>
    <n v="12"/>
    <n v="8"/>
    <n v="13"/>
    <n v="3"/>
    <n v="1"/>
    <n v="0"/>
  </r>
  <r>
    <x v="4"/>
    <n v="2.7"/>
    <n v="62"/>
    <n v="585"/>
    <n v="520"/>
    <n v="88.888888888888886"/>
    <n v="3"/>
    <s v="H"/>
    <n v="1"/>
    <s v="H"/>
    <n v="22"/>
    <n v="8"/>
    <n v="15"/>
    <n v="9"/>
    <n v="2"/>
    <n v="0"/>
  </r>
  <r>
    <x v="5"/>
    <n v="1.1000000000000001"/>
    <n v="30"/>
    <n v="287"/>
    <n v="202"/>
    <n v="70.383275261324044"/>
    <n v="1"/>
    <s v="H"/>
    <n v="1"/>
    <s v="H"/>
    <n v="10"/>
    <n v="3"/>
    <n v="12"/>
    <n v="2"/>
    <n v="3"/>
    <n v="0"/>
  </r>
  <r>
    <x v="14"/>
    <n v="1.4"/>
    <n v="54"/>
    <n v="519"/>
    <n v="429"/>
    <n v="82.658959537572258"/>
    <n v="0"/>
    <s v="A"/>
    <n v="0"/>
    <s v="D"/>
    <n v="18"/>
    <n v="5"/>
    <n v="15"/>
    <n v="2"/>
    <n v="1"/>
    <n v="0"/>
  </r>
  <r>
    <x v="18"/>
    <n v="0.9"/>
    <n v="51"/>
    <n v="514"/>
    <n v="417"/>
    <n v="81.128404669260703"/>
    <n v="2"/>
    <s v="H"/>
    <n v="0"/>
    <s v="D"/>
    <n v="7"/>
    <n v="4"/>
    <n v="12"/>
    <n v="4"/>
    <n v="2"/>
    <n v="0"/>
  </r>
  <r>
    <x v="19"/>
    <n v="2"/>
    <n v="68"/>
    <n v="721"/>
    <n v="621"/>
    <n v="86.130374479889042"/>
    <n v="3"/>
    <s v="H"/>
    <n v="1"/>
    <s v="D"/>
    <n v="19"/>
    <n v="7"/>
    <n v="17"/>
    <n v="14"/>
    <n v="3"/>
    <n v="0"/>
  </r>
  <r>
    <x v="10"/>
    <n v="1.3"/>
    <n v="57"/>
    <n v="529"/>
    <n v="421"/>
    <n v="79.584120982986775"/>
    <n v="0"/>
    <s v="D"/>
    <n v="0"/>
    <s v="D"/>
    <n v="24"/>
    <n v="7"/>
    <n v="6"/>
    <n v="5"/>
    <n v="0"/>
    <n v="0"/>
  </r>
  <r>
    <x v="2"/>
    <n v="1.8"/>
    <n v="68"/>
    <n v="707"/>
    <n v="624"/>
    <n v="88.260254596888259"/>
    <n v="1"/>
    <s v="H"/>
    <n v="1"/>
    <s v="H"/>
    <n v="13"/>
    <n v="5"/>
    <n v="7"/>
    <n v="5"/>
    <n v="1"/>
    <n v="0"/>
  </r>
  <r>
    <x v="9"/>
    <n v="1.3"/>
    <n v="53"/>
    <n v="618"/>
    <n v="561"/>
    <n v="90.77669902912622"/>
    <n v="0"/>
    <s v="A"/>
    <n v="0"/>
    <s v="A"/>
    <n v="11"/>
    <n v="4"/>
    <n v="11"/>
    <n v="4"/>
    <n v="2"/>
    <n v="0"/>
  </r>
  <r>
    <x v="11"/>
    <n v="2"/>
    <n v="47"/>
    <n v="427"/>
    <n v="316"/>
    <n v="74.004683840749422"/>
    <n v="2"/>
    <s v="H"/>
    <n v="1"/>
    <s v="D"/>
    <n v="19"/>
    <n v="10"/>
    <n v="18"/>
    <n v="8"/>
    <n v="2"/>
    <n v="0"/>
  </r>
  <r>
    <x v="3"/>
    <n v="0.9"/>
    <n v="64"/>
    <n v="564"/>
    <n v="440"/>
    <n v="78.01418439716312"/>
    <n v="0"/>
    <s v="A"/>
    <n v="0"/>
    <s v="A"/>
    <n v="13"/>
    <n v="2"/>
    <n v="13"/>
    <n v="5"/>
    <n v="4"/>
    <n v="0"/>
  </r>
  <r>
    <x v="12"/>
    <n v="1.1000000000000001"/>
    <n v="52"/>
    <n v="528"/>
    <n v="417"/>
    <n v="78.977272727272734"/>
    <n v="2"/>
    <s v="D"/>
    <n v="1"/>
    <s v="H"/>
    <n v="11"/>
    <n v="6"/>
    <n v="7"/>
    <n v="1"/>
    <n v="1"/>
    <n v="0"/>
  </r>
  <r>
    <x v="15"/>
    <n v="2.2000000000000002"/>
    <n v="48"/>
    <n v="459"/>
    <n v="349"/>
    <n v="76.034858387799559"/>
    <n v="2"/>
    <s v="D"/>
    <n v="2"/>
    <s v="H"/>
    <n v="13"/>
    <n v="3"/>
    <n v="9"/>
    <n v="5"/>
    <n v="1"/>
    <n v="0"/>
  </r>
  <r>
    <x v="6"/>
    <n v="0.4"/>
    <n v="46"/>
    <n v="495"/>
    <n v="416"/>
    <n v="84.040404040404042"/>
    <n v="0"/>
    <s v="A"/>
    <n v="0"/>
    <s v="A"/>
    <n v="7"/>
    <n v="0"/>
    <n v="7"/>
    <n v="3"/>
    <n v="0"/>
    <n v="0"/>
  </r>
  <r>
    <x v="16"/>
    <n v="1.8"/>
    <n v="59"/>
    <n v="523"/>
    <n v="430"/>
    <n v="82.217973231357561"/>
    <n v="2"/>
    <s v="D"/>
    <n v="1"/>
    <s v="D"/>
    <n v="20"/>
    <n v="4"/>
    <n v="9"/>
    <n v="12"/>
    <n v="2"/>
    <n v="0"/>
  </r>
  <r>
    <x v="1"/>
    <n v="1.6"/>
    <n v="24"/>
    <n v="249"/>
    <n v="157"/>
    <n v="63.052208835341361"/>
    <n v="2"/>
    <s v="H"/>
    <n v="1"/>
    <s v="H"/>
    <n v="9"/>
    <n v="6"/>
    <n v="9"/>
    <n v="4"/>
    <n v="4"/>
    <n v="0"/>
  </r>
  <r>
    <x v="0"/>
    <n v="0.8"/>
    <n v="52"/>
    <n v="615"/>
    <n v="525"/>
    <n v="85.365853658536579"/>
    <n v="0"/>
    <s v="A"/>
    <n v="0"/>
    <s v="A"/>
    <n v="10"/>
    <n v="0"/>
    <n v="13"/>
    <n v="2"/>
    <n v="1"/>
    <n v="0"/>
  </r>
  <r>
    <x v="7"/>
    <n v="0.3"/>
    <n v="50"/>
    <n v="511"/>
    <n v="411"/>
    <n v="80.430528375733857"/>
    <n v="1"/>
    <s v="A"/>
    <n v="1"/>
    <s v="D"/>
    <n v="5"/>
    <n v="2"/>
    <n v="6"/>
    <n v="4"/>
    <n v="1"/>
    <n v="0"/>
  </r>
  <r>
    <x v="15"/>
    <n v="0.9"/>
    <n v="56"/>
    <n v="512"/>
    <n v="397"/>
    <n v="77.5390625"/>
    <n v="1"/>
    <s v="A"/>
    <n v="1"/>
    <s v="A"/>
    <n v="13"/>
    <n v="4"/>
    <n v="11"/>
    <n v="9"/>
    <n v="1"/>
    <n v="0"/>
  </r>
  <r>
    <x v="16"/>
    <n v="1.4"/>
    <n v="60"/>
    <n v="657"/>
    <n v="574"/>
    <n v="87.36681887366818"/>
    <n v="2"/>
    <s v="H"/>
    <n v="0"/>
    <s v="D"/>
    <n v="13"/>
    <n v="5"/>
    <n v="10"/>
    <n v="7"/>
    <n v="0"/>
    <n v="0"/>
  </r>
  <r>
    <x v="17"/>
    <n v="1.8"/>
    <n v="58"/>
    <n v="502"/>
    <n v="369"/>
    <n v="73.505976095617527"/>
    <n v="1"/>
    <s v="H"/>
    <n v="0"/>
    <s v="D"/>
    <n v="19"/>
    <n v="8"/>
    <n v="15"/>
    <n v="9"/>
    <n v="2"/>
    <n v="0"/>
  </r>
  <r>
    <x v="11"/>
    <n v="1.1000000000000001"/>
    <n v="39"/>
    <n v="385"/>
    <n v="283"/>
    <n v="73.506493506493513"/>
    <n v="1"/>
    <s v="D"/>
    <n v="0"/>
    <s v="A"/>
    <n v="13"/>
    <n v="6"/>
    <n v="9"/>
    <n v="6"/>
    <n v="0"/>
    <n v="0"/>
  </r>
  <r>
    <x v="13"/>
    <n v="1.9"/>
    <n v="56"/>
    <n v="583"/>
    <n v="510"/>
    <n v="87.478559176672391"/>
    <n v="4"/>
    <s v="H"/>
    <n v="2"/>
    <s v="H"/>
    <n v="10"/>
    <n v="7"/>
    <n v="8"/>
    <n v="7"/>
    <n v="2"/>
    <n v="0"/>
  </r>
  <r>
    <x v="14"/>
    <n v="0.3"/>
    <n v="50"/>
    <n v="494"/>
    <n v="412"/>
    <n v="83.400809716599184"/>
    <n v="0"/>
    <s v="A"/>
    <n v="0"/>
    <s v="A"/>
    <n v="8"/>
    <n v="1"/>
    <n v="10"/>
    <n v="2"/>
    <n v="2"/>
    <n v="0"/>
  </r>
  <r>
    <x v="10"/>
    <n v="1.5"/>
    <n v="45"/>
    <n v="451"/>
    <n v="379"/>
    <n v="84.035476718403544"/>
    <n v="1"/>
    <s v="D"/>
    <n v="0"/>
    <s v="A"/>
    <n v="11"/>
    <n v="4"/>
    <n v="17"/>
    <n v="2"/>
    <n v="2"/>
    <n v="0"/>
  </r>
  <r>
    <x v="12"/>
    <n v="2.2000000000000002"/>
    <n v="73"/>
    <n v="745"/>
    <n v="633"/>
    <n v="84.966442953020135"/>
    <n v="2"/>
    <s v="D"/>
    <n v="0"/>
    <s v="A"/>
    <n v="15"/>
    <n v="4"/>
    <n v="10"/>
    <n v="9"/>
    <n v="1"/>
    <n v="0"/>
  </r>
  <r>
    <x v="19"/>
    <n v="2.7"/>
    <n v="53"/>
    <n v="477"/>
    <n v="388"/>
    <n v="81.341719077568129"/>
    <n v="2"/>
    <s v="D"/>
    <n v="0"/>
    <s v="D"/>
    <n v="19"/>
    <n v="6"/>
    <n v="10"/>
    <n v="6"/>
    <n v="2"/>
    <n v="0"/>
  </r>
  <r>
    <x v="18"/>
    <n v="1.5"/>
    <n v="60"/>
    <n v="600"/>
    <n v="491"/>
    <n v="81.833333333333343"/>
    <n v="0"/>
    <s v="A"/>
    <n v="0"/>
    <s v="A"/>
    <n v="13"/>
    <n v="6"/>
    <n v="10"/>
    <n v="5"/>
    <n v="1"/>
    <n v="0"/>
  </r>
  <r>
    <x v="7"/>
    <n v="2.5"/>
    <n v="45"/>
    <n v="456"/>
    <n v="354"/>
    <n v="77.631578947368425"/>
    <n v="2"/>
    <s v="D"/>
    <n v="0"/>
    <s v="D"/>
    <n v="18"/>
    <n v="6"/>
    <n v="4"/>
    <n v="4"/>
    <n v="0"/>
    <n v="0"/>
  </r>
  <r>
    <x v="8"/>
    <n v="2.5"/>
    <n v="57"/>
    <n v="470"/>
    <n v="382"/>
    <n v="81.276595744680847"/>
    <n v="2"/>
    <s v="D"/>
    <n v="1"/>
    <s v="H"/>
    <n v="26"/>
    <n v="10"/>
    <n v="15"/>
    <n v="9"/>
    <n v="2"/>
    <n v="0"/>
  </r>
  <r>
    <x v="6"/>
    <n v="1"/>
    <n v="44"/>
    <n v="442"/>
    <n v="356"/>
    <n v="80.542986425339365"/>
    <n v="3"/>
    <s v="H"/>
    <n v="2"/>
    <s v="H"/>
    <n v="4"/>
    <n v="3"/>
    <n v="9"/>
    <n v="0"/>
    <n v="3"/>
    <n v="0"/>
  </r>
  <r>
    <x v="5"/>
    <n v="0.3"/>
    <n v="30"/>
    <n v="268"/>
    <n v="168"/>
    <n v="62.68656716417911"/>
    <n v="1"/>
    <s v="D"/>
    <n v="1"/>
    <s v="H"/>
    <n v="6"/>
    <n v="3"/>
    <n v="7"/>
    <n v="0"/>
    <n v="2"/>
    <n v="0"/>
  </r>
  <r>
    <x v="3"/>
    <n v="1.1000000000000001"/>
    <n v="50"/>
    <n v="468"/>
    <n v="363"/>
    <n v="77.564102564102569"/>
    <n v="0"/>
    <s v="A"/>
    <n v="0"/>
    <s v="D"/>
    <n v="10"/>
    <n v="3"/>
    <n v="17"/>
    <n v="8"/>
    <n v="2"/>
    <n v="0"/>
  </r>
  <r>
    <x v="9"/>
    <n v="1.7"/>
    <n v="57"/>
    <n v="656"/>
    <n v="549"/>
    <n v="83.689024390243901"/>
    <n v="0"/>
    <s v="A"/>
    <n v="0"/>
    <s v="D"/>
    <n v="21"/>
    <n v="4"/>
    <n v="7"/>
    <n v="4"/>
    <n v="0"/>
    <n v="0"/>
  </r>
  <r>
    <x v="4"/>
    <n v="2.1"/>
    <n v="60"/>
    <n v="626"/>
    <n v="534"/>
    <n v="85.303514376996802"/>
    <n v="3"/>
    <s v="H"/>
    <n v="1"/>
    <s v="H"/>
    <n v="17"/>
    <n v="5"/>
    <n v="10"/>
    <n v="4"/>
    <n v="0"/>
    <n v="0"/>
  </r>
  <r>
    <x v="2"/>
    <n v="1.4"/>
    <n v="53"/>
    <n v="469"/>
    <n v="378"/>
    <n v="80.597014925373131"/>
    <n v="2"/>
    <s v="H"/>
    <n v="2"/>
    <s v="H"/>
    <n v="14"/>
    <n v="4"/>
    <n v="16"/>
    <n v="10"/>
    <n v="3"/>
    <n v="0"/>
  </r>
  <r>
    <x v="1"/>
    <n v="0.3"/>
    <n v="47"/>
    <n v="437"/>
    <n v="357"/>
    <n v="81.693363844393602"/>
    <n v="0"/>
    <s v="A"/>
    <n v="0"/>
    <s v="D"/>
    <n v="5"/>
    <n v="3"/>
    <n v="13"/>
    <n v="1"/>
    <n v="2"/>
    <n v="0"/>
  </r>
  <r>
    <x v="0"/>
    <n v="3.4"/>
    <n v="60"/>
    <n v="628"/>
    <n v="522"/>
    <n v="83.121019108280265"/>
    <n v="3"/>
    <s v="H"/>
    <n v="0"/>
    <s v="A"/>
    <n v="23"/>
    <n v="9"/>
    <n v="7"/>
    <n v="5"/>
    <n v="1"/>
    <n v="0"/>
  </r>
  <r>
    <x v="4"/>
    <n v="0.8"/>
    <n v="56"/>
    <n v="459"/>
    <n v="347"/>
    <n v="75.599128540305017"/>
    <n v="1"/>
    <s v="A"/>
    <n v="1"/>
    <s v="A"/>
    <n v="13"/>
    <n v="5"/>
    <n v="7"/>
    <n v="7"/>
    <n v="1"/>
    <n v="0"/>
  </r>
  <r>
    <x v="7"/>
    <n v="0.7"/>
    <n v="40"/>
    <n v="349"/>
    <n v="267"/>
    <n v="76.504297994269336"/>
    <n v="0"/>
    <s v="A"/>
    <n v="0"/>
    <s v="D"/>
    <n v="11"/>
    <n v="6"/>
    <n v="6"/>
    <n v="2"/>
    <n v="2"/>
    <n v="0"/>
  </r>
  <r>
    <x v="9"/>
    <n v="0.6"/>
    <n v="40"/>
    <n v="420"/>
    <n v="317"/>
    <n v="75.476190476190482"/>
    <n v="0"/>
    <s v="A"/>
    <n v="0"/>
    <s v="D"/>
    <n v="8"/>
    <n v="4"/>
    <n v="8"/>
    <n v="5"/>
    <n v="3"/>
    <n v="0"/>
  </r>
  <r>
    <x v="6"/>
    <n v="0.3"/>
    <n v="53"/>
    <n v="576"/>
    <n v="466"/>
    <n v="80.902777777777786"/>
    <n v="0"/>
    <s v="A"/>
    <n v="0"/>
    <s v="D"/>
    <n v="7"/>
    <n v="0"/>
    <n v="13"/>
    <n v="2"/>
    <n v="1"/>
    <n v="1"/>
  </r>
  <r>
    <x v="2"/>
    <n v="1.3"/>
    <n v="66"/>
    <n v="543"/>
    <n v="451"/>
    <n v="83.057090239410684"/>
    <n v="2"/>
    <s v="D"/>
    <n v="1"/>
    <s v="H"/>
    <n v="18"/>
    <n v="6"/>
    <n v="10"/>
    <n v="10"/>
    <n v="2"/>
    <n v="0"/>
  </r>
  <r>
    <x v="3"/>
    <n v="1.8"/>
    <n v="36"/>
    <n v="366"/>
    <n v="289"/>
    <n v="78.961748633879779"/>
    <n v="3"/>
    <s v="H"/>
    <n v="3"/>
    <s v="H"/>
    <n v="12"/>
    <n v="6"/>
    <n v="14"/>
    <n v="3"/>
    <n v="2"/>
    <n v="0"/>
  </r>
  <r>
    <x v="0"/>
    <n v="1.5"/>
    <n v="51"/>
    <n v="497"/>
    <n v="406"/>
    <n v="81.690140845070431"/>
    <n v="1"/>
    <s v="A"/>
    <n v="1"/>
    <s v="D"/>
    <n v="10"/>
    <n v="1"/>
    <n v="13"/>
    <n v="4"/>
    <n v="3"/>
    <n v="0"/>
  </r>
  <r>
    <x v="5"/>
    <n v="1.8"/>
    <n v="45"/>
    <n v="423"/>
    <n v="334"/>
    <n v="78.959810874704488"/>
    <n v="3"/>
    <s v="H"/>
    <n v="3"/>
    <s v="H"/>
    <n v="14"/>
    <n v="5"/>
    <n v="4"/>
    <n v="2"/>
    <n v="0"/>
    <n v="0"/>
  </r>
  <r>
    <x v="1"/>
    <n v="0.5"/>
    <n v="33"/>
    <n v="378"/>
    <n v="320"/>
    <n v="84.656084656084658"/>
    <n v="0"/>
    <s v="A"/>
    <n v="0"/>
    <s v="A"/>
    <n v="8"/>
    <n v="4"/>
    <n v="4"/>
    <n v="4"/>
    <n v="0"/>
    <n v="0"/>
  </r>
  <r>
    <x v="8"/>
    <n v="3.1"/>
    <n v="63"/>
    <n v="624"/>
    <n v="536"/>
    <n v="85.897435897435898"/>
    <n v="3"/>
    <s v="H"/>
    <n v="1"/>
    <s v="D"/>
    <n v="19"/>
    <n v="7"/>
    <n v="8"/>
    <n v="3"/>
    <n v="4"/>
    <n v="0"/>
  </r>
  <r>
    <x v="17"/>
    <n v="1.7"/>
    <n v="50"/>
    <n v="391"/>
    <n v="301"/>
    <n v="76.98209718670077"/>
    <n v="5"/>
    <s v="H"/>
    <n v="1"/>
    <s v="H"/>
    <n v="16"/>
    <n v="10"/>
    <n v="9"/>
    <n v="3"/>
    <n v="2"/>
    <n v="0"/>
  </r>
  <r>
    <x v="10"/>
    <n v="0.7"/>
    <n v="69"/>
    <n v="696"/>
    <n v="587"/>
    <n v="84.339080459770116"/>
    <n v="0"/>
    <s v="A"/>
    <n v="0"/>
    <s v="A"/>
    <n v="16"/>
    <n v="1"/>
    <n v="8"/>
    <n v="9"/>
    <n v="3"/>
    <n v="0"/>
  </r>
  <r>
    <x v="19"/>
    <n v="2"/>
    <n v="70"/>
    <n v="790"/>
    <n v="696"/>
    <n v="88.101265822784811"/>
    <n v="4"/>
    <s v="H"/>
    <n v="3"/>
    <s v="H"/>
    <n v="16"/>
    <n v="6"/>
    <n v="10"/>
    <n v="3"/>
    <n v="0"/>
    <n v="0"/>
  </r>
  <r>
    <x v="14"/>
    <n v="0.8"/>
    <n v="53"/>
    <n v="509"/>
    <n v="421"/>
    <n v="82.711198428290771"/>
    <n v="1"/>
    <s v="A"/>
    <n v="1"/>
    <s v="A"/>
    <n v="12"/>
    <n v="5"/>
    <n v="10"/>
    <n v="3"/>
    <n v="1"/>
    <n v="0"/>
  </r>
  <r>
    <x v="18"/>
    <n v="0.7"/>
    <n v="51"/>
    <n v="466"/>
    <n v="384"/>
    <n v="82.403433476394852"/>
    <n v="0"/>
    <s v="A"/>
    <n v="0"/>
    <s v="D"/>
    <n v="9"/>
    <n v="4"/>
    <n v="20"/>
    <n v="1"/>
    <n v="0"/>
    <n v="1"/>
  </r>
  <r>
    <x v="13"/>
    <n v="2.2000000000000002"/>
    <n v="56"/>
    <n v="603"/>
    <n v="514"/>
    <n v="85.240464344941955"/>
    <n v="3"/>
    <s v="H"/>
    <n v="1"/>
    <s v="D"/>
    <n v="15"/>
    <n v="6"/>
    <n v="6"/>
    <n v="2"/>
    <n v="3"/>
    <n v="0"/>
  </r>
  <r>
    <x v="11"/>
    <n v="1.1000000000000001"/>
    <n v="47"/>
    <n v="350"/>
    <n v="238"/>
    <n v="68"/>
    <n v="1"/>
    <s v="A"/>
    <n v="0"/>
    <s v="D"/>
    <n v="16"/>
    <n v="5"/>
    <n v="8"/>
    <n v="4"/>
    <n v="2"/>
    <n v="0"/>
  </r>
  <r>
    <x v="15"/>
    <n v="1"/>
    <n v="61"/>
    <n v="605"/>
    <n v="483"/>
    <n v="79.834710743801651"/>
    <n v="1"/>
    <s v="A"/>
    <n v="1"/>
    <s v="H"/>
    <n v="15"/>
    <n v="6"/>
    <n v="6"/>
    <n v="6"/>
    <n v="1"/>
    <n v="0"/>
  </r>
  <r>
    <x v="16"/>
    <n v="0.9"/>
    <n v="46"/>
    <n v="416"/>
    <n v="326"/>
    <n v="78.365384615384613"/>
    <n v="1"/>
    <s v="D"/>
    <n v="1"/>
    <s v="H"/>
    <n v="14"/>
    <n v="4"/>
    <n v="13"/>
    <n v="4"/>
    <n v="2"/>
    <n v="0"/>
  </r>
  <r>
    <x v="12"/>
    <n v="0.7"/>
    <n v="51"/>
    <n v="538"/>
    <n v="437"/>
    <n v="81.226765799256512"/>
    <n v="0"/>
    <s v="A"/>
    <n v="0"/>
    <s v="D"/>
    <n v="9"/>
    <n v="3"/>
    <n v="7"/>
    <n v="3"/>
    <n v="0"/>
    <n v="0"/>
  </r>
  <r>
    <x v="5"/>
    <n v="3.3"/>
    <n v="38"/>
    <n v="352"/>
    <n v="274"/>
    <n v="77.840909090909093"/>
    <n v="7"/>
    <s v="H"/>
    <n v="3"/>
    <s v="H"/>
    <n v="14"/>
    <n v="9"/>
    <n v="8"/>
    <n v="4"/>
    <n v="1"/>
    <n v="0"/>
  </r>
  <r>
    <x v="17"/>
    <n v="1.6"/>
    <n v="49"/>
    <n v="449"/>
    <n v="346"/>
    <n v="77.060133630289528"/>
    <n v="0"/>
    <s v="A"/>
    <n v="0"/>
    <s v="A"/>
    <n v="14"/>
    <n v="3"/>
    <n v="15"/>
    <n v="3"/>
    <n v="2"/>
    <n v="0"/>
  </r>
  <r>
    <x v="3"/>
    <n v="2.5"/>
    <n v="48"/>
    <n v="486"/>
    <n v="385"/>
    <n v="79.218106995884767"/>
    <n v="4"/>
    <s v="H"/>
    <n v="3"/>
    <s v="H"/>
    <n v="13"/>
    <n v="7"/>
    <n v="7"/>
    <n v="5"/>
    <n v="0"/>
    <n v="0"/>
  </r>
  <r>
    <x v="1"/>
    <n v="1.8"/>
    <n v="57"/>
    <n v="578"/>
    <n v="483"/>
    <n v="83.564013840830455"/>
    <n v="1"/>
    <s v="A"/>
    <n v="1"/>
    <s v="D"/>
    <n v="15"/>
    <n v="6"/>
    <n v="11"/>
    <n v="1"/>
    <n v="0"/>
    <n v="0"/>
  </r>
  <r>
    <x v="4"/>
    <n v="0.8"/>
    <n v="49"/>
    <n v="454"/>
    <n v="366"/>
    <n v="80.616740088105729"/>
    <n v="1"/>
    <s v="A"/>
    <n v="1"/>
    <s v="H"/>
    <n v="11"/>
    <n v="4"/>
    <n v="10"/>
    <n v="4"/>
    <n v="4"/>
    <n v="0"/>
  </r>
  <r>
    <x v="18"/>
    <n v="1.6"/>
    <n v="32"/>
    <n v="284"/>
    <n v="214"/>
    <n v="75.352112676056336"/>
    <n v="2"/>
    <s v="H"/>
    <n v="1"/>
    <s v="H"/>
    <n v="8"/>
    <n v="5"/>
    <n v="20"/>
    <n v="5"/>
    <n v="2"/>
    <n v="0"/>
  </r>
  <r>
    <x v="7"/>
    <n v="2.1"/>
    <n v="54"/>
    <n v="534"/>
    <n v="419"/>
    <n v="78.464419475655433"/>
    <n v="0"/>
    <s v="A"/>
    <n v="0"/>
    <s v="A"/>
    <n v="20"/>
    <n v="4"/>
    <n v="4"/>
    <n v="10"/>
    <n v="0"/>
    <n v="0"/>
  </r>
  <r>
    <x v="0"/>
    <n v="1.1000000000000001"/>
    <n v="66"/>
    <n v="608"/>
    <n v="484"/>
    <n v="79.60526315789474"/>
    <n v="0"/>
    <s v="A"/>
    <n v="0"/>
    <s v="D"/>
    <n v="17"/>
    <n v="2"/>
    <n v="12"/>
    <n v="11"/>
    <n v="3"/>
    <n v="0"/>
  </r>
  <r>
    <x v="2"/>
    <n v="1"/>
    <n v="46"/>
    <n v="430"/>
    <n v="363"/>
    <n v="84.418604651162781"/>
    <n v="5"/>
    <s v="H"/>
    <n v="1"/>
    <s v="H"/>
    <n v="12"/>
    <n v="7"/>
    <n v="6"/>
    <n v="5"/>
    <n v="2"/>
    <n v="0"/>
  </r>
  <r>
    <x v="8"/>
    <n v="1.6"/>
    <n v="68"/>
    <n v="643"/>
    <n v="545"/>
    <n v="84.758942457231726"/>
    <n v="2"/>
    <s v="H"/>
    <n v="0"/>
    <s v="A"/>
    <n v="22"/>
    <n v="3"/>
    <n v="11"/>
    <n v="4"/>
    <n v="3"/>
    <n v="0"/>
  </r>
  <r>
    <x v="3"/>
    <n v="1"/>
    <n v="37"/>
    <n v="348"/>
    <n v="235"/>
    <n v="67.52873563218391"/>
    <n v="2"/>
    <s v="D"/>
    <n v="1"/>
    <s v="D"/>
    <n v="10"/>
    <n v="3"/>
    <n v="9"/>
    <n v="2"/>
    <n v="2"/>
    <n v="1"/>
  </r>
  <r>
    <x v="10"/>
    <n v="1.4"/>
    <n v="31"/>
    <n v="344"/>
    <n v="265"/>
    <n v="77.034883720930239"/>
    <n v="3"/>
    <s v="H"/>
    <n v="2"/>
    <s v="H"/>
    <n v="13"/>
    <n v="5"/>
    <n v="12"/>
    <n v="2"/>
    <n v="1"/>
    <n v="0"/>
  </r>
  <r>
    <x v="9"/>
    <n v="0.2"/>
    <n v="40"/>
    <n v="362"/>
    <n v="258"/>
    <n v="71.270718232044189"/>
    <n v="0"/>
    <s v="A"/>
    <n v="0"/>
    <s v="D"/>
    <n v="6"/>
    <n v="2"/>
    <n v="9"/>
    <n v="3"/>
    <n v="2"/>
    <n v="0"/>
  </r>
  <r>
    <x v="16"/>
    <n v="2.4"/>
    <n v="75"/>
    <n v="715"/>
    <n v="622"/>
    <n v="86.993006993007"/>
    <n v="1"/>
    <s v="D"/>
    <n v="0"/>
    <s v="D"/>
    <n v="25"/>
    <n v="6"/>
    <n v="7"/>
    <n v="16"/>
    <n v="0"/>
    <n v="0"/>
  </r>
  <r>
    <x v="12"/>
    <n v="2.1"/>
    <n v="55"/>
    <n v="549"/>
    <n v="464"/>
    <n v="84.517304189435336"/>
    <n v="2"/>
    <s v="H"/>
    <n v="1"/>
    <s v="D"/>
    <n v="24"/>
    <n v="10"/>
    <n v="13"/>
    <n v="8"/>
    <n v="0"/>
    <n v="0"/>
  </r>
  <r>
    <x v="13"/>
    <n v="1.9"/>
    <n v="61"/>
    <n v="618"/>
    <n v="564"/>
    <n v="91.262135922330103"/>
    <n v="4"/>
    <s v="H"/>
    <n v="3"/>
    <s v="H"/>
    <n v="11"/>
    <n v="7"/>
    <n v="5"/>
    <n v="7"/>
    <n v="0"/>
    <n v="0"/>
  </r>
  <r>
    <x v="14"/>
    <n v="0.8"/>
    <n v="44"/>
    <n v="423"/>
    <n v="325"/>
    <n v="76.832151300236404"/>
    <n v="1"/>
    <s v="A"/>
    <n v="0"/>
    <s v="A"/>
    <n v="11"/>
    <n v="4"/>
    <n v="13"/>
    <n v="4"/>
    <n v="1"/>
    <n v="0"/>
  </r>
  <r>
    <x v="6"/>
    <n v="0.8"/>
    <n v="58"/>
    <n v="559"/>
    <n v="453"/>
    <n v="81.037567084078717"/>
    <n v="0"/>
    <s v="A"/>
    <n v="0"/>
    <s v="A"/>
    <n v="13"/>
    <n v="3"/>
    <n v="10"/>
    <n v="9"/>
    <n v="1"/>
    <n v="0"/>
  </r>
  <r>
    <x v="11"/>
    <n v="1.6"/>
    <n v="58"/>
    <n v="568"/>
    <n v="427"/>
    <n v="75.176056338028175"/>
    <n v="1"/>
    <s v="A"/>
    <n v="0"/>
    <s v="A"/>
    <n v="17"/>
    <n v="6"/>
    <n v="9"/>
    <n v="6"/>
    <n v="0"/>
    <n v="0"/>
  </r>
  <r>
    <x v="19"/>
    <n v="1.7"/>
    <n v="50"/>
    <n v="489"/>
    <n v="392"/>
    <n v="80.163599182004091"/>
    <n v="2"/>
    <s v="H"/>
    <n v="2"/>
    <s v="H"/>
    <n v="10"/>
    <n v="3"/>
    <n v="15"/>
    <n v="4"/>
    <n v="2"/>
    <n v="0"/>
  </r>
  <r>
    <x v="15"/>
    <n v="2.2000000000000002"/>
    <n v="55"/>
    <n v="566"/>
    <n v="482"/>
    <n v="85.159010600706708"/>
    <n v="1"/>
    <s v="H"/>
    <n v="1"/>
    <s v="H"/>
    <n v="22"/>
    <n v="7"/>
    <n v="13"/>
    <n v="10"/>
    <n v="1"/>
    <n v="0"/>
  </r>
  <r>
    <x v="16"/>
    <n v="0.6"/>
    <n v="52"/>
    <n v="486"/>
    <n v="394"/>
    <n v="81.069958847736629"/>
    <n v="2"/>
    <s v="D"/>
    <n v="2"/>
    <s v="H"/>
    <n v="9"/>
    <n v="4"/>
    <n v="8"/>
    <n v="6"/>
    <n v="1"/>
    <n v="0"/>
  </r>
  <r>
    <x v="9"/>
    <n v="0.5"/>
    <n v="48"/>
    <n v="429"/>
    <n v="333"/>
    <n v="77.622377622377627"/>
    <n v="0"/>
    <s v="A"/>
    <n v="0"/>
    <s v="A"/>
    <n v="8"/>
    <n v="3"/>
    <n v="10"/>
    <n v="5"/>
    <n v="4"/>
    <n v="0"/>
  </r>
  <r>
    <x v="3"/>
    <n v="1.6"/>
    <n v="38"/>
    <n v="355"/>
    <n v="256"/>
    <n v="72.112676056338032"/>
    <n v="2"/>
    <s v="D"/>
    <n v="2"/>
    <s v="H"/>
    <n v="9"/>
    <n v="8"/>
    <n v="12"/>
    <n v="7"/>
    <n v="4"/>
    <n v="0"/>
  </r>
  <r>
    <x v="2"/>
    <n v="1.2"/>
    <n v="68"/>
    <n v="694"/>
    <n v="600"/>
    <n v="86.455331412103746"/>
    <n v="0"/>
    <s v="A"/>
    <n v="0"/>
    <s v="A"/>
    <n v="20"/>
    <n v="2"/>
    <n v="16"/>
    <n v="2"/>
    <n v="1"/>
    <n v="1"/>
  </r>
  <r>
    <x v="17"/>
    <n v="0.9"/>
    <n v="46"/>
    <n v="412"/>
    <n v="298"/>
    <n v="72.330097087378647"/>
    <n v="0"/>
    <s v="A"/>
    <n v="0"/>
    <s v="A"/>
    <n v="8"/>
    <n v="3"/>
    <n v="17"/>
    <n v="6"/>
    <n v="3"/>
    <n v="1"/>
  </r>
  <r>
    <x v="12"/>
    <n v="0.2"/>
    <n v="62"/>
    <n v="588"/>
    <n v="471"/>
    <n v="80.102040816326522"/>
    <n v="0"/>
    <s v="A"/>
    <n v="0"/>
    <s v="A"/>
    <n v="10"/>
    <n v="0"/>
    <n v="10"/>
    <n v="7"/>
    <n v="1"/>
    <n v="0"/>
  </r>
  <r>
    <x v="1"/>
    <n v="1.1000000000000001"/>
    <n v="42"/>
    <n v="391"/>
    <n v="312"/>
    <n v="79.795396419437338"/>
    <n v="1"/>
    <s v="A"/>
    <n v="1"/>
    <s v="A"/>
    <n v="17"/>
    <n v="5"/>
    <n v="15"/>
    <n v="4"/>
    <n v="2"/>
    <n v="0"/>
  </r>
  <r>
    <x v="14"/>
    <n v="0.1"/>
    <n v="50"/>
    <n v="467"/>
    <n v="369"/>
    <n v="79.014989293361879"/>
    <n v="0"/>
    <s v="A"/>
    <n v="0"/>
    <s v="A"/>
    <n v="6"/>
    <n v="1"/>
    <n v="11"/>
    <n v="5"/>
    <n v="2"/>
    <n v="0"/>
  </r>
  <r>
    <x v="16"/>
    <n v="2.2999999999999998"/>
    <n v="52"/>
    <n v="518"/>
    <n v="441"/>
    <n v="85.13513513513513"/>
    <n v="2"/>
    <s v="H"/>
    <n v="0"/>
    <s v="A"/>
    <n v="12"/>
    <n v="6"/>
    <n v="15"/>
    <n v="2"/>
    <n v="1"/>
    <n v="0"/>
  </r>
  <r>
    <x v="4"/>
    <n v="2.9"/>
    <n v="57"/>
    <n v="512"/>
    <n v="407"/>
    <n v="79.4921875"/>
    <n v="4"/>
    <s v="H"/>
    <n v="4"/>
    <s v="H"/>
    <n v="13"/>
    <n v="5"/>
    <n v="11"/>
    <n v="7"/>
    <n v="1"/>
    <n v="0"/>
  </r>
  <r>
    <x v="13"/>
    <n v="0.6"/>
    <n v="66"/>
    <n v="704"/>
    <n v="627"/>
    <n v="89.0625"/>
    <n v="0"/>
    <s v="A"/>
    <n v="0"/>
    <s v="A"/>
    <n v="16"/>
    <n v="5"/>
    <n v="3"/>
    <n v="7"/>
    <n v="0"/>
    <n v="0"/>
  </r>
  <r>
    <x v="10"/>
    <n v="2.4"/>
    <n v="44"/>
    <n v="404"/>
    <n v="285"/>
    <n v="70.544554455445535"/>
    <n v="2"/>
    <s v="H"/>
    <n v="1"/>
    <s v="H"/>
    <n v="11"/>
    <n v="4"/>
    <n v="12"/>
    <n v="1"/>
    <n v="2"/>
    <n v="0"/>
  </r>
  <r>
    <x v="11"/>
    <n v="4.3"/>
    <n v="36"/>
    <n v="290"/>
    <n v="202"/>
    <n v="69.655172413793096"/>
    <n v="4"/>
    <s v="H"/>
    <n v="1"/>
    <s v="H"/>
    <n v="19"/>
    <n v="6"/>
    <n v="19"/>
    <n v="3"/>
    <n v="3"/>
    <n v="0"/>
  </r>
  <r>
    <x v="18"/>
    <n v="1.3"/>
    <n v="60"/>
    <n v="625"/>
    <n v="535"/>
    <n v="85.6"/>
    <n v="1"/>
    <s v="A"/>
    <n v="1"/>
    <s v="D"/>
    <n v="18"/>
    <n v="5"/>
    <n v="8"/>
    <n v="7"/>
    <n v="1"/>
    <n v="0"/>
  </r>
  <r>
    <x v="8"/>
    <n v="2.4"/>
    <n v="60"/>
    <n v="648"/>
    <n v="585"/>
    <n v="90.277777777777786"/>
    <n v="4"/>
    <s v="H"/>
    <n v="3"/>
    <s v="H"/>
    <n v="19"/>
    <n v="10"/>
    <n v="6"/>
    <n v="4"/>
    <n v="1"/>
    <n v="0"/>
  </r>
  <r>
    <x v="7"/>
    <n v="1.4"/>
    <n v="52"/>
    <n v="507"/>
    <n v="411"/>
    <n v="81.065088757396452"/>
    <n v="1"/>
    <s v="D"/>
    <n v="1"/>
    <s v="H"/>
    <n v="12"/>
    <n v="3"/>
    <n v="3"/>
    <n v="2"/>
    <n v="2"/>
    <n v="0"/>
  </r>
  <r>
    <x v="0"/>
    <n v="0.7"/>
    <n v="45"/>
    <n v="397"/>
    <n v="313"/>
    <n v="78.841309823677591"/>
    <n v="3"/>
    <s v="H"/>
    <n v="2"/>
    <s v="D"/>
    <n v="10"/>
    <n v="6"/>
    <n v="9"/>
    <n v="5"/>
    <n v="4"/>
    <n v="1"/>
  </r>
  <r>
    <x v="5"/>
    <n v="0.4"/>
    <n v="36"/>
    <n v="303"/>
    <n v="213"/>
    <n v="70.297029702970292"/>
    <n v="0"/>
    <s v="D"/>
    <n v="0"/>
    <s v="D"/>
    <n v="6"/>
    <n v="2"/>
    <n v="10"/>
    <n v="3"/>
    <n v="1"/>
    <n v="0"/>
  </r>
  <r>
    <x v="15"/>
    <n v="1.3"/>
    <n v="55"/>
    <n v="569"/>
    <n v="497"/>
    <n v="87.346221441124783"/>
    <n v="0"/>
    <s v="A"/>
    <n v="0"/>
    <s v="A"/>
    <n v="11"/>
    <n v="6"/>
    <n v="12"/>
    <n v="8"/>
    <n v="3"/>
    <n v="0"/>
  </r>
  <r>
    <x v="19"/>
    <n v="1.7"/>
    <n v="61"/>
    <n v="623"/>
    <n v="555"/>
    <n v="89.085072231139648"/>
    <n v="2"/>
    <s v="H"/>
    <n v="1"/>
    <s v="H"/>
    <n v="12"/>
    <n v="3"/>
    <n v="12"/>
    <n v="4"/>
    <n v="0"/>
    <n v="0"/>
  </r>
  <r>
    <x v="6"/>
    <n v="1.3"/>
    <n v="58"/>
    <n v="686"/>
    <n v="602"/>
    <n v="87.755102040816325"/>
    <n v="2"/>
    <s v="H"/>
    <n v="2"/>
    <s v="H"/>
    <n v="8"/>
    <n v="2"/>
    <n v="12"/>
    <n v="3"/>
    <n v="0"/>
    <n v="0"/>
  </r>
  <r>
    <x v="5"/>
    <n v="0.7"/>
    <n v="31"/>
    <n v="299"/>
    <n v="230"/>
    <n v="76.923076923076934"/>
    <n v="1"/>
    <s v="H"/>
    <n v="0"/>
    <s v="D"/>
    <n v="9"/>
    <n v="4"/>
    <n v="9"/>
    <n v="3"/>
    <n v="3"/>
    <n v="0"/>
  </r>
  <r>
    <x v="10"/>
    <n v="1.5"/>
    <n v="53"/>
    <n v="550"/>
    <n v="463"/>
    <n v="84.181818181818187"/>
    <n v="2"/>
    <s v="H"/>
    <n v="1"/>
    <s v="D"/>
    <n v="9"/>
    <n v="4"/>
    <n v="6"/>
    <n v="3"/>
    <n v="0"/>
    <n v="0"/>
  </r>
  <r>
    <x v="11"/>
    <n v="3.2"/>
    <n v="55"/>
    <n v="459"/>
    <n v="336"/>
    <n v="73.202614379084963"/>
    <n v="1"/>
    <s v="H"/>
    <n v="0"/>
    <s v="D"/>
    <n v="19"/>
    <n v="4"/>
    <n v="8"/>
    <n v="5"/>
    <n v="4"/>
    <n v="0"/>
  </r>
  <r>
    <x v="19"/>
    <n v="3.9"/>
    <n v="71"/>
    <n v="700"/>
    <n v="623"/>
    <n v="89"/>
    <n v="3"/>
    <s v="H"/>
    <n v="0"/>
    <s v="A"/>
    <n v="28"/>
    <n v="7"/>
    <n v="10"/>
    <n v="6"/>
    <n v="2"/>
    <n v="0"/>
  </r>
  <r>
    <x v="7"/>
    <n v="0.8"/>
    <n v="59"/>
    <n v="505"/>
    <n v="415"/>
    <n v="82.178217821782169"/>
    <n v="0"/>
    <s v="A"/>
    <n v="0"/>
    <s v="D"/>
    <n v="13"/>
    <n v="3"/>
    <n v="10"/>
    <n v="6"/>
    <n v="2"/>
    <n v="0"/>
  </r>
  <r>
    <x v="18"/>
    <n v="0.8"/>
    <n v="66"/>
    <n v="643"/>
    <n v="554"/>
    <n v="86.158631415241061"/>
    <n v="1"/>
    <s v="D"/>
    <n v="1"/>
    <s v="D"/>
    <n v="11"/>
    <n v="3"/>
    <n v="11"/>
    <n v="5"/>
    <n v="2"/>
    <n v="0"/>
  </r>
  <r>
    <x v="8"/>
    <n v="1.7"/>
    <n v="56"/>
    <n v="584"/>
    <n v="488"/>
    <n v="83.561643835616437"/>
    <n v="1"/>
    <s v="H"/>
    <n v="0"/>
    <s v="D"/>
    <n v="20"/>
    <n v="7"/>
    <n v="12"/>
    <n v="12"/>
    <n v="1"/>
    <n v="0"/>
  </r>
  <r>
    <x v="15"/>
    <n v="1.5"/>
    <n v="61"/>
    <n v="587"/>
    <n v="475"/>
    <n v="80.919931856899481"/>
    <n v="2"/>
    <s v="D"/>
    <n v="0"/>
    <s v="A"/>
    <n v="12"/>
    <n v="4"/>
    <n v="15"/>
    <n v="3"/>
    <n v="3"/>
    <n v="0"/>
  </r>
  <r>
    <x v="0"/>
    <n v="1.5"/>
    <n v="32"/>
    <n v="298"/>
    <n v="219"/>
    <n v="73.489932885906043"/>
    <n v="1"/>
    <s v="D"/>
    <n v="1"/>
    <s v="H"/>
    <n v="10"/>
    <n v="6"/>
    <n v="8"/>
    <n v="2"/>
    <n v="0"/>
    <n v="0"/>
  </r>
  <r>
    <x v="6"/>
    <n v="0.7"/>
    <n v="51"/>
    <n v="505"/>
    <n v="393"/>
    <n v="77.821782178217831"/>
    <n v="0"/>
    <s v="A"/>
    <n v="0"/>
    <s v="D"/>
    <n v="9"/>
    <n v="2"/>
    <n v="7"/>
    <n v="3"/>
    <n v="0"/>
    <n v="0"/>
  </r>
  <r>
    <x v="3"/>
    <n v="1"/>
    <n v="54"/>
    <n v="550"/>
    <n v="446"/>
    <n v="81.090909090909093"/>
    <n v="1"/>
    <s v="D"/>
    <n v="0"/>
    <s v="D"/>
    <n v="13"/>
    <n v="5"/>
    <n v="12"/>
    <n v="6"/>
    <n v="1"/>
    <n v="0"/>
  </r>
  <r>
    <x v="1"/>
    <n v="0.4"/>
    <n v="55"/>
    <n v="480"/>
    <n v="391"/>
    <n v="81.458333333333329"/>
    <n v="2"/>
    <s v="A"/>
    <n v="0"/>
    <s v="A"/>
    <n v="11"/>
    <n v="4"/>
    <n v="4"/>
    <n v="6"/>
    <n v="1"/>
    <n v="0"/>
  </r>
  <r>
    <x v="13"/>
    <n v="1.7"/>
    <n v="60"/>
    <n v="535"/>
    <n v="443"/>
    <n v="82.803738317757009"/>
    <n v="2"/>
    <s v="D"/>
    <n v="2"/>
    <s v="H"/>
    <n v="11"/>
    <n v="3"/>
    <n v="10"/>
    <n v="4"/>
    <n v="2"/>
    <n v="0"/>
  </r>
  <r>
    <x v="14"/>
    <n v="1.3"/>
    <n v="60"/>
    <n v="645"/>
    <n v="564"/>
    <n v="87.441860465116278"/>
    <n v="1"/>
    <s v="A"/>
    <n v="0"/>
    <s v="A"/>
    <n v="10"/>
    <n v="3"/>
    <n v="12"/>
    <n v="5"/>
    <n v="0"/>
    <n v="0"/>
  </r>
  <r>
    <x v="17"/>
    <n v="1.6"/>
    <n v="58"/>
    <n v="539"/>
    <n v="422"/>
    <n v="78.293135435992582"/>
    <n v="1"/>
    <s v="A"/>
    <n v="1"/>
    <s v="D"/>
    <n v="17"/>
    <n v="5"/>
    <n v="13"/>
    <n v="4"/>
    <n v="3"/>
    <n v="0"/>
  </r>
  <r>
    <x v="2"/>
    <n v="0.7"/>
    <n v="42"/>
    <n v="390"/>
    <n v="322"/>
    <n v="82.564102564102555"/>
    <n v="1"/>
    <s v="H"/>
    <n v="1"/>
    <s v="H"/>
    <n v="12"/>
    <n v="4"/>
    <n v="10"/>
    <n v="5"/>
    <n v="3"/>
    <n v="0"/>
  </r>
  <r>
    <x v="12"/>
    <n v="1"/>
    <n v="57"/>
    <n v="590"/>
    <n v="481"/>
    <n v="81.525423728813564"/>
    <n v="2"/>
    <s v="H"/>
    <n v="0"/>
    <s v="D"/>
    <n v="13"/>
    <n v="4"/>
    <n v="13"/>
    <n v="6"/>
    <n v="0"/>
    <n v="0"/>
  </r>
  <r>
    <x v="9"/>
    <n v="1"/>
    <n v="53"/>
    <n v="575"/>
    <n v="455"/>
    <n v="79.130434782608688"/>
    <n v="0"/>
    <s v="A"/>
    <n v="0"/>
    <s v="A"/>
    <n v="11"/>
    <n v="3"/>
    <n v="6"/>
    <n v="6"/>
    <n v="2"/>
    <n v="0"/>
  </r>
  <r>
    <x v="2"/>
    <n v="2.2000000000000002"/>
    <n v="51"/>
    <n v="528"/>
    <n v="454"/>
    <n v="85.984848484848484"/>
    <n v="2"/>
    <s v="H"/>
    <n v="1"/>
    <s v="H"/>
    <n v="17"/>
    <n v="4"/>
    <n v="2"/>
    <n v="5"/>
    <n v="1"/>
    <n v="0"/>
  </r>
  <r>
    <x v="18"/>
    <n v="1.2"/>
    <n v="42"/>
    <n v="447"/>
    <n v="359"/>
    <n v="80.313199105145415"/>
    <n v="1"/>
    <s v="H"/>
    <n v="1"/>
    <s v="H"/>
    <n v="9"/>
    <n v="2"/>
    <n v="16"/>
    <n v="1"/>
    <n v="4"/>
    <n v="0"/>
  </r>
  <r>
    <x v="5"/>
    <n v="0.5"/>
    <n v="32"/>
    <n v="336"/>
    <n v="241"/>
    <n v="71.726190476190482"/>
    <n v="1"/>
    <s v="H"/>
    <n v="1"/>
    <s v="H"/>
    <n v="8"/>
    <n v="2"/>
    <n v="5"/>
    <n v="3"/>
    <n v="1"/>
    <n v="0"/>
  </r>
  <r>
    <x v="17"/>
    <n v="1.8"/>
    <n v="63"/>
    <n v="581"/>
    <n v="453"/>
    <n v="77.969018932874363"/>
    <n v="1"/>
    <s v="A"/>
    <n v="0"/>
    <s v="A"/>
    <n v="24"/>
    <n v="7"/>
    <n v="14"/>
    <n v="8"/>
    <n v="1"/>
    <n v="0"/>
  </r>
  <r>
    <x v="10"/>
    <n v="0.9"/>
    <n v="56"/>
    <n v="517"/>
    <n v="429"/>
    <n v="82.978723404255319"/>
    <n v="0"/>
    <s v="A"/>
    <n v="0"/>
    <s v="D"/>
    <n v="11"/>
    <n v="4"/>
    <n v="16"/>
    <n v="4"/>
    <n v="1"/>
    <n v="0"/>
  </r>
  <r>
    <x v="13"/>
    <n v="2.2000000000000002"/>
    <n v="72"/>
    <n v="810"/>
    <n v="749"/>
    <n v="92.46913580246914"/>
    <n v="2"/>
    <s v="H"/>
    <n v="2"/>
    <s v="H"/>
    <n v="18"/>
    <n v="5"/>
    <n v="11"/>
    <n v="5"/>
    <n v="1"/>
    <n v="0"/>
  </r>
  <r>
    <x v="4"/>
    <n v="1.3"/>
    <n v="49"/>
    <n v="444"/>
    <n v="336"/>
    <n v="75.675675675675677"/>
    <n v="2"/>
    <s v="H"/>
    <n v="1"/>
    <s v="H"/>
    <n v="21"/>
    <n v="4"/>
    <n v="12"/>
    <n v="4"/>
    <n v="1"/>
    <n v="0"/>
  </r>
  <r>
    <x v="14"/>
    <n v="0.7"/>
    <n v="43"/>
    <n v="424"/>
    <n v="327"/>
    <n v="77.122641509433961"/>
    <n v="1"/>
    <s v="D"/>
    <n v="1"/>
    <s v="H"/>
    <n v="8"/>
    <n v="2"/>
    <n v="14"/>
    <n v="2"/>
    <n v="2"/>
    <n v="0"/>
  </r>
  <r>
    <x v="19"/>
    <n v="1.5"/>
    <n v="73"/>
    <n v="670"/>
    <n v="563"/>
    <n v="84.02985074626865"/>
    <n v="1"/>
    <s v="H"/>
    <n v="0"/>
    <s v="D"/>
    <n v="17"/>
    <n v="3"/>
    <n v="7"/>
    <n v="11"/>
    <n v="2"/>
    <n v="0"/>
  </r>
  <r>
    <x v="8"/>
    <n v="1"/>
    <n v="51"/>
    <n v="486"/>
    <n v="396"/>
    <n v="81.481481481481481"/>
    <n v="1"/>
    <s v="H"/>
    <n v="0"/>
    <s v="D"/>
    <n v="11"/>
    <n v="5"/>
    <n v="7"/>
    <n v="4"/>
    <n v="5"/>
    <n v="0"/>
  </r>
  <r>
    <x v="3"/>
    <n v="1.1000000000000001"/>
    <n v="31"/>
    <n v="220"/>
    <n v="144"/>
    <n v="65.454545454545453"/>
    <n v="1"/>
    <s v="D"/>
    <n v="0"/>
    <s v="A"/>
    <n v="5"/>
    <n v="2"/>
    <n v="17"/>
    <n v="3"/>
    <n v="3"/>
    <n v="0"/>
  </r>
  <r>
    <x v="11"/>
    <n v="0.6"/>
    <n v="38"/>
    <n v="359"/>
    <n v="266"/>
    <n v="74.094707520891362"/>
    <n v="2"/>
    <s v="H"/>
    <n v="1"/>
    <s v="D"/>
    <n v="8"/>
    <n v="3"/>
    <n v="12"/>
    <n v="2"/>
    <n v="0"/>
    <n v="2"/>
  </r>
  <r>
    <x v="1"/>
    <n v="0.8"/>
    <n v="45"/>
    <n v="367"/>
    <n v="266"/>
    <n v="72.479564032697553"/>
    <n v="1"/>
    <s v="A"/>
    <n v="1"/>
    <s v="H"/>
    <n v="6"/>
    <n v="2"/>
    <n v="12"/>
    <n v="4"/>
    <n v="2"/>
    <n v="0"/>
  </r>
  <r>
    <x v="6"/>
    <n v="0.7"/>
    <n v="56"/>
    <n v="526"/>
    <n v="409"/>
    <n v="77.756653992395442"/>
    <n v="2"/>
    <s v="D"/>
    <n v="0"/>
    <s v="A"/>
    <n v="9"/>
    <n v="3"/>
    <n v="13"/>
    <n v="4"/>
    <n v="2"/>
    <n v="0"/>
  </r>
  <r>
    <x v="16"/>
    <n v="3"/>
    <n v="52"/>
    <n v="462"/>
    <n v="385"/>
    <n v="83.333333333333343"/>
    <n v="2"/>
    <s v="H"/>
    <n v="2"/>
    <s v="H"/>
    <n v="17"/>
    <n v="8"/>
    <n v="7"/>
    <n v="4"/>
    <n v="2"/>
    <n v="0"/>
  </r>
  <r>
    <x v="7"/>
    <n v="1.1000000000000001"/>
    <n v="42"/>
    <n v="375"/>
    <n v="273"/>
    <n v="72.8"/>
    <n v="0"/>
    <s v="D"/>
    <n v="0"/>
    <s v="D"/>
    <n v="9"/>
    <n v="2"/>
    <n v="12"/>
    <n v="3"/>
    <n v="1"/>
    <n v="0"/>
  </r>
  <r>
    <x v="12"/>
    <n v="0.7"/>
    <n v="37"/>
    <n v="367"/>
    <n v="274"/>
    <n v="74.659400544959126"/>
    <n v="3"/>
    <s v="H"/>
    <n v="3"/>
    <s v="H"/>
    <n v="12"/>
    <n v="6"/>
    <n v="10"/>
    <n v="4"/>
    <n v="3"/>
    <n v="0"/>
  </r>
  <r>
    <x v="15"/>
    <n v="2.1"/>
    <n v="51"/>
    <n v="520"/>
    <n v="451"/>
    <n v="86.730769230769226"/>
    <n v="3"/>
    <s v="H"/>
    <n v="2"/>
    <s v="H"/>
    <n v="13"/>
    <n v="8"/>
    <n v="16"/>
    <n v="4"/>
    <n v="1"/>
    <n v="0"/>
  </r>
  <r>
    <x v="0"/>
    <n v="0.9"/>
    <n v="42"/>
    <n v="423"/>
    <n v="347"/>
    <n v="82.033096926713938"/>
    <n v="0"/>
    <s v="D"/>
    <n v="0"/>
    <s v="D"/>
    <n v="13"/>
    <n v="2"/>
    <n v="13"/>
    <n v="5"/>
    <n v="3"/>
    <n v="0"/>
  </r>
  <r>
    <x v="9"/>
    <n v="0.5"/>
    <n v="58"/>
    <n v="602"/>
    <n v="482"/>
    <n v="80.066445182724252"/>
    <n v="0"/>
    <s v="A"/>
    <n v="0"/>
    <s v="A"/>
    <n v="7"/>
    <n v="2"/>
    <n v="8"/>
    <n v="12"/>
    <n v="2"/>
    <n v="0"/>
  </r>
  <r>
    <x v="13"/>
    <n v="3.7"/>
    <n v="67"/>
    <n v="768"/>
    <n v="689"/>
    <n v="89.713541666666657"/>
    <n v="5"/>
    <s v="H"/>
    <n v="2"/>
    <s v="D"/>
    <n v="21"/>
    <n v="9"/>
    <n v="10"/>
    <n v="1"/>
    <n v="2"/>
    <n v="0"/>
  </r>
  <r>
    <x v="10"/>
    <n v="3.8"/>
    <n v="59"/>
    <n v="562"/>
    <n v="480"/>
    <n v="85.409252669039148"/>
    <n v="2"/>
    <s v="D"/>
    <n v="1"/>
    <s v="D"/>
    <n v="21"/>
    <n v="7"/>
    <n v="9"/>
    <n v="3"/>
    <n v="2"/>
    <n v="0"/>
  </r>
  <r>
    <x v="5"/>
    <n v="0.5"/>
    <n v="43"/>
    <n v="368"/>
    <n v="265"/>
    <n v="72.010869565217391"/>
    <n v="0"/>
    <s v="A"/>
    <n v="0"/>
    <s v="D"/>
    <n v="10"/>
    <n v="5"/>
    <n v="9"/>
    <n v="1"/>
    <n v="0"/>
    <n v="0"/>
  </r>
  <r>
    <x v="14"/>
    <n v="0.3"/>
    <n v="40"/>
    <n v="383"/>
    <n v="322"/>
    <n v="84.073107049608353"/>
    <n v="0"/>
    <s v="A"/>
    <n v="0"/>
    <s v="D"/>
    <n v="7"/>
    <n v="2"/>
    <n v="11"/>
    <n v="2"/>
    <n v="3"/>
    <n v="0"/>
  </r>
  <r>
    <x v="2"/>
    <n v="1"/>
    <n v="63"/>
    <n v="526"/>
    <n v="444"/>
    <n v="84.410646387832699"/>
    <n v="1"/>
    <s v="D"/>
    <n v="0"/>
    <s v="D"/>
    <n v="14"/>
    <n v="3"/>
    <n v="7"/>
    <n v="13"/>
    <n v="1"/>
    <n v="0"/>
  </r>
  <r>
    <x v="8"/>
    <n v="2.2000000000000002"/>
    <n v="73"/>
    <n v="656"/>
    <n v="550"/>
    <n v="83.841463414634148"/>
    <n v="2"/>
    <s v="D"/>
    <n v="0"/>
    <s v="A"/>
    <n v="34"/>
    <n v="9"/>
    <n v="11"/>
    <n v="15"/>
    <n v="2"/>
    <n v="0"/>
  </r>
  <r>
    <x v="19"/>
    <n v="1.8"/>
    <n v="55"/>
    <n v="539"/>
    <n v="443"/>
    <n v="82.189239332096477"/>
    <n v="2"/>
    <s v="H"/>
    <n v="1"/>
    <s v="H"/>
    <n v="15"/>
    <n v="6"/>
    <n v="15"/>
    <n v="10"/>
    <n v="0"/>
    <n v="0"/>
  </r>
  <r>
    <x v="18"/>
    <n v="2.4"/>
    <n v="37"/>
    <n v="370"/>
    <n v="295"/>
    <n v="79.729729729729726"/>
    <n v="4"/>
    <s v="H"/>
    <n v="2"/>
    <s v="H"/>
    <n v="13"/>
    <n v="5"/>
    <n v="12"/>
    <n v="1"/>
    <n v="1"/>
    <n v="0"/>
  </r>
  <r>
    <x v="4"/>
    <n v="2.2000000000000002"/>
    <n v="48"/>
    <n v="467"/>
    <n v="367"/>
    <n v="78.586723768736618"/>
    <n v="4"/>
    <s v="H"/>
    <n v="1"/>
    <s v="D"/>
    <n v="13"/>
    <n v="6"/>
    <n v="7"/>
    <n v="7"/>
    <n v="0"/>
    <n v="0"/>
  </r>
  <r>
    <x v="17"/>
    <n v="1.4"/>
    <n v="41"/>
    <n v="373"/>
    <n v="261"/>
    <n v="69.973190348525478"/>
    <n v="1"/>
    <s v="H"/>
    <n v="1"/>
    <s v="H"/>
    <n v="12"/>
    <n v="3"/>
    <n v="11"/>
    <n v="6"/>
    <n v="3"/>
    <n v="0"/>
  </r>
  <r>
    <x v="4"/>
    <n v="1.5"/>
    <n v="59"/>
    <n v="575"/>
    <n v="481"/>
    <n v="83.652173913043484"/>
    <n v="5"/>
    <s v="H"/>
    <n v="4"/>
    <s v="H"/>
    <n v="14"/>
    <n v="7"/>
    <n v="9"/>
    <n v="5"/>
    <n v="2"/>
    <n v="0"/>
  </r>
  <r>
    <x v="7"/>
    <n v="2.1"/>
    <n v="47"/>
    <n v="462"/>
    <n v="367"/>
    <n v="79.437229437229433"/>
    <n v="4"/>
    <s v="H"/>
    <n v="1"/>
    <s v="D"/>
    <n v="16"/>
    <n v="8"/>
    <n v="7"/>
    <n v="4"/>
    <n v="3"/>
    <n v="0"/>
  </r>
  <r>
    <x v="11"/>
    <n v="0.4"/>
    <n v="29"/>
    <n v="249"/>
    <n v="151"/>
    <n v="60.642570281124499"/>
    <n v="0"/>
    <s v="D"/>
    <n v="0"/>
    <s v="D"/>
    <n v="5"/>
    <n v="0"/>
    <n v="13"/>
    <n v="5"/>
    <n v="3"/>
    <n v="1"/>
  </r>
  <r>
    <x v="3"/>
    <n v="0.9"/>
    <n v="33"/>
    <n v="354"/>
    <n v="271"/>
    <n v="76.55367231638418"/>
    <n v="0"/>
    <s v="A"/>
    <n v="0"/>
    <s v="D"/>
    <n v="8"/>
    <n v="3"/>
    <n v="7"/>
    <n v="2"/>
    <n v="4"/>
    <n v="0"/>
  </r>
  <r>
    <x v="6"/>
    <n v="0.9"/>
    <n v="52"/>
    <n v="523"/>
    <n v="462"/>
    <n v="88.336520076481833"/>
    <n v="1"/>
    <s v="D"/>
    <n v="0"/>
    <s v="D"/>
    <n v="12"/>
    <n v="4"/>
    <n v="14"/>
    <n v="2"/>
    <n v="2"/>
    <n v="0"/>
  </r>
  <r>
    <x v="16"/>
    <n v="2.2000000000000002"/>
    <n v="48"/>
    <n v="434"/>
    <n v="358"/>
    <n v="82.488479262672811"/>
    <n v="4"/>
    <s v="H"/>
    <n v="1"/>
    <s v="D"/>
    <n v="23"/>
    <n v="9"/>
    <n v="9"/>
    <n v="7"/>
    <n v="1"/>
    <n v="0"/>
  </r>
  <r>
    <x v="12"/>
    <n v="0.3"/>
    <n v="41"/>
    <n v="397"/>
    <n v="310"/>
    <n v="78.085642317380348"/>
    <n v="1"/>
    <s v="A"/>
    <n v="1"/>
    <s v="H"/>
    <n v="6"/>
    <n v="1"/>
    <n v="13"/>
    <n v="6"/>
    <n v="1"/>
    <n v="0"/>
  </r>
  <r>
    <x v="1"/>
    <n v="0.2"/>
    <n v="25"/>
    <n v="268"/>
    <n v="211"/>
    <n v="78.731343283582092"/>
    <n v="0"/>
    <s v="A"/>
    <n v="0"/>
    <s v="A"/>
    <n v="4"/>
    <n v="0"/>
    <n v="10"/>
    <n v="0"/>
    <n v="0"/>
    <n v="1"/>
  </r>
  <r>
    <x v="0"/>
    <n v="1.3"/>
    <n v="59"/>
    <n v="603"/>
    <n v="512"/>
    <n v="84.908789386401324"/>
    <n v="0"/>
    <s v="A"/>
    <n v="0"/>
    <s v="D"/>
    <n v="12"/>
    <n v="2"/>
    <n v="11"/>
    <n v="9"/>
    <n v="2"/>
    <n v="0"/>
  </r>
  <r>
    <x v="9"/>
    <n v="0.3"/>
    <n v="42"/>
    <n v="413"/>
    <n v="313"/>
    <n v="75.786924939467312"/>
    <n v="0"/>
    <s v="A"/>
    <n v="0"/>
    <s v="D"/>
    <n v="5"/>
    <n v="0"/>
    <n v="11"/>
    <n v="1"/>
    <n v="1"/>
    <n v="0"/>
  </r>
  <r>
    <x v="15"/>
    <n v="2.1"/>
    <n v="69"/>
    <n v="607"/>
    <n v="508"/>
    <n v="83.690280065897866"/>
    <n v="1"/>
    <s v="A"/>
    <n v="0"/>
    <s v="A"/>
    <n v="22"/>
    <n v="6"/>
    <n v="11"/>
    <n v="7"/>
    <n v="1"/>
    <n v="0"/>
  </r>
  <r>
    <x v="13"/>
    <n v="1.3"/>
    <n v="61"/>
    <n v="536"/>
    <n v="466"/>
    <n v="86.940298507462686"/>
    <n v="2"/>
    <s v="H"/>
    <n v="1"/>
    <s v="D"/>
    <n v="14"/>
    <n v="6"/>
    <n v="9"/>
    <n v="10"/>
    <n v="3"/>
    <n v="0"/>
  </r>
  <r>
    <x v="2"/>
    <n v="1.2"/>
    <n v="67"/>
    <n v="745"/>
    <n v="678"/>
    <n v="91.006711409395962"/>
    <n v="2"/>
    <s v="D"/>
    <n v="2"/>
    <s v="H"/>
    <n v="12"/>
    <n v="6"/>
    <n v="4"/>
    <n v="3"/>
    <n v="1"/>
    <n v="0"/>
  </r>
  <r>
    <x v="8"/>
    <n v="0.8"/>
    <n v="55"/>
    <n v="554"/>
    <n v="464"/>
    <n v="83.754512635379058"/>
    <n v="1"/>
    <s v="H"/>
    <n v="1"/>
    <s v="H"/>
    <n v="10"/>
    <n v="7"/>
    <n v="11"/>
    <n v="10"/>
    <n v="0"/>
    <n v="0"/>
  </r>
  <r>
    <x v="10"/>
    <n v="1.3"/>
    <n v="53"/>
    <n v="565"/>
    <n v="466"/>
    <n v="82.477876106194685"/>
    <n v="3"/>
    <s v="H"/>
    <n v="1"/>
    <s v="H"/>
    <n v="16"/>
    <n v="9"/>
    <n v="7"/>
    <n v="8"/>
    <n v="1"/>
    <n v="0"/>
  </r>
  <r>
    <x v="4"/>
    <n v="2.4"/>
    <n v="77"/>
    <n v="698"/>
    <n v="609"/>
    <n v="87.249283667621782"/>
    <n v="3"/>
    <s v="H"/>
    <n v="1"/>
    <s v="H"/>
    <n v="25"/>
    <n v="5"/>
    <n v="9"/>
    <n v="11"/>
    <n v="1"/>
    <n v="0"/>
  </r>
  <r>
    <x v="14"/>
    <n v="0.6"/>
    <n v="35"/>
    <n v="338"/>
    <n v="255"/>
    <n v="75.443786982248511"/>
    <n v="1"/>
    <s v="A"/>
    <n v="1"/>
    <s v="H"/>
    <n v="7"/>
    <n v="3"/>
    <n v="10"/>
    <n v="0"/>
    <n v="1"/>
    <n v="0"/>
  </r>
  <r>
    <x v="18"/>
    <n v="2"/>
    <n v="56"/>
    <n v="651"/>
    <n v="567"/>
    <n v="87.096774193548384"/>
    <n v="3"/>
    <s v="H"/>
    <n v="1"/>
    <s v="H"/>
    <n v="20"/>
    <n v="6"/>
    <n v="7"/>
    <n v="4"/>
    <n v="1"/>
    <n v="0"/>
  </r>
  <r>
    <x v="17"/>
    <n v="0.5"/>
    <n v="39"/>
    <n v="335"/>
    <n v="235"/>
    <n v="70.149253731343293"/>
    <n v="1"/>
    <s v="D"/>
    <n v="1"/>
    <s v="H"/>
    <n v="8"/>
    <n v="1"/>
    <n v="11"/>
    <n v="5"/>
    <n v="4"/>
    <n v="1"/>
  </r>
  <r>
    <x v="19"/>
    <n v="2.2000000000000002"/>
    <n v="61"/>
    <n v="551"/>
    <n v="462"/>
    <n v="83.847549909255903"/>
    <n v="5"/>
    <s v="H"/>
    <n v="3"/>
    <s v="H"/>
    <n v="25"/>
    <n v="8"/>
    <n v="16"/>
    <n v="8"/>
    <n v="2"/>
    <n v="0"/>
  </r>
  <r>
    <x v="5"/>
    <n v="0.9"/>
    <n v="55"/>
    <n v="437"/>
    <n v="331"/>
    <n v="75.743707093821513"/>
    <n v="0"/>
    <s v="A"/>
    <n v="0"/>
    <s v="A"/>
    <n v="14"/>
    <n v="5"/>
    <n v="10"/>
    <n v="4"/>
    <n v="3"/>
    <n v="0"/>
  </r>
  <r>
    <x v="13"/>
    <n v="0.7"/>
    <n v="63"/>
    <n v="724"/>
    <n v="645"/>
    <n v="89.088397790055254"/>
    <n v="1"/>
    <s v="H"/>
    <n v="1"/>
    <s v="H"/>
    <n v="9"/>
    <n v="2"/>
    <n v="7"/>
    <n v="4"/>
    <n v="0"/>
    <n v="0"/>
  </r>
  <r>
    <x v="16"/>
    <n v="1"/>
    <n v="52"/>
    <n v="470"/>
    <n v="402"/>
    <n v="85.531914893617028"/>
    <n v="1"/>
    <s v="H"/>
    <n v="1"/>
    <s v="H"/>
    <n v="10"/>
    <n v="3"/>
    <n v="6"/>
    <n v="5"/>
    <n v="0"/>
    <n v="0"/>
  </r>
  <r>
    <x v="3"/>
    <n v="0.6"/>
    <n v="58"/>
    <n v="536"/>
    <n v="448"/>
    <n v="83.582089552238799"/>
    <n v="2"/>
    <s v="D"/>
    <n v="2"/>
    <s v="H"/>
    <n v="8"/>
    <n v="3"/>
    <n v="12"/>
    <n v="3"/>
    <n v="4"/>
    <n v="0"/>
  </r>
  <r>
    <x v="9"/>
    <n v="1.4"/>
    <n v="49"/>
    <n v="480"/>
    <n v="417"/>
    <n v="86.875"/>
    <n v="2"/>
    <s v="H"/>
    <n v="2"/>
    <s v="H"/>
    <n v="14"/>
    <n v="4"/>
    <n v="12"/>
    <n v="7"/>
    <n v="1"/>
    <n v="0"/>
  </r>
  <r>
    <x v="2"/>
    <n v="1.4"/>
    <n v="51"/>
    <n v="457"/>
    <n v="380"/>
    <n v="83.150984682713343"/>
    <n v="1"/>
    <s v="A"/>
    <n v="1"/>
    <s v="H"/>
    <n v="13"/>
    <n v="4"/>
    <n v="7"/>
    <n v="2"/>
    <n v="0"/>
    <n v="0"/>
  </r>
  <r>
    <x v="7"/>
    <n v="2.8"/>
    <n v="47"/>
    <n v="455"/>
    <n v="349"/>
    <n v="76.703296703296715"/>
    <n v="4"/>
    <s v="H"/>
    <n v="2"/>
    <s v="H"/>
    <n v="12"/>
    <n v="6"/>
    <n v="8"/>
    <n v="7"/>
    <n v="0"/>
    <n v="0"/>
  </r>
  <r>
    <x v="10"/>
    <n v="0.7"/>
    <n v="45"/>
    <n v="408"/>
    <n v="313"/>
    <n v="76.715686274509807"/>
    <n v="1"/>
    <s v="D"/>
    <n v="1"/>
    <s v="H"/>
    <n v="5"/>
    <n v="2"/>
    <n v="15"/>
    <n v="1"/>
    <n v="2"/>
    <n v="0"/>
  </r>
  <r>
    <x v="6"/>
    <n v="0.8"/>
    <n v="55"/>
    <n v="497"/>
    <n v="361"/>
    <n v="72.635814889336018"/>
    <n v="1"/>
    <s v="D"/>
    <n v="1"/>
    <s v="D"/>
    <n v="11"/>
    <n v="2"/>
    <n v="18"/>
    <n v="1"/>
    <n v="2"/>
    <n v="0"/>
  </r>
  <r>
    <x v="8"/>
    <n v="3.1"/>
    <n v="36"/>
    <n v="386"/>
    <n v="319"/>
    <n v="82.642487046632127"/>
    <n v="3"/>
    <s v="H"/>
    <n v="1"/>
    <s v="H"/>
    <n v="17"/>
    <n v="7"/>
    <n v="10"/>
    <n v="3"/>
    <n v="2"/>
    <n v="0"/>
  </r>
  <r>
    <x v="11"/>
    <n v="2.2999999999999998"/>
    <n v="50"/>
    <n v="441"/>
    <n v="311"/>
    <n v="70.521541950113374"/>
    <n v="1"/>
    <s v="D"/>
    <n v="0"/>
    <s v="D"/>
    <n v="20"/>
    <n v="3"/>
    <n v="9"/>
    <n v="7"/>
    <n v="3"/>
    <n v="0"/>
  </r>
  <r>
    <x v="12"/>
    <n v="0.8"/>
    <n v="64"/>
    <n v="607"/>
    <n v="508"/>
    <n v="83.690280065897866"/>
    <n v="1"/>
    <s v="A"/>
    <n v="1"/>
    <s v="D"/>
    <n v="18"/>
    <n v="6"/>
    <n v="15"/>
    <n v="5"/>
    <n v="1"/>
    <n v="0"/>
  </r>
  <r>
    <x v="1"/>
    <n v="0.9"/>
    <n v="49"/>
    <n v="404"/>
    <n v="323"/>
    <n v="79.950495049504951"/>
    <n v="0"/>
    <s v="A"/>
    <n v="0"/>
    <s v="A"/>
    <n v="11"/>
    <n v="4"/>
    <n v="6"/>
    <n v="5"/>
    <n v="2"/>
    <n v="0"/>
  </r>
  <r>
    <x v="14"/>
    <n v="0.1"/>
    <n v="28"/>
    <n v="279"/>
    <n v="208"/>
    <n v="74.551971326164875"/>
    <n v="0"/>
    <s v="D"/>
    <n v="0"/>
    <s v="D"/>
    <n v="2"/>
    <n v="0"/>
    <n v="9"/>
    <n v="1"/>
    <n v="2"/>
    <n v="0"/>
  </r>
  <r>
    <x v="18"/>
    <n v="0.9"/>
    <n v="56"/>
    <n v="580"/>
    <n v="488"/>
    <n v="84.137931034482762"/>
    <n v="0"/>
    <s v="A"/>
    <n v="0"/>
    <s v="A"/>
    <n v="10"/>
    <n v="3"/>
    <n v="8"/>
    <n v="7"/>
    <n v="1"/>
    <n v="0"/>
  </r>
  <r>
    <x v="17"/>
    <n v="0.8"/>
    <n v="66"/>
    <n v="541"/>
    <n v="444"/>
    <n v="82.070240295748604"/>
    <n v="0"/>
    <s v="A"/>
    <n v="0"/>
    <s v="A"/>
    <n v="10"/>
    <n v="4"/>
    <n v="19"/>
    <n v="10"/>
    <n v="4"/>
    <n v="0"/>
  </r>
  <r>
    <x v="4"/>
    <n v="1.6"/>
    <n v="45"/>
    <n v="447"/>
    <n v="375"/>
    <n v="83.892617449664428"/>
    <n v="2"/>
    <s v="H"/>
    <n v="1"/>
    <s v="H"/>
    <n v="15"/>
    <n v="6"/>
    <n v="9"/>
    <n v="2"/>
    <n v="4"/>
    <n v="0"/>
  </r>
  <r>
    <x v="0"/>
    <n v="2.1"/>
    <n v="52"/>
    <n v="553"/>
    <n v="481"/>
    <n v="86.980108499095849"/>
    <n v="0"/>
    <s v="A"/>
    <n v="0"/>
    <s v="A"/>
    <n v="20"/>
    <n v="5"/>
    <n v="3"/>
    <n v="8"/>
    <n v="0"/>
    <n v="0"/>
  </r>
  <r>
    <x v="5"/>
    <n v="1.3"/>
    <n v="55"/>
    <n v="478"/>
    <n v="389"/>
    <n v="81.380753138075306"/>
    <n v="2"/>
    <s v="D"/>
    <n v="1"/>
    <s v="D"/>
    <n v="15"/>
    <n v="4"/>
    <n v="11"/>
    <n v="4"/>
    <n v="3"/>
    <n v="0"/>
  </r>
  <r>
    <x v="15"/>
    <n v="0.7"/>
    <n v="48"/>
    <n v="412"/>
    <n v="313"/>
    <n v="75.970873786407765"/>
    <n v="0"/>
    <s v="A"/>
    <n v="0"/>
    <s v="A"/>
    <n v="8"/>
    <n v="1"/>
    <n v="12"/>
    <n v="4"/>
    <n v="1"/>
    <n v="0"/>
  </r>
  <r>
    <x v="19"/>
    <n v="2.4"/>
    <n v="45"/>
    <n v="390"/>
    <n v="313"/>
    <n v="80.256410256410263"/>
    <n v="2"/>
    <s v="D"/>
    <n v="2"/>
    <s v="H"/>
    <n v="14"/>
    <n v="5"/>
    <n v="13"/>
    <n v="3"/>
    <n v="1"/>
    <n v="0"/>
  </r>
  <r>
    <x v="16"/>
    <n v="1.4"/>
    <n v="67"/>
    <n v="626"/>
    <n v="542"/>
    <n v="86.581469648562305"/>
    <n v="2"/>
    <s v="H"/>
    <n v="0"/>
    <s v="D"/>
    <n v="18"/>
    <n v="7"/>
    <n v="5"/>
    <n v="9"/>
    <n v="1"/>
    <n v="0"/>
  </r>
  <r>
    <x v="8"/>
    <n v="0.8"/>
    <n v="47"/>
    <n v="441"/>
    <n v="346"/>
    <n v="78.458049886621311"/>
    <n v="1"/>
    <s v="H"/>
    <n v="0"/>
    <s v="D"/>
    <n v="11"/>
    <n v="3"/>
    <n v="10"/>
    <n v="7"/>
    <n v="1"/>
    <n v="0"/>
  </r>
  <r>
    <x v="3"/>
    <n v="2.7"/>
    <n v="50"/>
    <n v="541"/>
    <n v="458"/>
    <n v="84.65804066543437"/>
    <n v="2"/>
    <s v="H"/>
    <n v="2"/>
    <s v="H"/>
    <n v="13"/>
    <n v="5"/>
    <n v="6"/>
    <n v="4"/>
    <n v="1"/>
    <n v="0"/>
  </r>
  <r>
    <x v="6"/>
    <n v="1.1000000000000001"/>
    <n v="60"/>
    <n v="554"/>
    <n v="465"/>
    <n v="83.935018050541515"/>
    <n v="1"/>
    <s v="A"/>
    <n v="0"/>
    <s v="A"/>
    <n v="16"/>
    <n v="5"/>
    <n v="14"/>
    <n v="8"/>
    <n v="6"/>
    <n v="0"/>
  </r>
  <r>
    <x v="7"/>
    <n v="2.5"/>
    <n v="51"/>
    <n v="416"/>
    <n v="313"/>
    <n v="75.240384615384613"/>
    <n v="2"/>
    <s v="A"/>
    <n v="2"/>
    <s v="H"/>
    <n v="11"/>
    <n v="6"/>
    <n v="12"/>
    <n v="5"/>
    <n v="4"/>
    <n v="0"/>
  </r>
  <r>
    <x v="9"/>
    <n v="0.8"/>
    <n v="50"/>
    <n v="486"/>
    <n v="403"/>
    <n v="82.921810699588477"/>
    <n v="2"/>
    <s v="H"/>
    <n v="1"/>
    <s v="H"/>
    <n v="9"/>
    <n v="3"/>
    <n v="15"/>
    <n v="2"/>
    <n v="1"/>
    <n v="0"/>
  </r>
  <r>
    <x v="2"/>
    <n v="0.6"/>
    <n v="51"/>
    <n v="447"/>
    <n v="363"/>
    <n v="81.208053691275168"/>
    <n v="1"/>
    <s v="H"/>
    <n v="0"/>
    <s v="D"/>
    <n v="12"/>
    <n v="4"/>
    <n v="9"/>
    <n v="10"/>
    <n v="3"/>
    <n v="0"/>
  </r>
  <r>
    <x v="10"/>
    <n v="2.2000000000000002"/>
    <n v="49"/>
    <n v="489"/>
    <n v="410"/>
    <n v="83.844580777096112"/>
    <n v="3"/>
    <s v="H"/>
    <n v="1"/>
    <s v="A"/>
    <n v="25"/>
    <n v="12"/>
    <n v="9"/>
    <n v="3"/>
    <n v="1"/>
    <n v="0"/>
  </r>
  <r>
    <x v="11"/>
    <n v="1.7"/>
    <n v="31"/>
    <n v="307"/>
    <n v="227"/>
    <n v="73.941368078175898"/>
    <n v="4"/>
    <s v="H"/>
    <n v="2"/>
    <s v="H"/>
    <n v="14"/>
    <n v="10"/>
    <n v="14"/>
    <n v="0"/>
    <n v="1"/>
    <n v="0"/>
  </r>
  <r>
    <x v="13"/>
    <n v="1.5"/>
    <n v="57"/>
    <n v="640"/>
    <n v="571"/>
    <n v="89.21875"/>
    <n v="3"/>
    <s v="H"/>
    <n v="2"/>
    <s v="H"/>
    <n v="12"/>
    <n v="5"/>
    <n v="7"/>
    <n v="3"/>
    <n v="1"/>
    <n v="1"/>
  </r>
  <r>
    <x v="17"/>
    <n v="1.6"/>
    <n v="63"/>
    <n v="547"/>
    <n v="440"/>
    <n v="80.438756855575861"/>
    <n v="2"/>
    <s v="H"/>
    <n v="0"/>
    <s v="D"/>
    <n v="20"/>
    <n v="7"/>
    <n v="19"/>
    <n v="6"/>
    <n v="0"/>
    <n v="0"/>
  </r>
  <r>
    <x v="12"/>
    <n v="1.3"/>
    <n v="47"/>
    <n v="477"/>
    <n v="399"/>
    <n v="83.647798742138363"/>
    <n v="0"/>
    <s v="A"/>
    <n v="0"/>
    <s v="A"/>
    <n v="13"/>
    <n v="3"/>
    <n v="11"/>
    <n v="1"/>
    <n v="0"/>
    <n v="0"/>
  </r>
  <r>
    <x v="1"/>
    <n v="0.7"/>
    <n v="42"/>
    <n v="464"/>
    <n v="374"/>
    <n v="80.603448275862064"/>
    <n v="1"/>
    <s v="A"/>
    <n v="0"/>
    <s v="A"/>
    <n v="14"/>
    <n v="4"/>
    <n v="10"/>
    <n v="4"/>
    <n v="1"/>
    <n v="0"/>
  </r>
  <r>
    <x v="19"/>
    <n v="2.1"/>
    <n v="69"/>
    <n v="695"/>
    <n v="580"/>
    <n v="83.453237410071949"/>
    <n v="1"/>
    <s v="D"/>
    <n v="0"/>
    <s v="A"/>
    <n v="14"/>
    <n v="3"/>
    <n v="7"/>
    <n v="11"/>
    <n v="1"/>
    <n v="1"/>
  </r>
  <r>
    <x v="0"/>
    <n v="2.9"/>
    <n v="67"/>
    <n v="644"/>
    <n v="555"/>
    <n v="86.18012422360249"/>
    <n v="2"/>
    <s v="H"/>
    <n v="0"/>
    <s v="D"/>
    <n v="25"/>
    <n v="10"/>
    <n v="10"/>
    <n v="4"/>
    <n v="2"/>
    <n v="0"/>
  </r>
  <r>
    <x v="4"/>
    <n v="1.2"/>
    <n v="65"/>
    <n v="590"/>
    <n v="501"/>
    <n v="84.915254237288138"/>
    <n v="0"/>
    <s v="A"/>
    <n v="0"/>
    <s v="D"/>
    <n v="17"/>
    <n v="6"/>
    <n v="12"/>
    <n v="12"/>
    <n v="1"/>
    <n v="0"/>
  </r>
  <r>
    <x v="5"/>
    <n v="1.2"/>
    <n v="52"/>
    <n v="487"/>
    <n v="384"/>
    <n v="78.850102669404521"/>
    <n v="0"/>
    <s v="A"/>
    <n v="0"/>
    <s v="D"/>
    <n v="10"/>
    <n v="2"/>
    <n v="10"/>
    <n v="7"/>
    <n v="2"/>
    <n v="0"/>
  </r>
  <r>
    <x v="14"/>
    <n v="0.6"/>
    <n v="38"/>
    <n v="363"/>
    <n v="289"/>
    <n v="79.614325068870528"/>
    <n v="1"/>
    <s v="A"/>
    <n v="0"/>
    <s v="A"/>
    <n v="7"/>
    <n v="2"/>
    <n v="7"/>
    <n v="5"/>
    <n v="0"/>
    <n v="0"/>
  </r>
  <r>
    <x v="15"/>
    <n v="2"/>
    <n v="34"/>
    <n v="301"/>
    <n v="229"/>
    <n v="76.079734219269099"/>
    <n v="1"/>
    <s v="A"/>
    <n v="1"/>
    <s v="H"/>
    <n v="4"/>
    <n v="2"/>
    <n v="13"/>
    <n v="2"/>
    <n v="3"/>
    <n v="0"/>
  </r>
  <r>
    <x v="18"/>
    <n v="1"/>
    <n v="49"/>
    <n v="471"/>
    <n v="374"/>
    <n v="79.405520169851386"/>
    <n v="1"/>
    <s v="D"/>
    <n v="0"/>
    <s v="A"/>
    <n v="18"/>
    <n v="6"/>
    <n v="7"/>
    <n v="8"/>
    <n v="2"/>
    <n v="0"/>
  </r>
  <r>
    <x v="12"/>
    <n v="0.4"/>
    <n v="45"/>
    <n v="424"/>
    <n v="329"/>
    <n v="77.594339622641513"/>
    <n v="0"/>
    <s v="H"/>
    <n v="0"/>
    <s v="D"/>
    <n v="10"/>
    <n v="2"/>
    <n v="10"/>
    <n v="8"/>
    <n v="3"/>
    <n v="0"/>
  </r>
  <r>
    <x v="19"/>
    <n v="2.6"/>
    <n v="62"/>
    <n v="620"/>
    <n v="520"/>
    <n v="83.870967741935488"/>
    <n v="2"/>
    <s v="A"/>
    <n v="0"/>
    <s v="D"/>
    <n v="18"/>
    <n v="5"/>
    <n v="18"/>
    <n v="10"/>
    <n v="1"/>
    <n v="0"/>
  </r>
  <r>
    <x v="18"/>
    <n v="0.5"/>
    <n v="47"/>
    <n v="406"/>
    <n v="324"/>
    <n v="79.802955665024626"/>
    <n v="0"/>
    <s v="H"/>
    <n v="0"/>
    <s v="H"/>
    <n v="9"/>
    <n v="3"/>
    <n v="14"/>
    <n v="2"/>
    <n v="2"/>
    <n v="0"/>
  </r>
  <r>
    <x v="10"/>
    <n v="1.4"/>
    <n v="60"/>
    <n v="605"/>
    <n v="510"/>
    <n v="84.297520661157023"/>
    <n v="3"/>
    <s v="A"/>
    <n v="1"/>
    <s v="A"/>
    <n v="10"/>
    <n v="5"/>
    <n v="8"/>
    <n v="5"/>
    <n v="1"/>
    <n v="0"/>
  </r>
  <r>
    <x v="14"/>
    <n v="1.8"/>
    <n v="77"/>
    <n v="702"/>
    <n v="604"/>
    <n v="86.039886039886042"/>
    <n v="0"/>
    <s v="H"/>
    <n v="0"/>
    <s v="H"/>
    <n v="19"/>
    <n v="4"/>
    <n v="16"/>
    <n v="12"/>
    <n v="4"/>
    <n v="0"/>
  </r>
  <r>
    <x v="17"/>
    <n v="1.2"/>
    <n v="47"/>
    <n v="485"/>
    <n v="363"/>
    <n v="74.845360824742272"/>
    <n v="1"/>
    <s v="D"/>
    <n v="0"/>
    <s v="H"/>
    <n v="13"/>
    <n v="4"/>
    <n v="8"/>
    <n v="6"/>
    <n v="3"/>
    <n v="0"/>
  </r>
  <r>
    <x v="16"/>
    <n v="2"/>
    <n v="48"/>
    <n v="433"/>
    <n v="348"/>
    <n v="80.36951501154735"/>
    <n v="2"/>
    <s v="A"/>
    <n v="1"/>
    <s v="D"/>
    <n v="15"/>
    <n v="3"/>
    <n v="11"/>
    <n v="3"/>
    <n v="2"/>
    <n v="0"/>
  </r>
  <r>
    <x v="11"/>
    <n v="1.2"/>
    <n v="54"/>
    <n v="519"/>
    <n v="410"/>
    <n v="78.9980732177264"/>
    <n v="1"/>
    <s v="H"/>
    <n v="0"/>
    <s v="H"/>
    <n v="14"/>
    <n v="6"/>
    <n v="15"/>
    <n v="7"/>
    <n v="5"/>
    <n v="0"/>
  </r>
  <r>
    <x v="13"/>
    <n v="0.8"/>
    <n v="52"/>
    <n v="570"/>
    <n v="501"/>
    <n v="87.89473684210526"/>
    <n v="2"/>
    <s v="A"/>
    <n v="1"/>
    <s v="A"/>
    <n v="11"/>
    <n v="5"/>
    <n v="9"/>
    <n v="3"/>
    <n v="1"/>
    <n v="0"/>
  </r>
  <r>
    <x v="15"/>
    <n v="1.2"/>
    <n v="70"/>
    <n v="724"/>
    <n v="631"/>
    <n v="87.154696132596683"/>
    <n v="1"/>
    <s v="D"/>
    <n v="1"/>
    <s v="A"/>
    <n v="15"/>
    <n v="7"/>
    <n v="12"/>
    <n v="13"/>
    <n v="1"/>
    <n v="0"/>
  </r>
  <r>
    <x v="0"/>
    <n v="1.4"/>
    <n v="52"/>
    <n v="552"/>
    <n v="470"/>
    <n v="85.14492753623189"/>
    <n v="1"/>
    <s v="H"/>
    <n v="0"/>
    <s v="H"/>
    <n v="11"/>
    <n v="4"/>
    <n v="13"/>
    <n v="4"/>
    <n v="2"/>
    <n v="0"/>
  </r>
  <r>
    <x v="6"/>
    <n v="1.4"/>
    <n v="42"/>
    <n v="425"/>
    <n v="320"/>
    <n v="75.294117647058826"/>
    <n v="2"/>
    <s v="A"/>
    <n v="0"/>
    <s v="D"/>
    <n v="18"/>
    <n v="3"/>
    <n v="17"/>
    <n v="3"/>
    <n v="1"/>
    <n v="0"/>
  </r>
  <r>
    <x v="9"/>
    <n v="0.6"/>
    <n v="46"/>
    <n v="489"/>
    <n v="402"/>
    <n v="82.208588957055213"/>
    <n v="1"/>
    <s v="H"/>
    <n v="1"/>
    <s v="D"/>
    <n v="10"/>
    <n v="4"/>
    <n v="13"/>
    <n v="5"/>
    <n v="2"/>
    <n v="0"/>
  </r>
  <r>
    <x v="1"/>
    <n v="0.3"/>
    <n v="25"/>
    <n v="266"/>
    <n v="211"/>
    <n v="79.323308270676691"/>
    <n v="1"/>
    <s v="H"/>
    <n v="1"/>
    <s v="H"/>
    <n v="1"/>
    <n v="1"/>
    <n v="15"/>
    <n v="1"/>
    <n v="3"/>
    <n v="0"/>
  </r>
  <r>
    <x v="5"/>
    <n v="2.2000000000000002"/>
    <n v="36"/>
    <n v="383"/>
    <n v="306"/>
    <n v="79.895561357702348"/>
    <n v="1"/>
    <s v="A"/>
    <n v="0"/>
    <s v="D"/>
    <n v="23"/>
    <n v="8"/>
    <n v="14"/>
    <n v="10"/>
    <n v="3"/>
    <n v="0"/>
  </r>
  <r>
    <x v="3"/>
    <n v="1"/>
    <n v="30"/>
    <n v="287"/>
    <n v="211"/>
    <n v="73.519163763066203"/>
    <n v="0"/>
    <s v="H"/>
    <n v="0"/>
    <s v="H"/>
    <n v="10"/>
    <n v="1"/>
    <n v="15"/>
    <n v="5"/>
    <n v="0"/>
    <n v="0"/>
  </r>
  <r>
    <x v="2"/>
    <n v="0.9"/>
    <n v="60"/>
    <n v="544"/>
    <n v="483"/>
    <n v="88.786764705882348"/>
    <n v="2"/>
    <s v="A"/>
    <n v="0"/>
    <s v="D"/>
    <n v="9"/>
    <n v="4"/>
    <n v="15"/>
    <n v="1"/>
    <n v="3"/>
    <n v="0"/>
  </r>
  <r>
    <x v="4"/>
    <n v="1.6"/>
    <n v="61"/>
    <n v="552"/>
    <n v="428"/>
    <n v="77.536231884057969"/>
    <n v="1"/>
    <s v="D"/>
    <n v="0"/>
    <s v="H"/>
    <n v="14"/>
    <n v="5"/>
    <n v="8"/>
    <n v="9"/>
    <n v="2"/>
    <n v="0"/>
  </r>
  <r>
    <x v="8"/>
    <n v="1.6"/>
    <n v="60"/>
    <n v="525"/>
    <n v="445"/>
    <n v="84.761904761904759"/>
    <n v="6"/>
    <s v="A"/>
    <n v="2"/>
    <s v="D"/>
    <n v="14"/>
    <n v="8"/>
    <n v="13"/>
    <n v="5"/>
    <n v="3"/>
    <n v="0"/>
  </r>
  <r>
    <x v="7"/>
    <n v="0.5"/>
    <n v="38"/>
    <n v="399"/>
    <n v="322"/>
    <n v="80.701754385964904"/>
    <n v="0"/>
    <s v="H"/>
    <n v="0"/>
    <s v="H"/>
    <n v="8"/>
    <n v="2"/>
    <n v="7"/>
    <n v="4"/>
    <n v="3"/>
    <n v="0"/>
  </r>
  <r>
    <x v="10"/>
    <n v="1.7"/>
    <n v="64"/>
    <n v="518"/>
    <n v="429"/>
    <n v="82.818532818532816"/>
    <n v="1"/>
    <s v="D"/>
    <n v="0"/>
    <s v="H"/>
    <n v="22"/>
    <n v="4"/>
    <n v="7"/>
    <n v="7"/>
    <n v="2"/>
    <n v="0"/>
  </r>
  <r>
    <x v="14"/>
    <n v="1.5"/>
    <n v="63"/>
    <n v="664"/>
    <n v="573"/>
    <n v="86.295180722891558"/>
    <n v="1"/>
    <s v="H"/>
    <n v="0"/>
    <s v="H"/>
    <n v="18"/>
    <n v="6"/>
    <n v="7"/>
    <n v="8"/>
    <n v="1"/>
    <n v="0"/>
  </r>
  <r>
    <x v="17"/>
    <n v="2.4"/>
    <n v="53"/>
    <n v="441"/>
    <n v="327"/>
    <n v="74.149659863945587"/>
    <n v="3"/>
    <s v="A"/>
    <n v="0"/>
    <s v="D"/>
    <n v="17"/>
    <n v="7"/>
    <n v="1"/>
    <n v="4"/>
    <n v="1"/>
    <n v="0"/>
  </r>
  <r>
    <x v="12"/>
    <n v="0.9"/>
    <n v="52"/>
    <n v="469"/>
    <n v="383"/>
    <n v="81.6631130063966"/>
    <n v="1"/>
    <s v="D"/>
    <n v="1"/>
    <s v="D"/>
    <n v="9"/>
    <n v="4"/>
    <n v="15"/>
    <n v="6"/>
    <n v="3"/>
    <n v="0"/>
  </r>
  <r>
    <x v="16"/>
    <n v="1.4"/>
    <n v="43"/>
    <n v="411"/>
    <n v="333"/>
    <n v="81.021897810218974"/>
    <n v="2"/>
    <s v="A"/>
    <n v="1"/>
    <s v="A"/>
    <n v="10"/>
    <n v="5"/>
    <n v="21"/>
    <n v="4"/>
    <n v="5"/>
    <n v="0"/>
  </r>
  <r>
    <x v="18"/>
    <n v="0.7"/>
    <n v="48"/>
    <n v="383"/>
    <n v="292"/>
    <n v="76.240208877284601"/>
    <n v="1"/>
    <s v="D"/>
    <n v="1"/>
    <s v="D"/>
    <n v="11"/>
    <n v="3"/>
    <n v="18"/>
    <n v="3"/>
    <n v="4"/>
    <n v="0"/>
  </r>
  <r>
    <x v="13"/>
    <n v="3"/>
    <n v="67"/>
    <n v="762"/>
    <n v="691"/>
    <n v="90.682414698162731"/>
    <n v="3"/>
    <s v="A"/>
    <n v="2"/>
    <s v="A"/>
    <n v="23"/>
    <n v="8"/>
    <n v="3"/>
    <n v="11"/>
    <n v="2"/>
    <n v="0"/>
  </r>
  <r>
    <x v="11"/>
    <n v="0.5"/>
    <n v="38"/>
    <n v="382"/>
    <n v="300"/>
    <n v="78.534031413612567"/>
    <n v="1"/>
    <s v="D"/>
    <n v="0"/>
    <s v="H"/>
    <n v="9"/>
    <n v="3"/>
    <n v="13"/>
    <n v="5"/>
    <n v="2"/>
    <n v="0"/>
  </r>
  <r>
    <x v="15"/>
    <n v="1.2"/>
    <n v="65"/>
    <n v="557"/>
    <n v="450"/>
    <n v="80.789946140035909"/>
    <n v="1"/>
    <s v="H"/>
    <n v="0"/>
    <s v="H"/>
    <n v="20"/>
    <n v="6"/>
    <n v="13"/>
    <n v="12"/>
    <n v="4"/>
    <n v="0"/>
  </r>
  <r>
    <x v="19"/>
    <n v="1.8"/>
    <n v="47"/>
    <n v="497"/>
    <n v="414"/>
    <n v="83.299798792756548"/>
    <n v="3"/>
    <s v="A"/>
    <n v="2"/>
    <s v="A"/>
    <n v="11"/>
    <n v="3"/>
    <n v="7"/>
    <n v="2"/>
    <n v="1"/>
    <n v="0"/>
  </r>
  <r>
    <x v="0"/>
    <n v="2.6"/>
    <n v="56"/>
    <n v="640"/>
    <n v="576"/>
    <n v="90"/>
    <n v="3"/>
    <s v="A"/>
    <n v="2"/>
    <s v="A"/>
    <n v="20"/>
    <n v="10"/>
    <n v="14"/>
    <n v="7"/>
    <n v="4"/>
    <n v="0"/>
  </r>
  <r>
    <x v="1"/>
    <n v="0.3"/>
    <n v="32"/>
    <n v="293"/>
    <n v="205"/>
    <n v="69.965870307167236"/>
    <n v="0"/>
    <s v="D"/>
    <n v="0"/>
    <s v="D"/>
    <n v="6"/>
    <n v="1"/>
    <n v="16"/>
    <n v="2"/>
    <n v="3"/>
    <n v="0"/>
  </r>
  <r>
    <x v="9"/>
    <n v="1.2"/>
    <n v="34"/>
    <n v="333"/>
    <n v="229"/>
    <n v="68.76876876876878"/>
    <n v="2"/>
    <s v="D"/>
    <n v="1"/>
    <s v="A"/>
    <n v="9"/>
    <n v="4"/>
    <n v="15"/>
    <n v="2"/>
    <n v="3"/>
    <n v="0"/>
  </r>
  <r>
    <x v="6"/>
    <n v="0.8"/>
    <n v="46"/>
    <n v="379"/>
    <n v="283"/>
    <n v="74.670184696569919"/>
    <n v="1"/>
    <s v="D"/>
    <n v="0"/>
    <s v="H"/>
    <n v="11"/>
    <n v="3"/>
    <n v="18"/>
    <n v="2"/>
    <n v="3"/>
    <n v="0"/>
  </r>
  <r>
    <x v="5"/>
    <n v="0.4"/>
    <n v="32"/>
    <n v="304"/>
    <n v="197"/>
    <n v="64.80263157894737"/>
    <n v="1"/>
    <s v="A"/>
    <n v="0"/>
    <s v="D"/>
    <n v="5"/>
    <n v="3"/>
    <n v="6"/>
    <n v="2"/>
    <n v="4"/>
    <n v="0"/>
  </r>
  <r>
    <x v="7"/>
    <n v="1"/>
    <n v="46"/>
    <n v="492"/>
    <n v="414"/>
    <n v="84.146341463414629"/>
    <n v="1"/>
    <s v="H"/>
    <n v="1"/>
    <s v="H"/>
    <n v="8"/>
    <n v="5"/>
    <n v="3"/>
    <n v="3"/>
    <n v="1"/>
    <n v="0"/>
  </r>
  <r>
    <x v="3"/>
    <n v="0.9"/>
    <n v="28"/>
    <n v="272"/>
    <n v="203"/>
    <n v="74.632352941176478"/>
    <n v="2"/>
    <s v="H"/>
    <n v="2"/>
    <s v="A"/>
    <n v="6"/>
    <n v="2"/>
    <n v="12"/>
    <n v="2"/>
    <n v="4"/>
    <n v="0"/>
  </r>
  <r>
    <x v="8"/>
    <n v="0.8"/>
    <n v="66"/>
    <n v="619"/>
    <n v="522"/>
    <n v="84.329563812600966"/>
    <n v="1"/>
    <s v="A"/>
    <n v="0"/>
    <s v="D"/>
    <n v="10"/>
    <n v="3"/>
    <n v="9"/>
    <n v="3"/>
    <n v="8"/>
    <n v="0"/>
  </r>
  <r>
    <x v="2"/>
    <n v="0.7"/>
    <n v="37"/>
    <n v="320"/>
    <n v="235"/>
    <n v="73.4375"/>
    <n v="1"/>
    <s v="A"/>
    <n v="0"/>
    <s v="D"/>
    <n v="7"/>
    <n v="4"/>
    <n v="10"/>
    <n v="6"/>
    <n v="3"/>
    <n v="0"/>
  </r>
  <r>
    <x v="4"/>
    <n v="1.5"/>
    <n v="51"/>
    <n v="505"/>
    <n v="434"/>
    <n v="85.940594059405939"/>
    <n v="2"/>
    <s v="A"/>
    <n v="0"/>
    <s v="H"/>
    <n v="14"/>
    <n v="6"/>
    <n v="6"/>
    <n v="7"/>
    <n v="3"/>
    <n v="0"/>
  </r>
  <r>
    <x v="8"/>
    <n v="2.2000000000000002"/>
    <n v="47"/>
    <n v="479"/>
    <n v="410"/>
    <n v="85.594989561586644"/>
    <n v="3"/>
    <s v="A"/>
    <n v="2"/>
    <s v="A"/>
    <n v="12"/>
    <n v="5"/>
    <n v="9"/>
    <n v="5"/>
    <n v="2"/>
    <n v="0"/>
  </r>
  <r>
    <x v="18"/>
    <n v="0.5"/>
    <n v="47"/>
    <n v="432"/>
    <n v="364"/>
    <n v="84.259259259259252"/>
    <n v="1"/>
    <s v="H"/>
    <n v="1"/>
    <s v="A"/>
    <n v="10"/>
    <n v="4"/>
    <n v="16"/>
    <n v="5"/>
    <n v="6"/>
    <n v="0"/>
  </r>
  <r>
    <x v="4"/>
    <n v="1.5"/>
    <n v="61"/>
    <n v="605"/>
    <n v="537"/>
    <n v="88.760330578512395"/>
    <n v="1"/>
    <s v="H"/>
    <n v="0"/>
    <s v="H"/>
    <n v="15"/>
    <n v="4"/>
    <n v="8"/>
    <n v="0"/>
    <n v="0"/>
    <n v="0"/>
  </r>
  <r>
    <x v="3"/>
    <n v="1.1000000000000001"/>
    <n v="42"/>
    <n v="380"/>
    <n v="295"/>
    <n v="77.631578947368425"/>
    <n v="1"/>
    <s v="D"/>
    <n v="1"/>
    <s v="A"/>
    <n v="16"/>
    <n v="5"/>
    <n v="12"/>
    <n v="1"/>
    <n v="2"/>
    <n v="0"/>
  </r>
  <r>
    <x v="17"/>
    <n v="1.1000000000000001"/>
    <n v="42"/>
    <n v="442"/>
    <n v="360"/>
    <n v="81.447963800904972"/>
    <n v="0"/>
    <s v="H"/>
    <n v="0"/>
    <s v="H"/>
    <n v="19"/>
    <n v="6"/>
    <n v="12"/>
    <n v="9"/>
    <n v="4"/>
    <n v="0"/>
  </r>
  <r>
    <x v="1"/>
    <n v="1.6"/>
    <n v="47"/>
    <n v="452"/>
    <n v="371"/>
    <n v="82.079646017699119"/>
    <n v="1"/>
    <s v="D"/>
    <n v="0"/>
    <s v="H"/>
    <n v="13"/>
    <n v="6"/>
    <n v="16"/>
    <n v="10"/>
    <n v="4"/>
    <n v="0"/>
  </r>
  <r>
    <x v="7"/>
    <n v="0.8"/>
    <n v="52"/>
    <n v="523"/>
    <n v="411"/>
    <n v="78.585086042065015"/>
    <n v="1"/>
    <s v="H"/>
    <n v="1"/>
    <s v="H"/>
    <n v="6"/>
    <n v="6"/>
    <n v="9"/>
    <n v="4"/>
    <n v="1"/>
    <n v="0"/>
  </r>
  <r>
    <x v="0"/>
    <n v="1.6"/>
    <n v="67"/>
    <n v="698"/>
    <n v="586"/>
    <n v="83.954154727793693"/>
    <n v="0"/>
    <s v="D"/>
    <n v="0"/>
    <s v="D"/>
    <n v="15"/>
    <n v="6"/>
    <n v="12"/>
    <n v="11"/>
    <n v="1"/>
    <n v="0"/>
  </r>
  <r>
    <x v="5"/>
    <n v="1.4"/>
    <n v="30"/>
    <n v="270"/>
    <n v="182"/>
    <n v="67.407407407407405"/>
    <n v="2"/>
    <s v="D"/>
    <n v="1"/>
    <s v="H"/>
    <n v="4"/>
    <n v="3"/>
    <n v="11"/>
    <n v="1"/>
    <n v="4"/>
    <n v="1"/>
  </r>
  <r>
    <x v="2"/>
    <n v="0.7"/>
    <n v="23"/>
    <n v="221"/>
    <n v="154"/>
    <n v="69.68325791855203"/>
    <n v="2"/>
    <s v="D"/>
    <n v="2"/>
    <s v="A"/>
    <n v="5"/>
    <n v="3"/>
    <n v="10"/>
    <n v="2"/>
    <n v="4"/>
    <n v="1"/>
  </r>
  <r>
    <x v="13"/>
    <n v="0.9"/>
    <n v="62"/>
    <n v="598"/>
    <n v="511"/>
    <n v="85.451505016722408"/>
    <n v="1"/>
    <s v="D"/>
    <n v="1"/>
    <s v="A"/>
    <n v="16"/>
    <n v="6"/>
    <n v="10"/>
    <n v="6"/>
    <n v="4"/>
    <n v="0"/>
  </r>
  <r>
    <x v="9"/>
    <n v="0.3"/>
    <n v="26"/>
    <n v="257"/>
    <n v="192"/>
    <n v="74.708171206225686"/>
    <n v="2"/>
    <s v="H"/>
    <n v="0"/>
    <s v="H"/>
    <n v="5"/>
    <n v="3"/>
    <n v="6"/>
    <n v="0"/>
    <n v="4"/>
    <n v="0"/>
  </r>
  <r>
    <x v="6"/>
    <n v="1"/>
    <n v="43"/>
    <n v="439"/>
    <n v="338"/>
    <n v="76.993166287015953"/>
    <n v="1"/>
    <s v="D"/>
    <n v="0"/>
    <s v="H"/>
    <n v="19"/>
    <n v="3"/>
    <n v="11"/>
    <n v="7"/>
    <n v="3"/>
    <n v="0"/>
  </r>
  <r>
    <x v="10"/>
    <n v="1.1000000000000001"/>
    <n v="59"/>
    <n v="593"/>
    <n v="501"/>
    <n v="84.485666104553118"/>
    <n v="2"/>
    <s v="H"/>
    <n v="2"/>
    <s v="H"/>
    <n v="15"/>
    <n v="5"/>
    <n v="8"/>
    <n v="2"/>
    <n v="2"/>
    <n v="0"/>
  </r>
  <r>
    <x v="11"/>
    <n v="0.9"/>
    <n v="59"/>
    <n v="581"/>
    <n v="458"/>
    <n v="78.829604130808946"/>
    <n v="1"/>
    <s v="H"/>
    <n v="1"/>
    <s v="A"/>
    <n v="17"/>
    <n v="5"/>
    <n v="11"/>
    <n v="8"/>
    <n v="1"/>
    <n v="0"/>
  </r>
  <r>
    <x v="12"/>
    <n v="1.3"/>
    <n v="59"/>
    <n v="563"/>
    <n v="473"/>
    <n v="84.014209591474241"/>
    <n v="1"/>
    <s v="A"/>
    <n v="0"/>
    <s v="D"/>
    <n v="14"/>
    <n v="2"/>
    <n v="15"/>
    <n v="5"/>
    <n v="4"/>
    <n v="0"/>
  </r>
  <r>
    <x v="19"/>
    <n v="2.5"/>
    <n v="55"/>
    <n v="574"/>
    <n v="476"/>
    <n v="82.926829268292678"/>
    <n v="2"/>
    <s v="A"/>
    <n v="1"/>
    <s v="A"/>
    <n v="10"/>
    <n v="6"/>
    <n v="8"/>
    <n v="10"/>
    <n v="3"/>
    <n v="0"/>
  </r>
  <r>
    <x v="16"/>
    <n v="0.8"/>
    <n v="56"/>
    <n v="561"/>
    <n v="493"/>
    <n v="87.878787878787875"/>
    <n v="2"/>
    <s v="D"/>
    <n v="2"/>
    <s v="A"/>
    <n v="7"/>
    <n v="3"/>
    <n v="14"/>
    <n v="0"/>
    <n v="1"/>
    <n v="0"/>
  </r>
  <r>
    <x v="15"/>
    <n v="4.4000000000000004"/>
    <n v="61"/>
    <n v="675"/>
    <n v="591"/>
    <n v="87.555555555555557"/>
    <n v="3"/>
    <s v="A"/>
    <n v="1"/>
    <s v="A"/>
    <n v="24"/>
    <n v="10"/>
    <n v="14"/>
    <n v="3"/>
    <n v="3"/>
    <n v="0"/>
  </r>
  <r>
    <x v="14"/>
    <n v="0.6"/>
    <n v="60"/>
    <n v="620"/>
    <n v="530"/>
    <n v="85.483870967741936"/>
    <n v="1"/>
    <s v="H"/>
    <n v="0"/>
    <s v="H"/>
    <n v="9"/>
    <n v="3"/>
    <n v="12"/>
    <n v="4"/>
    <n v="5"/>
    <n v="0"/>
  </r>
  <r>
    <x v="19"/>
    <n v="1.4"/>
    <n v="68"/>
    <n v="691"/>
    <n v="584"/>
    <n v="84.515195369030394"/>
    <n v="1"/>
    <s v="A"/>
    <n v="1"/>
    <s v="A"/>
    <n v="16"/>
    <n v="4"/>
    <n v="15"/>
    <n v="8"/>
    <n v="2"/>
    <n v="0"/>
  </r>
  <r>
    <x v="14"/>
    <n v="0.6"/>
    <n v="41"/>
    <n v="411"/>
    <n v="345"/>
    <n v="83.941605839416056"/>
    <n v="1"/>
    <s v="H"/>
    <n v="0"/>
    <s v="D"/>
    <n v="8"/>
    <n v="2"/>
    <n v="9"/>
    <n v="1"/>
    <n v="3"/>
    <n v="0"/>
  </r>
  <r>
    <x v="18"/>
    <n v="1"/>
    <n v="56"/>
    <n v="514"/>
    <n v="394"/>
    <n v="76.653696498054487"/>
    <n v="3"/>
    <s v="H"/>
    <n v="2"/>
    <s v="H"/>
    <n v="17"/>
    <n v="6"/>
    <n v="10"/>
    <n v="3"/>
    <n v="3"/>
    <n v="0"/>
  </r>
  <r>
    <x v="17"/>
    <n v="2.1"/>
    <n v="55"/>
    <n v="494"/>
    <n v="385"/>
    <n v="77.935222672064768"/>
    <n v="0"/>
    <s v="H"/>
    <n v="0"/>
    <s v="H"/>
    <n v="17"/>
    <n v="2"/>
    <n v="14"/>
    <n v="9"/>
    <n v="1"/>
    <n v="0"/>
  </r>
  <r>
    <x v="12"/>
    <n v="2.6"/>
    <n v="42"/>
    <n v="486"/>
    <n v="410"/>
    <n v="84.362139917695472"/>
    <n v="2"/>
    <s v="H"/>
    <n v="1"/>
    <s v="D"/>
    <n v="11"/>
    <n v="4"/>
    <n v="10"/>
    <n v="3"/>
    <n v="1"/>
    <n v="0"/>
  </r>
  <r>
    <x v="1"/>
    <n v="0.6"/>
    <n v="48"/>
    <n v="479"/>
    <n v="393"/>
    <n v="82.045929018789138"/>
    <n v="1"/>
    <s v="H"/>
    <n v="1"/>
    <s v="H"/>
    <n v="9"/>
    <n v="2"/>
    <n v="6"/>
    <n v="5"/>
    <n v="1"/>
    <n v="0"/>
  </r>
  <r>
    <x v="4"/>
    <n v="2.1"/>
    <n v="67"/>
    <n v="703"/>
    <n v="594"/>
    <n v="84.495021337126602"/>
    <n v="0"/>
    <s v="D"/>
    <n v="0"/>
    <s v="D"/>
    <n v="14"/>
    <n v="3"/>
    <n v="8"/>
    <n v="10"/>
    <n v="2"/>
    <n v="0"/>
  </r>
  <r>
    <x v="0"/>
    <n v="0.6"/>
    <n v="47"/>
    <n v="396"/>
    <n v="320"/>
    <n v="80.808080808080803"/>
    <n v="0"/>
    <s v="D"/>
    <n v="0"/>
    <s v="D"/>
    <n v="10"/>
    <n v="4"/>
    <n v="11"/>
    <n v="3"/>
    <n v="5"/>
    <n v="0"/>
  </r>
  <r>
    <x v="5"/>
    <n v="0.9"/>
    <n v="35"/>
    <n v="339"/>
    <n v="249"/>
    <n v="73.451327433628322"/>
    <n v="1"/>
    <s v="D"/>
    <n v="0"/>
    <s v="D"/>
    <n v="16"/>
    <n v="9"/>
    <n v="11"/>
    <n v="3"/>
    <n v="2"/>
    <n v="1"/>
  </r>
  <r>
    <x v="15"/>
    <n v="1.3"/>
    <n v="59"/>
    <n v="571"/>
    <n v="485"/>
    <n v="84.938704028021021"/>
    <n v="2"/>
    <s v="H"/>
    <n v="2"/>
    <s v="A"/>
    <n v="13"/>
    <n v="3"/>
    <n v="10"/>
    <n v="7"/>
    <n v="2"/>
    <n v="0"/>
  </r>
  <r>
    <x v="6"/>
    <n v="0.8"/>
    <n v="43"/>
    <n v="400"/>
    <n v="317"/>
    <n v="79.25"/>
    <n v="1"/>
    <s v="H"/>
    <n v="1"/>
    <s v="D"/>
    <n v="11"/>
    <n v="4"/>
    <n v="15"/>
    <n v="5"/>
    <n v="3"/>
    <n v="1"/>
  </r>
  <r>
    <x v="16"/>
    <n v="1.6"/>
    <n v="48"/>
    <n v="444"/>
    <n v="374"/>
    <n v="84.234234234234222"/>
    <n v="3"/>
    <s v="A"/>
    <n v="1"/>
    <s v="D"/>
    <n v="14"/>
    <n v="5"/>
    <n v="11"/>
    <n v="11"/>
    <n v="3"/>
    <n v="1"/>
  </r>
  <r>
    <x v="3"/>
    <n v="1.7"/>
    <n v="45"/>
    <n v="435"/>
    <n v="336"/>
    <n v="77.241379310344826"/>
    <n v="2"/>
    <s v="A"/>
    <n v="2"/>
    <s v="A"/>
    <n v="11"/>
    <n v="8"/>
    <n v="10"/>
    <n v="8"/>
    <n v="1"/>
    <n v="0"/>
  </r>
  <r>
    <x v="7"/>
    <n v="0.9"/>
    <n v="50"/>
    <n v="522"/>
    <n v="435"/>
    <n v="83.333333333333343"/>
    <n v="1"/>
    <s v="H"/>
    <n v="1"/>
    <s v="A"/>
    <n v="8"/>
    <n v="2"/>
    <n v="5"/>
    <n v="2"/>
    <n v="2"/>
    <n v="0"/>
  </r>
  <r>
    <x v="10"/>
    <n v="1.1000000000000001"/>
    <n v="40"/>
    <n v="399"/>
    <n v="313"/>
    <n v="78.446115288220554"/>
    <n v="1"/>
    <s v="A"/>
    <n v="1"/>
    <s v="A"/>
    <n v="10"/>
    <n v="5"/>
    <n v="9"/>
    <n v="4"/>
    <n v="2"/>
    <n v="0"/>
  </r>
  <r>
    <x v="9"/>
    <n v="3.1"/>
    <n v="58"/>
    <n v="546"/>
    <n v="452"/>
    <n v="82.783882783882774"/>
    <n v="3"/>
    <s v="A"/>
    <n v="0"/>
    <s v="H"/>
    <n v="18"/>
    <n v="4"/>
    <n v="10"/>
    <n v="6"/>
    <n v="3"/>
    <n v="0"/>
  </r>
  <r>
    <x v="2"/>
    <n v="0.7"/>
    <n v="51"/>
    <n v="470"/>
    <n v="361"/>
    <n v="76.808510638297875"/>
    <n v="0"/>
    <s v="H"/>
    <n v="0"/>
    <s v="D"/>
    <n v="6"/>
    <n v="1"/>
    <n v="11"/>
    <n v="4"/>
    <n v="1"/>
    <n v="1"/>
  </r>
  <r>
    <x v="13"/>
    <n v="1.6"/>
    <n v="77"/>
    <n v="795"/>
    <n v="686"/>
    <n v="86.289308176100633"/>
    <n v="2"/>
    <s v="A"/>
    <n v="1"/>
    <s v="D"/>
    <n v="22"/>
    <n v="7"/>
    <n v="5"/>
    <n v="18"/>
    <n v="1"/>
    <n v="0"/>
  </r>
  <r>
    <x v="8"/>
    <n v="1"/>
    <n v="57"/>
    <n v="579"/>
    <n v="499"/>
    <n v="86.183074265975819"/>
    <n v="1"/>
    <s v="H"/>
    <n v="0"/>
    <s v="H"/>
    <n v="12"/>
    <n v="2"/>
    <n v="13"/>
    <n v="6"/>
    <n v="3"/>
    <n v="0"/>
  </r>
  <r>
    <x v="11"/>
    <n v="1"/>
    <n v="49"/>
    <n v="482"/>
    <n v="375"/>
    <n v="77.800829875518673"/>
    <n v="0"/>
    <s v="H"/>
    <n v="0"/>
    <s v="D"/>
    <n v="20"/>
    <n v="7"/>
    <n v="12"/>
    <n v="6"/>
    <n v="3"/>
    <n v="0"/>
  </r>
  <r>
    <x v="5"/>
    <n v="1.7"/>
    <n v="35"/>
    <n v="338"/>
    <n v="240"/>
    <n v="71.005917159763314"/>
    <n v="3"/>
    <s v="A"/>
    <n v="1"/>
    <s v="D"/>
    <n v="20"/>
    <n v="5"/>
    <n v="9"/>
    <n v="7"/>
    <n v="2"/>
    <n v="0"/>
  </r>
  <r>
    <x v="17"/>
    <n v="0.3"/>
    <n v="43"/>
    <n v="365"/>
    <n v="288"/>
    <n v="78.904109589041099"/>
    <n v="1"/>
    <s v="D"/>
    <n v="0"/>
    <s v="D"/>
    <n v="11"/>
    <n v="3"/>
    <n v="14"/>
    <n v="7"/>
    <n v="6"/>
    <n v="0"/>
  </r>
  <r>
    <x v="1"/>
    <n v="1.3"/>
    <n v="35"/>
    <n v="328"/>
    <n v="220"/>
    <n v="67.073170731707322"/>
    <n v="3"/>
    <s v="H"/>
    <n v="2"/>
    <s v="D"/>
    <n v="11"/>
    <n v="5"/>
    <n v="10"/>
    <n v="5"/>
    <n v="1"/>
    <n v="1"/>
  </r>
  <r>
    <x v="18"/>
    <n v="1.3"/>
    <n v="49"/>
    <n v="480"/>
    <n v="388"/>
    <n v="80.833333333333329"/>
    <n v="2"/>
    <s v="D"/>
    <n v="0"/>
    <s v="H"/>
    <n v="14"/>
    <n v="7"/>
    <n v="10"/>
    <n v="6"/>
    <n v="3"/>
    <n v="0"/>
  </r>
  <r>
    <x v="14"/>
    <n v="0.2"/>
    <n v="43"/>
    <n v="503"/>
    <n v="454"/>
    <n v="90.258449304174945"/>
    <n v="0"/>
    <s v="H"/>
    <n v="0"/>
    <s v="H"/>
    <n v="5"/>
    <n v="2"/>
    <n v="9"/>
    <n v="1"/>
    <n v="3"/>
    <n v="0"/>
  </r>
  <r>
    <x v="12"/>
    <n v="1.2"/>
    <n v="60"/>
    <n v="638"/>
    <n v="539"/>
    <n v="84.482758620689651"/>
    <n v="1"/>
    <s v="D"/>
    <n v="0"/>
    <s v="D"/>
    <n v="14"/>
    <n v="3"/>
    <n v="8"/>
    <n v="2"/>
    <n v="0"/>
    <n v="0"/>
  </r>
  <r>
    <x v="4"/>
    <n v="1.8"/>
    <n v="50"/>
    <n v="495"/>
    <n v="400"/>
    <n v="80.808080808080803"/>
    <n v="1"/>
    <s v="H"/>
    <n v="1"/>
    <s v="D"/>
    <n v="11"/>
    <n v="3"/>
    <n v="16"/>
    <n v="4"/>
    <n v="3"/>
    <n v="0"/>
  </r>
  <r>
    <x v="15"/>
    <n v="0.7"/>
    <n v="66"/>
    <n v="571"/>
    <n v="445"/>
    <n v="77.933450087565674"/>
    <n v="0"/>
    <s v="H"/>
    <n v="0"/>
    <s v="H"/>
    <n v="11"/>
    <n v="3"/>
    <n v="12"/>
    <n v="8"/>
    <n v="4"/>
    <n v="0"/>
  </r>
  <r>
    <x v="0"/>
    <n v="2.2999999999999998"/>
    <n v="58"/>
    <n v="595"/>
    <n v="486"/>
    <n v="81.680672268907557"/>
    <n v="1"/>
    <s v="H"/>
    <n v="0"/>
    <s v="D"/>
    <n v="18"/>
    <n v="5"/>
    <n v="7"/>
    <n v="5"/>
    <n v="1"/>
    <n v="0"/>
  </r>
  <r>
    <x v="19"/>
    <n v="0.8"/>
    <n v="55"/>
    <n v="514"/>
    <n v="411"/>
    <n v="79.961089494163431"/>
    <n v="2"/>
    <s v="D"/>
    <n v="1"/>
    <s v="H"/>
    <n v="9"/>
    <n v="4"/>
    <n v="14"/>
    <n v="3"/>
    <n v="2"/>
    <n v="0"/>
  </r>
  <r>
    <x v="2"/>
    <n v="1.1000000000000001"/>
    <n v="63"/>
    <n v="554"/>
    <n v="463"/>
    <n v="83.5740072202166"/>
    <n v="0"/>
    <s v="H"/>
    <n v="0"/>
    <s v="H"/>
    <n v="10"/>
    <n v="1"/>
    <n v="18"/>
    <n v="6"/>
    <n v="4"/>
    <n v="0"/>
  </r>
  <r>
    <x v="13"/>
    <n v="1.6"/>
    <n v="64"/>
    <n v="652"/>
    <n v="570"/>
    <n v="87.423312883435571"/>
    <n v="1"/>
    <s v="H"/>
    <n v="0"/>
    <s v="H"/>
    <n v="18"/>
    <n v="4"/>
    <n v="6"/>
    <n v="10"/>
    <n v="1"/>
    <n v="0"/>
  </r>
  <r>
    <x v="9"/>
    <n v="1.5"/>
    <n v="57"/>
    <n v="475"/>
    <n v="372"/>
    <n v="78.315789473684205"/>
    <n v="1"/>
    <s v="D"/>
    <n v="0"/>
    <s v="D"/>
    <n v="20"/>
    <n v="6"/>
    <n v="10"/>
    <n v="6"/>
    <n v="2"/>
    <n v="0"/>
  </r>
  <r>
    <x v="10"/>
    <n v="1"/>
    <n v="51"/>
    <n v="505"/>
    <n v="429"/>
    <n v="84.950495049504951"/>
    <n v="1"/>
    <s v="H"/>
    <n v="1"/>
    <s v="A"/>
    <n v="13"/>
    <n v="5"/>
    <n v="18"/>
    <n v="7"/>
    <n v="1"/>
    <n v="0"/>
  </r>
  <r>
    <x v="6"/>
    <n v="0.1"/>
    <n v="46"/>
    <n v="423"/>
    <n v="326"/>
    <n v="77.068557919621753"/>
    <n v="0"/>
    <s v="H"/>
    <n v="0"/>
    <s v="H"/>
    <n v="4"/>
    <n v="2"/>
    <n v="9"/>
    <n v="6"/>
    <n v="2"/>
    <n v="1"/>
  </r>
  <r>
    <x v="3"/>
    <n v="1.6"/>
    <n v="35"/>
    <n v="340"/>
    <n v="263"/>
    <n v="77.352941176470594"/>
    <n v="0"/>
    <s v="H"/>
    <n v="0"/>
    <s v="D"/>
    <n v="16"/>
    <n v="5"/>
    <n v="18"/>
    <n v="6"/>
    <n v="2"/>
    <n v="0"/>
  </r>
  <r>
    <x v="11"/>
    <n v="2.4"/>
    <n v="43"/>
    <n v="403"/>
    <n v="299"/>
    <n v="74.193548387096769"/>
    <n v="2"/>
    <s v="D"/>
    <n v="0"/>
    <s v="D"/>
    <n v="19"/>
    <n v="7"/>
    <n v="9"/>
    <n v="6"/>
    <n v="2"/>
    <n v="0"/>
  </r>
  <r>
    <x v="16"/>
    <n v="1.8"/>
    <n v="49"/>
    <n v="420"/>
    <n v="342"/>
    <n v="81.428571428571431"/>
    <n v="1"/>
    <s v="H"/>
    <n v="1"/>
    <s v="A"/>
    <n v="12"/>
    <n v="1"/>
    <n v="14"/>
    <n v="4"/>
    <n v="0"/>
    <n v="0"/>
  </r>
  <r>
    <x v="8"/>
    <n v="1.1000000000000001"/>
    <n v="54"/>
    <n v="512"/>
    <n v="414"/>
    <n v="80.859375"/>
    <n v="1"/>
    <s v="D"/>
    <n v="0"/>
    <s v="D"/>
    <n v="12"/>
    <n v="3"/>
    <n v="14"/>
    <n v="8"/>
    <n v="2"/>
    <n v="0"/>
  </r>
  <r>
    <x v="7"/>
    <n v="0.6"/>
    <n v="32"/>
    <n v="338"/>
    <n v="237"/>
    <n v="70.118343195266277"/>
    <n v="1"/>
    <s v="H"/>
    <n v="1"/>
    <s v="A"/>
    <n v="5"/>
    <n v="2"/>
    <n v="10"/>
    <n v="3"/>
    <n v="1"/>
    <n v="0"/>
  </r>
  <r>
    <x v="17"/>
    <n v="2.6"/>
    <n v="49"/>
    <n v="434"/>
    <n v="315"/>
    <n v="72.58064516129032"/>
    <n v="2"/>
    <s v="H"/>
    <n v="1"/>
    <s v="D"/>
    <n v="15"/>
    <n v="3"/>
    <n v="16"/>
    <n v="4"/>
    <n v="4"/>
    <n v="0"/>
  </r>
  <r>
    <x v="12"/>
    <n v="1.8"/>
    <n v="64"/>
    <n v="676"/>
    <n v="560"/>
    <n v="82.84023668639054"/>
    <n v="2"/>
    <s v="A"/>
    <n v="1"/>
    <s v="A"/>
    <n v="17"/>
    <n v="7"/>
    <n v="11"/>
    <n v="8"/>
    <n v="1"/>
    <n v="0"/>
  </r>
  <r>
    <x v="3"/>
    <n v="1.1000000000000001"/>
    <n v="51"/>
    <n v="515"/>
    <n v="384"/>
    <n v="74.5631067961165"/>
    <n v="0"/>
    <s v="D"/>
    <n v="0"/>
    <s v="D"/>
    <n v="18"/>
    <n v="4"/>
    <n v="9"/>
    <n v="6"/>
    <n v="2"/>
    <n v="0"/>
  </r>
  <r>
    <x v="14"/>
    <n v="0.6"/>
    <n v="71"/>
    <n v="724"/>
    <n v="635"/>
    <n v="87.707182320441987"/>
    <n v="0"/>
    <s v="H"/>
    <n v="0"/>
    <s v="H"/>
    <n v="9"/>
    <n v="0"/>
    <n v="12"/>
    <n v="9"/>
    <n v="4"/>
    <n v="0"/>
  </r>
  <r>
    <x v="13"/>
    <n v="2.1"/>
    <n v="60"/>
    <n v="689"/>
    <n v="613"/>
    <n v="88.969521044992746"/>
    <n v="1"/>
    <s v="H"/>
    <n v="1"/>
    <s v="A"/>
    <n v="15"/>
    <n v="6"/>
    <n v="10"/>
    <n v="4"/>
    <n v="3"/>
    <n v="0"/>
  </r>
  <r>
    <x v="16"/>
    <n v="1.2"/>
    <n v="38"/>
    <n v="389"/>
    <n v="306"/>
    <n v="78.663239074550134"/>
    <n v="0"/>
    <s v="H"/>
    <n v="0"/>
    <s v="H"/>
    <n v="12"/>
    <n v="2"/>
    <n v="15"/>
    <n v="9"/>
    <n v="3"/>
    <n v="0"/>
  </r>
  <r>
    <x v="9"/>
    <n v="0.6"/>
    <n v="49"/>
    <n v="516"/>
    <n v="421"/>
    <n v="81.589147286821699"/>
    <n v="0"/>
    <s v="H"/>
    <n v="0"/>
    <s v="H"/>
    <n v="6"/>
    <n v="5"/>
    <n v="5"/>
    <n v="5"/>
    <n v="1"/>
    <n v="0"/>
  </r>
  <r>
    <x v="4"/>
    <n v="1.6"/>
    <n v="56"/>
    <n v="546"/>
    <n v="453"/>
    <n v="82.967032967032978"/>
    <n v="3"/>
    <s v="A"/>
    <n v="0"/>
    <s v="H"/>
    <n v="17"/>
    <n v="6"/>
    <n v="6"/>
    <n v="5"/>
    <n v="1"/>
    <n v="0"/>
  </r>
  <r>
    <x v="1"/>
    <n v="1.6"/>
    <n v="34"/>
    <n v="312"/>
    <n v="210"/>
    <n v="67.307692307692307"/>
    <n v="2"/>
    <s v="A"/>
    <n v="2"/>
    <s v="A"/>
    <n v="8"/>
    <n v="3"/>
    <n v="19"/>
    <n v="2"/>
    <n v="5"/>
    <n v="0"/>
  </r>
  <r>
    <x v="2"/>
    <n v="1.5"/>
    <n v="51"/>
    <n v="474"/>
    <n v="400"/>
    <n v="84.388185654008439"/>
    <n v="1"/>
    <s v="D"/>
    <n v="0"/>
    <s v="D"/>
    <n v="13"/>
    <n v="3"/>
    <n v="12"/>
    <n v="3"/>
    <n v="2"/>
    <n v="0"/>
  </r>
  <r>
    <x v="8"/>
    <n v="2.7"/>
    <n v="63"/>
    <n v="645"/>
    <n v="545"/>
    <n v="84.496124031007753"/>
    <n v="2"/>
    <s v="A"/>
    <n v="1"/>
    <s v="A"/>
    <n v="16"/>
    <n v="7"/>
    <n v="12"/>
    <n v="9"/>
    <n v="3"/>
    <n v="0"/>
  </r>
  <r>
    <x v="5"/>
    <n v="0.3"/>
    <n v="34"/>
    <n v="327"/>
    <n v="253"/>
    <n v="77.370030581039757"/>
    <n v="0"/>
    <s v="H"/>
    <n v="0"/>
    <s v="H"/>
    <n v="7"/>
    <n v="0"/>
    <n v="1"/>
    <n v="1"/>
    <n v="2"/>
    <n v="0"/>
  </r>
  <r>
    <x v="11"/>
    <n v="1.3"/>
    <n v="31"/>
    <n v="293"/>
    <n v="193"/>
    <n v="65.870307167235495"/>
    <n v="2"/>
    <s v="D"/>
    <n v="2"/>
    <s v="A"/>
    <n v="13"/>
    <n v="6"/>
    <n v="11"/>
    <n v="1"/>
    <n v="2"/>
    <n v="0"/>
  </r>
  <r>
    <x v="10"/>
    <n v="0.9"/>
    <n v="45"/>
    <n v="446"/>
    <n v="358"/>
    <n v="80.269058295964129"/>
    <n v="2"/>
    <s v="A"/>
    <n v="1"/>
    <s v="A"/>
    <n v="6"/>
    <n v="4"/>
    <n v="10"/>
    <n v="0"/>
    <n v="2"/>
    <n v="1"/>
  </r>
  <r>
    <x v="7"/>
    <n v="1.1000000000000001"/>
    <n v="41"/>
    <n v="369"/>
    <n v="282"/>
    <n v="76.422764227642276"/>
    <n v="0"/>
    <s v="D"/>
    <n v="0"/>
    <s v="D"/>
    <n v="9"/>
    <n v="2"/>
    <n v="10"/>
    <n v="4"/>
    <n v="0"/>
    <n v="1"/>
  </r>
  <r>
    <x v="18"/>
    <n v="1.3"/>
    <n v="41"/>
    <n v="426"/>
    <n v="349"/>
    <n v="81.924882629107969"/>
    <n v="4"/>
    <s v="A"/>
    <n v="1"/>
    <s v="D"/>
    <n v="10"/>
    <n v="5"/>
    <n v="14"/>
    <n v="2"/>
    <n v="0"/>
    <n v="0"/>
  </r>
  <r>
    <x v="15"/>
    <n v="2.5"/>
    <n v="42"/>
    <n v="453"/>
    <n v="373"/>
    <n v="82.33995584988962"/>
    <n v="4"/>
    <s v="A"/>
    <n v="2"/>
    <s v="A"/>
    <n v="9"/>
    <n v="7"/>
    <n v="9"/>
    <n v="3"/>
    <n v="2"/>
    <n v="0"/>
  </r>
  <r>
    <x v="19"/>
    <n v="3.1"/>
    <n v="62"/>
    <n v="650"/>
    <n v="559"/>
    <n v="86"/>
    <n v="3"/>
    <s v="A"/>
    <n v="1"/>
    <s v="D"/>
    <n v="27"/>
    <n v="11"/>
    <n v="9"/>
    <n v="10"/>
    <n v="4"/>
    <n v="0"/>
  </r>
  <r>
    <x v="0"/>
    <n v="0.8"/>
    <n v="60"/>
    <n v="682"/>
    <n v="592"/>
    <n v="86.803519061583572"/>
    <n v="1"/>
    <s v="D"/>
    <n v="1"/>
    <s v="D"/>
    <n v="11"/>
    <n v="4"/>
    <n v="10"/>
    <n v="3"/>
    <n v="0"/>
    <n v="0"/>
  </r>
  <r>
    <x v="6"/>
    <n v="0.9"/>
    <n v="47"/>
    <n v="511"/>
    <n v="414"/>
    <n v="81.017612524461839"/>
    <n v="2"/>
    <s v="A"/>
    <n v="1"/>
    <s v="A"/>
    <n v="15"/>
    <n v="6"/>
    <n v="8"/>
    <n v="3"/>
    <n v="0"/>
    <n v="0"/>
  </r>
  <r>
    <x v="14"/>
    <n v="1"/>
    <n v="47"/>
    <n v="459"/>
    <n v="386"/>
    <n v="84.095860566448806"/>
    <n v="1"/>
    <s v="D"/>
    <n v="0"/>
    <s v="H"/>
    <n v="10"/>
    <n v="2"/>
    <n v="16"/>
    <n v="6"/>
    <n v="4"/>
    <n v="0"/>
  </r>
  <r>
    <x v="9"/>
    <n v="1.1000000000000001"/>
    <n v="40"/>
    <n v="419"/>
    <n v="310"/>
    <n v="73.985680190930793"/>
    <n v="1"/>
    <s v="H"/>
    <n v="1"/>
    <s v="H"/>
    <n v="7"/>
    <n v="3"/>
    <n v="10"/>
    <n v="4"/>
    <n v="1"/>
    <n v="0"/>
  </r>
  <r>
    <x v="4"/>
    <n v="0"/>
    <n v="51"/>
    <n v="471"/>
    <n v="367"/>
    <n v="77.919320594479842"/>
    <n v="1"/>
    <s v="D"/>
    <n v="0"/>
    <s v="D"/>
    <n v="1"/>
    <n v="0"/>
    <n v="11"/>
    <n v="9"/>
    <n v="3"/>
    <n v="0"/>
  </r>
  <r>
    <x v="1"/>
    <n v="0.6"/>
    <n v="55"/>
    <n v="438"/>
    <n v="333"/>
    <n v="76.027397260273972"/>
    <n v="0"/>
    <s v="H"/>
    <n v="0"/>
    <s v="D"/>
    <n v="7"/>
    <n v="3"/>
    <n v="16"/>
    <n v="7"/>
    <n v="3"/>
    <n v="0"/>
  </r>
  <r>
    <x v="17"/>
    <n v="3.3"/>
    <n v="40"/>
    <n v="375"/>
    <n v="279"/>
    <n v="74.400000000000006"/>
    <n v="4"/>
    <s v="A"/>
    <n v="3"/>
    <s v="A"/>
    <n v="12"/>
    <n v="8"/>
    <n v="11"/>
    <n v="4"/>
    <n v="1"/>
    <n v="0"/>
  </r>
  <r>
    <x v="2"/>
    <n v="3.5"/>
    <n v="60"/>
    <n v="526"/>
    <n v="425"/>
    <n v="80.798479087452463"/>
    <n v="5"/>
    <s v="A"/>
    <n v="5"/>
    <s v="A"/>
    <n v="16"/>
    <n v="7"/>
    <n v="13"/>
    <n v="10"/>
    <n v="1"/>
    <n v="0"/>
  </r>
  <r>
    <x v="16"/>
    <n v="1.2"/>
    <n v="36"/>
    <n v="370"/>
    <n v="307"/>
    <n v="82.972972972972968"/>
    <n v="0"/>
    <s v="H"/>
    <n v="0"/>
    <s v="H"/>
    <n v="10"/>
    <n v="4"/>
    <n v="6"/>
    <n v="4"/>
    <n v="2"/>
    <n v="0"/>
  </r>
  <r>
    <x v="3"/>
    <n v="0.6"/>
    <n v="40"/>
    <n v="442"/>
    <n v="372"/>
    <n v="84.162895927601809"/>
    <n v="0"/>
    <s v="H"/>
    <n v="0"/>
    <s v="H"/>
    <n v="8"/>
    <n v="2"/>
    <n v="12"/>
    <n v="2"/>
    <n v="3"/>
    <n v="0"/>
  </r>
  <r>
    <x v="12"/>
    <n v="1.5"/>
    <n v="49"/>
    <n v="502"/>
    <n v="409"/>
    <n v="81.474103585657375"/>
    <n v="1"/>
    <s v="D"/>
    <n v="0"/>
    <s v="D"/>
    <n v="14"/>
    <n v="6"/>
    <n v="14"/>
    <n v="11"/>
    <n v="1"/>
    <n v="1"/>
  </r>
  <r>
    <x v="13"/>
    <n v="0.8"/>
    <n v="56"/>
    <n v="573"/>
    <n v="498"/>
    <n v="86.910994764397913"/>
    <n v="0"/>
    <s v="H"/>
    <n v="0"/>
    <s v="H"/>
    <n v="8"/>
    <n v="2"/>
    <n v="8"/>
    <n v="4"/>
    <n v="3"/>
    <n v="0"/>
  </r>
  <r>
    <x v="11"/>
    <n v="1.6"/>
    <n v="46"/>
    <n v="474"/>
    <n v="371"/>
    <n v="78.270042194092824"/>
    <n v="1"/>
    <s v="A"/>
    <n v="0"/>
    <s v="D"/>
    <n v="13"/>
    <n v="3"/>
    <n v="13"/>
    <n v="7"/>
    <n v="4"/>
    <n v="0"/>
  </r>
  <r>
    <x v="6"/>
    <n v="3"/>
    <n v="61"/>
    <n v="649"/>
    <n v="544"/>
    <n v="83.821263482280429"/>
    <n v="1"/>
    <s v="H"/>
    <n v="0"/>
    <s v="H"/>
    <n v="31"/>
    <n v="10"/>
    <n v="7"/>
    <n v="9"/>
    <n v="2"/>
    <n v="0"/>
  </r>
  <r>
    <x v="18"/>
    <n v="0.8"/>
    <n v="56"/>
    <n v="521"/>
    <n v="415"/>
    <n v="79.654510556621887"/>
    <n v="0"/>
    <s v="H"/>
    <n v="0"/>
    <s v="H"/>
    <n v="6"/>
    <n v="2"/>
    <n v="8"/>
    <n v="4"/>
    <n v="0"/>
    <n v="0"/>
  </r>
  <r>
    <x v="5"/>
    <n v="1"/>
    <n v="34"/>
    <n v="318"/>
    <n v="245"/>
    <n v="77.04402515723271"/>
    <n v="0"/>
    <s v="H"/>
    <n v="0"/>
    <s v="H"/>
    <n v="12"/>
    <n v="3"/>
    <n v="15"/>
    <n v="2"/>
    <n v="4"/>
    <n v="0"/>
  </r>
  <r>
    <x v="19"/>
    <n v="1.9"/>
    <n v="58"/>
    <n v="553"/>
    <n v="473"/>
    <n v="85.533453887884264"/>
    <n v="3"/>
    <s v="D"/>
    <n v="0"/>
    <s v="H"/>
    <n v="16"/>
    <n v="5"/>
    <n v="17"/>
    <n v="6"/>
    <n v="5"/>
    <n v="0"/>
  </r>
  <r>
    <x v="8"/>
    <n v="5.2"/>
    <n v="55"/>
    <n v="560"/>
    <n v="508"/>
    <n v="90.714285714285708"/>
    <n v="5"/>
    <s v="A"/>
    <n v="3"/>
    <s v="A"/>
    <n v="26"/>
    <n v="13"/>
    <n v="14"/>
    <n v="7"/>
    <n v="0"/>
    <n v="0"/>
  </r>
  <r>
    <x v="0"/>
    <n v="0.2"/>
    <n v="49"/>
    <n v="497"/>
    <n v="425"/>
    <n v="85.513078470824951"/>
    <n v="0"/>
    <s v="H"/>
    <n v="0"/>
    <s v="D"/>
    <n v="5"/>
    <n v="2"/>
    <n v="8"/>
    <n v="0"/>
    <n v="3"/>
    <n v="0"/>
  </r>
  <r>
    <x v="7"/>
    <n v="0.9"/>
    <n v="51"/>
    <n v="443"/>
    <n v="360"/>
    <n v="81.264108352144476"/>
    <n v="1"/>
    <s v="H"/>
    <n v="0"/>
    <s v="H"/>
    <n v="9"/>
    <n v="1"/>
    <n v="15"/>
    <n v="5"/>
    <n v="2"/>
    <n v="0"/>
  </r>
  <r>
    <x v="10"/>
    <n v="1.4"/>
    <n v="57"/>
    <n v="548"/>
    <n v="468"/>
    <n v="85.40145985401459"/>
    <n v="1"/>
    <s v="H"/>
    <n v="0"/>
    <s v="H"/>
    <n v="13"/>
    <n v="3"/>
    <n v="8"/>
    <n v="6"/>
    <n v="2"/>
    <n v="0"/>
  </r>
  <r>
    <x v="15"/>
    <n v="0.9"/>
    <n v="65"/>
    <n v="538"/>
    <n v="428"/>
    <n v="79.553903345724905"/>
    <n v="0"/>
    <s v="H"/>
    <n v="0"/>
    <s v="H"/>
    <n v="12"/>
    <n v="4"/>
    <n v="8"/>
    <n v="9"/>
    <n v="2"/>
    <n v="0"/>
  </r>
  <r>
    <x v="14"/>
    <n v="0.3"/>
    <n v="53"/>
    <n v="524"/>
    <n v="456"/>
    <n v="87.022900763358777"/>
    <n v="0"/>
    <s v="H"/>
    <n v="0"/>
    <s v="H"/>
    <n v="4"/>
    <n v="0"/>
    <n v="15"/>
    <n v="1"/>
    <n v="3"/>
    <n v="0"/>
  </r>
  <r>
    <x v="4"/>
    <n v="1.5"/>
    <n v="57"/>
    <n v="555"/>
    <n v="462"/>
    <n v="83.243243243243242"/>
    <n v="2"/>
    <s v="H"/>
    <n v="2"/>
    <s v="D"/>
    <n v="16"/>
    <n v="3"/>
    <n v="7"/>
    <n v="4"/>
    <n v="0"/>
    <n v="0"/>
  </r>
  <r>
    <x v="13"/>
    <n v="1.4"/>
    <n v="68"/>
    <n v="762"/>
    <n v="665"/>
    <n v="87.270341207349077"/>
    <n v="2"/>
    <s v="D"/>
    <n v="1"/>
    <s v="D"/>
    <n v="12"/>
    <n v="4"/>
    <n v="10"/>
    <n v="8"/>
    <n v="0"/>
    <n v="1"/>
  </r>
  <r>
    <x v="5"/>
    <n v="0.8"/>
    <n v="29"/>
    <n v="263"/>
    <n v="172"/>
    <n v="65.399239543726239"/>
    <n v="3"/>
    <s v="A"/>
    <n v="1"/>
    <s v="D"/>
    <n v="11"/>
    <n v="3"/>
    <n v="13"/>
    <n v="3"/>
    <n v="2"/>
    <n v="0"/>
  </r>
  <r>
    <x v="2"/>
    <n v="1.8"/>
    <n v="66"/>
    <n v="650"/>
    <n v="556"/>
    <n v="85.538461538461547"/>
    <n v="1"/>
    <s v="D"/>
    <n v="0"/>
    <s v="H"/>
    <n v="12"/>
    <n v="4"/>
    <n v="9"/>
    <n v="6"/>
    <n v="2"/>
    <n v="0"/>
  </r>
  <r>
    <x v="17"/>
    <n v="3.2"/>
    <n v="56"/>
    <n v="488"/>
    <n v="379"/>
    <n v="77.663934426229503"/>
    <n v="2"/>
    <s v="A"/>
    <n v="0"/>
    <s v="H"/>
    <n v="22"/>
    <n v="6"/>
    <n v="13"/>
    <n v="13"/>
    <n v="1"/>
    <n v="0"/>
  </r>
  <r>
    <x v="10"/>
    <n v="1.5"/>
    <n v="44"/>
    <n v="457"/>
    <n v="381"/>
    <n v="83.369803063457326"/>
    <n v="2"/>
    <s v="D"/>
    <n v="1"/>
    <s v="A"/>
    <n v="16"/>
    <n v="7"/>
    <n v="10"/>
    <n v="5"/>
    <n v="2"/>
    <n v="0"/>
  </r>
  <r>
    <x v="8"/>
    <n v="2.8"/>
    <n v="61"/>
    <n v="556"/>
    <n v="471"/>
    <n v="84.712230215827333"/>
    <n v="4"/>
    <s v="A"/>
    <n v="1"/>
    <s v="H"/>
    <n v="17"/>
    <n v="8"/>
    <n v="11"/>
    <n v="10"/>
    <n v="2"/>
    <n v="0"/>
  </r>
  <r>
    <x v="18"/>
    <n v="1.4"/>
    <n v="46"/>
    <n v="409"/>
    <n v="311"/>
    <n v="76.039119804400983"/>
    <n v="1"/>
    <s v="H"/>
    <n v="0"/>
    <s v="D"/>
    <n v="19"/>
    <n v="5"/>
    <n v="17"/>
    <n v="0"/>
    <n v="4"/>
    <n v="0"/>
  </r>
  <r>
    <x v="3"/>
    <n v="0.1"/>
    <n v="24"/>
    <n v="239"/>
    <n v="162"/>
    <n v="67.78242677824268"/>
    <n v="0"/>
    <s v="D"/>
    <n v="0"/>
    <s v="D"/>
    <n v="2"/>
    <n v="0"/>
    <n v="9"/>
    <n v="2"/>
    <n v="3"/>
    <n v="0"/>
  </r>
  <r>
    <x v="12"/>
    <n v="1.2"/>
    <n v="39"/>
    <n v="371"/>
    <n v="295"/>
    <n v="79.514824797843659"/>
    <n v="2"/>
    <s v="D"/>
    <n v="1"/>
    <s v="A"/>
    <n v="12"/>
    <n v="3"/>
    <n v="7"/>
    <n v="4"/>
    <n v="4"/>
    <n v="0"/>
  </r>
  <r>
    <x v="9"/>
    <n v="0.2"/>
    <n v="41"/>
    <n v="466"/>
    <n v="361"/>
    <n v="77.467811158798284"/>
    <n v="0"/>
    <s v="H"/>
    <n v="0"/>
    <s v="H"/>
    <n v="4"/>
    <n v="1"/>
    <n v="16"/>
    <n v="2"/>
    <n v="3"/>
    <n v="0"/>
  </r>
  <r>
    <x v="1"/>
    <n v="1.1000000000000001"/>
    <n v="46"/>
    <n v="460"/>
    <n v="371"/>
    <n v="80.652173913043484"/>
    <n v="2"/>
    <s v="A"/>
    <n v="1"/>
    <s v="A"/>
    <n v="10"/>
    <n v="5"/>
    <n v="9"/>
    <n v="3"/>
    <n v="2"/>
    <n v="0"/>
  </r>
  <r>
    <x v="16"/>
    <n v="0.4"/>
    <n v="50"/>
    <n v="501"/>
    <n v="431"/>
    <n v="86.027944111776449"/>
    <n v="1"/>
    <s v="H"/>
    <n v="0"/>
    <s v="D"/>
    <n v="8"/>
    <n v="2"/>
    <n v="6"/>
    <n v="3"/>
    <n v="1"/>
    <n v="0"/>
  </r>
  <r>
    <x v="11"/>
    <n v="2.2000000000000002"/>
    <n v="36"/>
    <n v="339"/>
    <n v="247"/>
    <n v="72.861356932153384"/>
    <n v="3"/>
    <s v="A"/>
    <n v="2"/>
    <s v="A"/>
    <n v="13"/>
    <n v="5"/>
    <n v="15"/>
    <n v="5"/>
    <n v="4"/>
    <n v="0"/>
  </r>
  <r>
    <x v="0"/>
    <n v="2.1"/>
    <n v="48"/>
    <n v="499"/>
    <n v="431"/>
    <n v="86.372745490981956"/>
    <n v="2"/>
    <s v="A"/>
    <n v="0"/>
    <s v="H"/>
    <n v="10"/>
    <n v="3"/>
    <n v="14"/>
    <n v="2"/>
    <n v="1"/>
    <n v="0"/>
  </r>
  <r>
    <x v="7"/>
    <n v="1.6"/>
    <n v="38"/>
    <n v="363"/>
    <n v="263"/>
    <n v="72.451790633608809"/>
    <n v="1"/>
    <s v="H"/>
    <n v="0"/>
    <s v="H"/>
    <n v="9"/>
    <n v="4"/>
    <n v="7"/>
    <n v="5"/>
    <n v="2"/>
    <n v="0"/>
  </r>
  <r>
    <x v="15"/>
    <n v="2.2999999999999998"/>
    <n v="58"/>
    <n v="632"/>
    <n v="566"/>
    <n v="89.556962025316452"/>
    <n v="5"/>
    <s v="A"/>
    <n v="5"/>
    <s v="A"/>
    <n v="18"/>
    <n v="9"/>
    <n v="15"/>
    <n v="5"/>
    <n v="3"/>
    <n v="0"/>
  </r>
  <r>
    <x v="6"/>
    <n v="2.1"/>
    <n v="48"/>
    <n v="461"/>
    <n v="326"/>
    <n v="70.715835140997825"/>
    <n v="1"/>
    <s v="D"/>
    <n v="0"/>
    <s v="D"/>
    <n v="16"/>
    <n v="3"/>
    <n v="11"/>
    <n v="6"/>
    <n v="2"/>
    <n v="0"/>
  </r>
  <r>
    <x v="13"/>
    <n v="1"/>
    <n v="56"/>
    <n v="566"/>
    <n v="513"/>
    <n v="90.63604240282686"/>
    <n v="1"/>
    <s v="H"/>
    <n v="0"/>
    <s v="H"/>
    <n v="12"/>
    <n v="6"/>
    <n v="7"/>
    <n v="4"/>
    <n v="3"/>
    <n v="0"/>
  </r>
  <r>
    <x v="5"/>
    <n v="0.9"/>
    <n v="36"/>
    <n v="336"/>
    <n v="245"/>
    <n v="72.916666666666657"/>
    <n v="2"/>
    <s v="A"/>
    <n v="1"/>
    <s v="A"/>
    <n v="10"/>
    <n v="6"/>
    <n v="14"/>
    <n v="5"/>
    <n v="4"/>
    <n v="0"/>
  </r>
  <r>
    <x v="4"/>
    <n v="2.2999999999999998"/>
    <n v="58"/>
    <n v="649"/>
    <n v="564"/>
    <n v="86.902927580893689"/>
    <n v="4"/>
    <s v="A"/>
    <n v="3"/>
    <s v="A"/>
    <n v="15"/>
    <n v="7"/>
    <n v="7"/>
    <n v="1"/>
    <n v="0"/>
    <n v="0"/>
  </r>
  <r>
    <x v="10"/>
    <n v="0.9"/>
    <n v="53"/>
    <n v="478"/>
    <n v="393"/>
    <n v="82.21757322175732"/>
    <n v="1"/>
    <s v="D"/>
    <n v="0"/>
    <s v="D"/>
    <n v="12"/>
    <n v="6"/>
    <n v="20"/>
    <n v="4"/>
    <n v="2"/>
    <n v="0"/>
  </r>
  <r>
    <x v="2"/>
    <n v="2.5"/>
    <n v="58"/>
    <n v="593"/>
    <n v="509"/>
    <n v="85.834738617200685"/>
    <n v="5"/>
    <s v="A"/>
    <n v="3"/>
    <s v="A"/>
    <n v="14"/>
    <n v="6"/>
    <n v="8"/>
    <n v="3"/>
    <n v="2"/>
    <n v="0"/>
  </r>
  <r>
    <x v="8"/>
    <n v="1.2"/>
    <n v="75"/>
    <n v="686"/>
    <n v="605"/>
    <n v="88.192419825072889"/>
    <n v="0"/>
    <s v="D"/>
    <n v="0"/>
    <s v="D"/>
    <n v="12"/>
    <n v="5"/>
    <n v="12"/>
    <n v="5"/>
    <n v="1"/>
    <n v="0"/>
  </r>
  <r>
    <x v="14"/>
    <n v="0.3"/>
    <n v="43"/>
    <n v="450"/>
    <n v="352"/>
    <n v="78.222222222222229"/>
    <n v="0"/>
    <s v="D"/>
    <n v="0"/>
    <s v="D"/>
    <n v="5"/>
    <n v="1"/>
    <n v="15"/>
    <n v="5"/>
    <n v="3"/>
    <n v="0"/>
  </r>
  <r>
    <x v="18"/>
    <n v="1.1000000000000001"/>
    <n v="46"/>
    <n v="505"/>
    <n v="419"/>
    <n v="82.970297029702962"/>
    <n v="3"/>
    <s v="A"/>
    <n v="3"/>
    <s v="A"/>
    <n v="8"/>
    <n v="4"/>
    <n v="16"/>
    <n v="1"/>
    <n v="0"/>
    <n v="0"/>
  </r>
  <r>
    <x v="17"/>
    <n v="1.6"/>
    <n v="40"/>
    <n v="365"/>
    <n v="267"/>
    <n v="73.150684931506845"/>
    <n v="3"/>
    <s v="A"/>
    <n v="1"/>
    <s v="A"/>
    <n v="10"/>
    <n v="5"/>
    <n v="11"/>
    <n v="1"/>
    <n v="3"/>
    <n v="0"/>
  </r>
  <r>
    <x v="19"/>
    <n v="5.6"/>
    <n v="48"/>
    <n v="540"/>
    <n v="453"/>
    <n v="83.888888888888886"/>
    <n v="6"/>
    <s v="A"/>
    <n v="3"/>
    <s v="A"/>
    <n v="24"/>
    <n v="12"/>
    <n v="9"/>
    <n v="5"/>
    <n v="2"/>
    <n v="0"/>
  </r>
  <r>
    <x v="3"/>
    <n v="0.7"/>
    <n v="34"/>
    <n v="354"/>
    <n v="281"/>
    <n v="79.378531073446325"/>
    <n v="1"/>
    <s v="D"/>
    <n v="1"/>
    <s v="D"/>
    <n v="8"/>
    <n v="3"/>
    <n v="10"/>
    <n v="5"/>
    <n v="4"/>
    <n v="0"/>
  </r>
  <r>
    <x v="11"/>
    <n v="0.4"/>
    <n v="48"/>
    <n v="465"/>
    <n v="362"/>
    <n v="77.849462365591393"/>
    <n v="0"/>
    <s v="D"/>
    <n v="0"/>
    <s v="D"/>
    <n v="10"/>
    <n v="4"/>
    <n v="12"/>
    <n v="2"/>
    <n v="2"/>
    <n v="0"/>
  </r>
  <r>
    <x v="12"/>
    <n v="1.8"/>
    <n v="53"/>
    <n v="605"/>
    <n v="513"/>
    <n v="84.793388429752071"/>
    <n v="2"/>
    <s v="A"/>
    <n v="0"/>
    <s v="H"/>
    <n v="14"/>
    <n v="7"/>
    <n v="13"/>
    <n v="1"/>
    <n v="3"/>
    <n v="0"/>
  </r>
  <r>
    <x v="16"/>
    <n v="0.3"/>
    <n v="38"/>
    <n v="353"/>
    <n v="267"/>
    <n v="75.63739376770539"/>
    <n v="0"/>
    <s v="H"/>
    <n v="0"/>
    <s v="H"/>
    <n v="4"/>
    <n v="1"/>
    <n v="10"/>
    <n v="6"/>
    <n v="1"/>
    <n v="1"/>
  </r>
  <r>
    <x v="15"/>
    <n v="0.9"/>
    <n v="70"/>
    <n v="662"/>
    <n v="567"/>
    <n v="85.649546827794566"/>
    <n v="0"/>
    <s v="H"/>
    <n v="0"/>
    <s v="H"/>
    <n v="13"/>
    <n v="4"/>
    <n v="13"/>
    <n v="7"/>
    <n v="2"/>
    <n v="1"/>
  </r>
  <r>
    <x v="6"/>
    <n v="1.7"/>
    <n v="46"/>
    <n v="437"/>
    <n v="345"/>
    <n v="78.94736842105263"/>
    <n v="1"/>
    <s v="A"/>
    <n v="0"/>
    <s v="D"/>
    <n v="16"/>
    <n v="2"/>
    <n v="8"/>
    <n v="2"/>
    <n v="2"/>
    <n v="0"/>
  </r>
  <r>
    <x v="0"/>
    <n v="0.4"/>
    <n v="49"/>
    <n v="501"/>
    <n v="391"/>
    <n v="78.0439121756487"/>
    <n v="0"/>
    <s v="H"/>
    <n v="0"/>
    <s v="D"/>
    <n v="11"/>
    <n v="4"/>
    <n v="12"/>
    <n v="4"/>
    <n v="2"/>
    <n v="1"/>
  </r>
  <r>
    <x v="9"/>
    <n v="0.3"/>
    <n v="32"/>
    <n v="338"/>
    <n v="256"/>
    <n v="75.739644970414204"/>
    <n v="1"/>
    <s v="H"/>
    <n v="1"/>
    <s v="D"/>
    <n v="4"/>
    <n v="1"/>
    <n v="5"/>
    <n v="1"/>
    <n v="2"/>
    <n v="0"/>
  </r>
  <r>
    <x v="7"/>
    <n v="1.1000000000000001"/>
    <n v="43"/>
    <n v="393"/>
    <n v="287"/>
    <n v="73.027989821882954"/>
    <n v="0"/>
    <s v="D"/>
    <n v="0"/>
    <s v="D"/>
    <n v="8"/>
    <n v="3"/>
    <n v="12"/>
    <n v="3"/>
    <n v="2"/>
    <n v="0"/>
  </r>
  <r>
    <x v="1"/>
    <n v="0.2"/>
    <n v="32"/>
    <n v="339"/>
    <n v="264"/>
    <n v="77.876106194690266"/>
    <n v="0"/>
    <s v="H"/>
    <n v="0"/>
    <s v="H"/>
    <n v="3"/>
    <n v="0"/>
    <n v="12"/>
    <n v="1"/>
    <n v="1"/>
    <n v="0"/>
  </r>
  <r>
    <x v="13"/>
    <n v="1.3"/>
    <n v="47"/>
    <n v="541"/>
    <n v="489"/>
    <n v="90.388170055452861"/>
    <n v="2"/>
    <s v="A"/>
    <n v="1"/>
    <s v="A"/>
    <n v="14"/>
    <n v="5"/>
    <n v="6"/>
    <n v="4"/>
    <n v="1"/>
    <n v="0"/>
  </r>
  <r>
    <x v="14"/>
    <n v="0.9"/>
    <n v="53"/>
    <n v="483"/>
    <n v="375"/>
    <n v="77.639751552795033"/>
    <n v="1"/>
    <s v="H"/>
    <n v="1"/>
    <s v="D"/>
    <n v="7"/>
    <n v="3"/>
    <n v="19"/>
    <n v="7"/>
    <n v="3"/>
    <n v="0"/>
  </r>
  <r>
    <x v="5"/>
    <n v="1.5"/>
    <n v="36"/>
    <n v="315"/>
    <n v="205"/>
    <n v="65.079365079365076"/>
    <n v="2"/>
    <s v="A"/>
    <n v="1"/>
    <s v="A"/>
    <n v="11"/>
    <n v="7"/>
    <n v="10"/>
    <n v="4"/>
    <n v="1"/>
    <n v="0"/>
  </r>
  <r>
    <x v="17"/>
    <n v="2"/>
    <n v="48"/>
    <n v="496"/>
    <n v="380"/>
    <n v="76.612903225806448"/>
    <n v="2"/>
    <s v="D"/>
    <n v="0"/>
    <s v="H"/>
    <n v="16"/>
    <n v="9"/>
    <n v="16"/>
    <n v="7"/>
    <n v="3"/>
    <n v="0"/>
  </r>
  <r>
    <x v="18"/>
    <n v="0.7"/>
    <n v="52"/>
    <n v="501"/>
    <n v="393"/>
    <n v="78.443113772455092"/>
    <n v="2"/>
    <s v="D"/>
    <n v="1"/>
    <s v="H"/>
    <n v="11"/>
    <n v="3"/>
    <n v="10"/>
    <n v="5"/>
    <n v="2"/>
    <n v="0"/>
  </r>
  <r>
    <x v="19"/>
    <n v="3.1"/>
    <n v="54"/>
    <n v="579"/>
    <n v="497"/>
    <n v="85.837651122625218"/>
    <n v="5"/>
    <s v="A"/>
    <n v="3"/>
    <s v="A"/>
    <n v="22"/>
    <n v="13"/>
    <n v="10"/>
    <n v="6"/>
    <n v="0"/>
    <n v="0"/>
  </r>
  <r>
    <x v="10"/>
    <n v="1.1000000000000001"/>
    <n v="41"/>
    <n v="357"/>
    <n v="280"/>
    <n v="78.431372549019613"/>
    <n v="2"/>
    <s v="D"/>
    <n v="1"/>
    <s v="D"/>
    <n v="13"/>
    <n v="4"/>
    <n v="14"/>
    <n v="3"/>
    <n v="3"/>
    <n v="0"/>
  </r>
  <r>
    <x v="8"/>
    <n v="2"/>
    <n v="76"/>
    <n v="774"/>
    <n v="679"/>
    <n v="87.726098191214476"/>
    <n v="0"/>
    <s v="H"/>
    <n v="0"/>
    <s v="H"/>
    <n v="20"/>
    <n v="5"/>
    <n v="5"/>
    <n v="7"/>
    <n v="4"/>
    <n v="0"/>
  </r>
  <r>
    <x v="4"/>
    <n v="1.9"/>
    <n v="48"/>
    <n v="558"/>
    <n v="471"/>
    <n v="84.408602150537632"/>
    <n v="2"/>
    <s v="A"/>
    <n v="2"/>
    <s v="A"/>
    <n v="12"/>
    <n v="4"/>
    <n v="8"/>
    <n v="3"/>
    <n v="1"/>
    <n v="0"/>
  </r>
  <r>
    <x v="2"/>
    <n v="1.9"/>
    <n v="50"/>
    <n v="506"/>
    <n v="407"/>
    <n v="80.434782608695656"/>
    <n v="3"/>
    <s v="A"/>
    <n v="1"/>
    <s v="D"/>
    <n v="14"/>
    <n v="5"/>
    <n v="8"/>
    <n v="3"/>
    <n v="2"/>
    <n v="0"/>
  </r>
  <r>
    <x v="4"/>
    <n v="2.5"/>
    <n v="44"/>
    <n v="400"/>
    <n v="308"/>
    <n v="77"/>
    <n v="2"/>
    <s v="A"/>
    <n v="2"/>
    <s v="A"/>
    <n v="14"/>
    <n v="4"/>
    <n v="15"/>
    <n v="10"/>
    <n v="4"/>
    <n v="0"/>
  </r>
  <r>
    <x v="9"/>
    <n v="0.4"/>
    <n v="40"/>
    <n v="430"/>
    <n v="352"/>
    <n v="81.860465116279073"/>
    <n v="1"/>
    <s v="H"/>
    <n v="0"/>
    <s v="D"/>
    <n v="4"/>
    <n v="2"/>
    <n v="11"/>
    <n v="2"/>
    <n v="1"/>
    <n v="0"/>
  </r>
  <r>
    <x v="3"/>
    <n v="0.7"/>
    <n v="42"/>
    <n v="371"/>
    <n v="239"/>
    <n v="64.42048517520216"/>
    <n v="0"/>
    <s v="H"/>
    <n v="0"/>
    <s v="D"/>
    <n v="9"/>
    <n v="0"/>
    <n v="14"/>
    <n v="3"/>
    <n v="2"/>
    <n v="0"/>
  </r>
  <r>
    <x v="8"/>
    <n v="1.2"/>
    <n v="61"/>
    <n v="608"/>
    <n v="516"/>
    <n v="84.868421052631575"/>
    <n v="1"/>
    <s v="D"/>
    <n v="1"/>
    <s v="A"/>
    <n v="15"/>
    <n v="1"/>
    <n v="12"/>
    <n v="6"/>
    <n v="2"/>
    <n v="0"/>
  </r>
  <r>
    <x v="6"/>
    <n v="1.4"/>
    <n v="44"/>
    <n v="465"/>
    <n v="394"/>
    <n v="84.731182795698928"/>
    <n v="1"/>
    <s v="H"/>
    <n v="0"/>
    <s v="H"/>
    <n v="17"/>
    <n v="4"/>
    <n v="13"/>
    <n v="1"/>
    <n v="1"/>
    <n v="0"/>
  </r>
  <r>
    <x v="7"/>
    <n v="4.4000000000000004"/>
    <n v="50"/>
    <n v="487"/>
    <n v="409"/>
    <n v="83.983572895277206"/>
    <n v="5"/>
    <s v="A"/>
    <n v="1"/>
    <s v="A"/>
    <n v="20"/>
    <n v="11"/>
    <n v="4"/>
    <n v="2"/>
    <n v="0"/>
    <n v="0"/>
  </r>
  <r>
    <x v="2"/>
    <n v="0.9"/>
    <n v="55"/>
    <n v="555"/>
    <n v="473"/>
    <n v="85.225225225225216"/>
    <n v="1"/>
    <s v="D"/>
    <n v="1"/>
    <s v="A"/>
    <n v="9"/>
    <n v="3"/>
    <n v="14"/>
    <n v="5"/>
    <n v="3"/>
    <n v="0"/>
  </r>
  <r>
    <x v="1"/>
    <n v="1.5"/>
    <n v="27"/>
    <n v="282"/>
    <n v="206"/>
    <n v="73.049645390070921"/>
    <n v="2"/>
    <s v="D"/>
    <n v="1"/>
    <s v="A"/>
    <n v="7"/>
    <n v="3"/>
    <n v="14"/>
    <n v="2"/>
    <n v="5"/>
    <n v="0"/>
  </r>
  <r>
    <x v="0"/>
    <n v="1"/>
    <n v="47"/>
    <n v="427"/>
    <n v="307"/>
    <n v="71.896955503512885"/>
    <n v="2"/>
    <s v="D"/>
    <n v="0"/>
    <s v="D"/>
    <n v="13"/>
    <n v="4"/>
    <n v="13"/>
    <n v="9"/>
    <n v="4"/>
    <n v="0"/>
  </r>
  <r>
    <x v="5"/>
    <n v="2.1"/>
    <n v="40"/>
    <n v="393"/>
    <n v="299"/>
    <n v="76.081424936386767"/>
    <n v="3"/>
    <s v="A"/>
    <n v="2"/>
    <s v="A"/>
    <n v="11"/>
    <n v="3"/>
    <n v="8"/>
    <n v="3"/>
    <n v="2"/>
    <n v="0"/>
  </r>
  <r>
    <x v="13"/>
    <n v="2.2000000000000002"/>
    <n v="55"/>
    <n v="557"/>
    <n v="472"/>
    <n v="84.739676840215438"/>
    <n v="2"/>
    <s v="D"/>
    <n v="0"/>
    <s v="D"/>
    <n v="21"/>
    <n v="8"/>
    <n v="4"/>
    <n v="5"/>
    <n v="0"/>
    <n v="0"/>
  </r>
  <r>
    <x v="17"/>
    <n v="1.2"/>
    <n v="43"/>
    <n v="358"/>
    <n v="273"/>
    <n v="76.256983240223462"/>
    <n v="2"/>
    <s v="D"/>
    <n v="0"/>
    <s v="H"/>
    <n v="7"/>
    <n v="3"/>
    <n v="16"/>
    <n v="3"/>
    <n v="3"/>
    <n v="0"/>
  </r>
  <r>
    <x v="12"/>
    <n v="1.7"/>
    <n v="56"/>
    <n v="573"/>
    <n v="478"/>
    <n v="83.420593368237348"/>
    <n v="2"/>
    <s v="H"/>
    <n v="0"/>
    <s v="H"/>
    <n v="21"/>
    <n v="5"/>
    <n v="18"/>
    <n v="3"/>
    <n v="3"/>
    <n v="0"/>
  </r>
  <r>
    <x v="19"/>
    <n v="2"/>
    <n v="70"/>
    <n v="617"/>
    <n v="508"/>
    <n v="82.333873581847655"/>
    <n v="1"/>
    <s v="D"/>
    <n v="0"/>
    <s v="H"/>
    <n v="23"/>
    <n v="7"/>
    <n v="10"/>
    <n v="9"/>
    <n v="1"/>
    <n v="0"/>
  </r>
  <r>
    <x v="16"/>
    <n v="1.2"/>
    <n v="50"/>
    <n v="465"/>
    <n v="368"/>
    <n v="79.13978494623656"/>
    <n v="1"/>
    <s v="A"/>
    <n v="0"/>
    <s v="D"/>
    <n v="11"/>
    <n v="3"/>
    <n v="10"/>
    <n v="5"/>
    <n v="1"/>
    <n v="0"/>
  </r>
  <r>
    <x v="11"/>
    <n v="1.8"/>
    <n v="43"/>
    <n v="485"/>
    <n v="375"/>
    <n v="77.319587628865989"/>
    <n v="2"/>
    <s v="A"/>
    <n v="0"/>
    <s v="D"/>
    <n v="9"/>
    <n v="4"/>
    <n v="6"/>
    <n v="3"/>
    <n v="0"/>
    <n v="0"/>
  </r>
  <r>
    <x v="18"/>
    <n v="1.6"/>
    <n v="40"/>
    <n v="413"/>
    <n v="321"/>
    <n v="77.723970944309926"/>
    <n v="0"/>
    <s v="H"/>
    <n v="0"/>
    <s v="H"/>
    <n v="13"/>
    <n v="7"/>
    <n v="13"/>
    <n v="2"/>
    <n v="2"/>
    <n v="0"/>
  </r>
  <r>
    <x v="15"/>
    <n v="0.8"/>
    <n v="47"/>
    <n v="419"/>
    <n v="341"/>
    <n v="81.38424821002387"/>
    <n v="1"/>
    <s v="H"/>
    <n v="1"/>
    <s v="H"/>
    <n v="10"/>
    <n v="2"/>
    <n v="9"/>
    <n v="4"/>
    <n v="1"/>
    <n v="0"/>
  </r>
  <r>
    <x v="10"/>
    <n v="1"/>
    <n v="53"/>
    <n v="502"/>
    <n v="413"/>
    <n v="82.270916334661365"/>
    <n v="2"/>
    <s v="A"/>
    <n v="0"/>
    <s v="D"/>
    <n v="11"/>
    <n v="5"/>
    <n v="14"/>
    <n v="9"/>
    <n v="2"/>
    <n v="0"/>
  </r>
  <r>
    <x v="14"/>
    <n v="1.4"/>
    <n v="40"/>
    <n v="426"/>
    <n v="335"/>
    <n v="78.63849765258216"/>
    <n v="1"/>
    <s v="H"/>
    <n v="1"/>
    <s v="A"/>
    <n v="13"/>
    <n v="5"/>
    <n v="10"/>
    <n v="4"/>
    <n v="3"/>
    <n v="0"/>
  </r>
  <r>
    <x v="17"/>
    <n v="2"/>
    <n v="44"/>
    <n v="363"/>
    <n v="262"/>
    <n v="72.176308539944898"/>
    <n v="4"/>
    <s v="A"/>
    <n v="2"/>
    <s v="A"/>
    <n v="19"/>
    <n v="10"/>
    <n v="18"/>
    <n v="6"/>
    <n v="6"/>
    <n v="0"/>
  </r>
  <r>
    <x v="19"/>
    <n v="3.4"/>
    <n v="60"/>
    <n v="532"/>
    <n v="449"/>
    <n v="84.398496240601503"/>
    <n v="2"/>
    <s v="A"/>
    <n v="0"/>
    <s v="D"/>
    <n v="37"/>
    <n v="8"/>
    <n v="14"/>
    <n v="15"/>
    <n v="3"/>
    <n v="0"/>
  </r>
  <r>
    <x v="12"/>
    <n v="2"/>
    <n v="60"/>
    <n v="639"/>
    <n v="540"/>
    <n v="84.507042253521121"/>
    <n v="2"/>
    <s v="A"/>
    <n v="0"/>
    <s v="D"/>
    <n v="17"/>
    <n v="2"/>
    <n v="8"/>
    <n v="2"/>
    <n v="1"/>
    <n v="0"/>
  </r>
  <r>
    <x v="11"/>
    <n v="1.3"/>
    <n v="47"/>
    <n v="512"/>
    <n v="405"/>
    <n v="79.1015625"/>
    <n v="2"/>
    <s v="A"/>
    <n v="0"/>
    <s v="D"/>
    <n v="12"/>
    <n v="7"/>
    <n v="10"/>
    <n v="4"/>
    <n v="0"/>
    <n v="0"/>
  </r>
  <r>
    <x v="16"/>
    <n v="1"/>
    <n v="34"/>
    <n v="284"/>
    <n v="204"/>
    <n v="71.83098591549296"/>
    <n v="2"/>
    <s v="D"/>
    <n v="0"/>
    <s v="H"/>
    <n v="8"/>
    <n v="4"/>
    <n v="18"/>
    <n v="1"/>
    <n v="3"/>
    <n v="0"/>
  </r>
  <r>
    <x v="15"/>
    <n v="1.1000000000000001"/>
    <n v="64"/>
    <n v="660"/>
    <n v="557"/>
    <n v="84.393939393939405"/>
    <n v="2"/>
    <s v="H"/>
    <n v="0"/>
    <s v="H"/>
    <n v="11"/>
    <n v="6"/>
    <n v="14"/>
    <n v="8"/>
    <n v="1"/>
    <n v="0"/>
  </r>
  <r>
    <x v="10"/>
    <n v="1.9"/>
    <n v="49"/>
    <n v="469"/>
    <n v="370"/>
    <n v="78.891257995735614"/>
    <n v="3"/>
    <s v="A"/>
    <n v="1"/>
    <s v="D"/>
    <n v="6"/>
    <n v="3"/>
    <n v="12"/>
    <n v="2"/>
    <n v="3"/>
    <n v="0"/>
  </r>
  <r>
    <x v="14"/>
    <n v="0.9"/>
    <n v="55"/>
    <n v="515"/>
    <n v="439"/>
    <n v="85.242718446601941"/>
    <n v="2"/>
    <s v="H"/>
    <n v="0"/>
    <s v="H"/>
    <n v="10"/>
    <n v="4"/>
    <n v="18"/>
    <n v="8"/>
    <n v="4"/>
    <n v="0"/>
  </r>
  <r>
    <x v="13"/>
    <n v="3"/>
    <n v="67"/>
    <n v="773"/>
    <n v="700"/>
    <n v="90.556274256144889"/>
    <n v="6"/>
    <s v="A"/>
    <n v="3"/>
    <s v="A"/>
    <n v="17"/>
    <n v="9"/>
    <n v="7"/>
    <n v="7"/>
    <n v="1"/>
    <n v="0"/>
  </r>
  <r>
    <x v="18"/>
    <n v="0.8"/>
    <n v="37"/>
    <n v="374"/>
    <n v="284"/>
    <n v="75.935828877005349"/>
    <n v="1"/>
    <s v="H"/>
    <n v="1"/>
    <s v="D"/>
    <n v="9"/>
    <n v="4"/>
    <n v="14"/>
    <n v="6"/>
    <n v="2"/>
    <n v="0"/>
  </r>
  <r>
    <x v="5"/>
    <n v="1"/>
    <n v="50"/>
    <n v="386"/>
    <n v="278"/>
    <n v="72.020725388601036"/>
    <n v="0"/>
    <s v="H"/>
    <n v="0"/>
    <s v="H"/>
    <n v="18"/>
    <n v="4"/>
    <n v="12"/>
    <n v="9"/>
    <n v="3"/>
    <n v="0"/>
  </r>
  <r>
    <x v="3"/>
    <n v="0.8"/>
    <n v="31"/>
    <n v="320"/>
    <n v="234"/>
    <n v="73.125"/>
    <n v="1"/>
    <s v="A"/>
    <n v="1"/>
    <s v="A"/>
    <n v="3"/>
    <n v="1"/>
    <n v="11"/>
    <n v="1"/>
    <n v="4"/>
    <n v="0"/>
  </r>
  <r>
    <x v="1"/>
    <n v="0.5"/>
    <n v="30"/>
    <n v="337"/>
    <n v="254"/>
    <n v="75.370919881305639"/>
    <n v="1"/>
    <s v="H"/>
    <n v="0"/>
    <s v="H"/>
    <n v="3"/>
    <n v="3"/>
    <n v="11"/>
    <n v="4"/>
    <n v="2"/>
    <n v="0"/>
  </r>
  <r>
    <x v="4"/>
    <n v="2.9"/>
    <n v="47"/>
    <n v="457"/>
    <n v="371"/>
    <n v="81.181619256017498"/>
    <n v="3"/>
    <s v="A"/>
    <n v="2"/>
    <s v="A"/>
    <n v="17"/>
    <n v="9"/>
    <n v="5"/>
    <n v="8"/>
    <n v="0"/>
    <n v="0"/>
  </r>
  <r>
    <x v="2"/>
    <n v="1"/>
    <n v="49"/>
    <n v="451"/>
    <n v="359"/>
    <n v="79.600886917960096"/>
    <n v="1"/>
    <s v="A"/>
    <n v="0"/>
    <s v="D"/>
    <n v="9"/>
    <n v="3"/>
    <n v="10"/>
    <n v="5"/>
    <n v="1"/>
    <n v="1"/>
  </r>
  <r>
    <x v="8"/>
    <n v="1.8"/>
    <n v="44"/>
    <n v="466"/>
    <n v="375"/>
    <n v="80.472103004291853"/>
    <n v="1"/>
    <s v="H"/>
    <n v="1"/>
    <s v="D"/>
    <n v="10"/>
    <n v="4"/>
    <n v="8"/>
    <n v="4"/>
    <n v="2"/>
    <n v="0"/>
  </r>
  <r>
    <x v="7"/>
    <n v="1.3"/>
    <n v="53"/>
    <n v="395"/>
    <n v="276"/>
    <n v="69.873417721518976"/>
    <n v="2"/>
    <s v="A"/>
    <n v="0"/>
    <s v="D"/>
    <n v="13"/>
    <n v="6"/>
    <n v="11"/>
    <n v="7"/>
    <n v="2"/>
    <n v="0"/>
  </r>
  <r>
    <x v="9"/>
    <n v="1.6"/>
    <n v="39"/>
    <n v="387"/>
    <n v="280"/>
    <n v="72.351421188630496"/>
    <n v="2"/>
    <s v="A"/>
    <n v="0"/>
    <s v="H"/>
    <n v="12"/>
    <n v="3"/>
    <n v="16"/>
    <n v="4"/>
    <n v="5"/>
    <n v="0"/>
  </r>
  <r>
    <x v="6"/>
    <n v="1.3"/>
    <n v="54"/>
    <n v="490"/>
    <n v="399"/>
    <n v="81.428571428571431"/>
    <n v="1"/>
    <s v="D"/>
    <n v="0"/>
    <s v="H"/>
    <n v="14"/>
    <n v="4"/>
    <n v="16"/>
    <n v="3"/>
    <n v="3"/>
    <n v="0"/>
  </r>
  <r>
    <x v="0"/>
    <n v="0.3"/>
    <n v="49"/>
    <n v="522"/>
    <n v="432"/>
    <n v="82.758620689655174"/>
    <n v="1"/>
    <s v="A"/>
    <n v="0"/>
    <s v="D"/>
    <n v="4"/>
    <n v="1"/>
    <n v="9"/>
    <n v="0"/>
    <n v="1"/>
    <n v="0"/>
  </r>
  <r>
    <x v="10"/>
    <n v="0.9"/>
    <n v="62"/>
    <n v="575"/>
    <n v="477"/>
    <n v="82.956521739130437"/>
    <n v="0"/>
    <s v="H"/>
    <n v="0"/>
    <s v="H"/>
    <n v="10"/>
    <n v="5"/>
    <n v="13"/>
    <n v="6"/>
    <n v="3"/>
    <n v="0"/>
  </r>
  <r>
    <x v="19"/>
    <n v="2.5"/>
    <n v="51"/>
    <n v="464"/>
    <n v="369"/>
    <n v="79.525862068965509"/>
    <n v="2"/>
    <s v="A"/>
    <n v="1"/>
    <s v="A"/>
    <n v="19"/>
    <n v="7"/>
    <n v="9"/>
    <n v="3"/>
    <n v="3"/>
    <n v="0"/>
  </r>
  <r>
    <x v="9"/>
    <n v="0.3"/>
    <n v="52"/>
    <n v="531"/>
    <n v="418"/>
    <n v="78.719397363465163"/>
    <n v="0"/>
    <s v="H"/>
    <n v="0"/>
    <s v="H"/>
    <n v="9"/>
    <n v="1"/>
    <n v="13"/>
    <n v="6"/>
    <n v="0"/>
    <n v="0"/>
  </r>
  <r>
    <x v="14"/>
    <n v="0.9"/>
    <n v="43"/>
    <n v="430"/>
    <n v="327"/>
    <n v="76.04651162790698"/>
    <n v="2"/>
    <s v="A"/>
    <n v="1"/>
    <s v="D"/>
    <n v="9"/>
    <n v="4"/>
    <n v="14"/>
    <n v="2"/>
    <n v="3"/>
    <n v="0"/>
  </r>
  <r>
    <x v="12"/>
    <n v="1.6"/>
    <n v="51"/>
    <n v="482"/>
    <n v="380"/>
    <n v="78.838174273858925"/>
    <n v="2"/>
    <s v="A"/>
    <n v="0"/>
    <s v="H"/>
    <n v="15"/>
    <n v="4"/>
    <n v="15"/>
    <n v="7"/>
    <n v="4"/>
    <n v="0"/>
  </r>
  <r>
    <x v="16"/>
    <n v="0.4"/>
    <n v="68"/>
    <n v="598"/>
    <n v="511"/>
    <n v="85.451505016722408"/>
    <n v="0"/>
    <s v="H"/>
    <n v="0"/>
    <s v="H"/>
    <n v="10"/>
    <n v="3"/>
    <n v="13"/>
    <n v="8"/>
    <n v="3"/>
    <n v="0"/>
  </r>
  <r>
    <x v="15"/>
    <n v="0.8"/>
    <n v="46"/>
    <n v="456"/>
    <n v="369"/>
    <n v="80.921052631578945"/>
    <n v="2"/>
    <s v="A"/>
    <n v="1"/>
    <s v="A"/>
    <n v="13"/>
    <n v="2"/>
    <n v="11"/>
    <n v="3"/>
    <n v="1"/>
    <n v="0"/>
  </r>
  <r>
    <x v="11"/>
    <n v="2.6"/>
    <n v="34"/>
    <n v="315"/>
    <n v="204"/>
    <n v="64.761904761904759"/>
    <n v="2"/>
    <s v="A"/>
    <n v="0"/>
    <s v="D"/>
    <n v="11"/>
    <n v="3"/>
    <n v="13"/>
    <n v="0"/>
    <n v="1"/>
    <n v="0"/>
  </r>
  <r>
    <x v="13"/>
    <n v="0.8"/>
    <n v="54"/>
    <n v="505"/>
    <n v="442"/>
    <n v="87.524752475247524"/>
    <n v="1"/>
    <s v="H"/>
    <n v="0"/>
    <s v="H"/>
    <n v="7"/>
    <n v="4"/>
    <n v="7"/>
    <n v="2"/>
    <n v="0"/>
    <n v="0"/>
  </r>
  <r>
    <x v="6"/>
    <n v="1.2"/>
    <n v="32"/>
    <n v="307"/>
    <n v="222"/>
    <n v="72.312703583061889"/>
    <n v="1"/>
    <s v="H"/>
    <n v="1"/>
    <s v="A"/>
    <n v="14"/>
    <n v="5"/>
    <n v="10"/>
    <n v="3"/>
    <n v="1"/>
    <n v="0"/>
  </r>
  <r>
    <x v="19"/>
    <n v="0.6"/>
    <n v="63"/>
    <n v="581"/>
    <n v="469"/>
    <n v="80.722891566265062"/>
    <n v="2"/>
    <s v="D"/>
    <n v="1"/>
    <s v="D"/>
    <n v="6"/>
    <n v="4"/>
    <n v="20"/>
    <n v="3"/>
    <n v="2"/>
    <n v="1"/>
  </r>
  <r>
    <x v="8"/>
    <n v="0.5"/>
    <n v="69"/>
    <n v="776"/>
    <n v="685"/>
    <n v="88.273195876288653"/>
    <n v="0"/>
    <s v="H"/>
    <n v="0"/>
    <s v="H"/>
    <n v="8"/>
    <n v="0"/>
    <n v="15"/>
    <n v="9"/>
    <n v="2"/>
    <n v="0"/>
  </r>
  <r>
    <x v="2"/>
    <n v="1.4"/>
    <n v="60"/>
    <n v="542"/>
    <n v="450"/>
    <n v="83.025830258302577"/>
    <n v="2"/>
    <s v="A"/>
    <n v="0"/>
    <s v="D"/>
    <n v="11"/>
    <n v="5"/>
    <n v="10"/>
    <n v="7"/>
    <n v="1"/>
    <n v="0"/>
  </r>
  <r>
    <x v="1"/>
    <n v="0.4"/>
    <n v="25"/>
    <n v="242"/>
    <n v="173"/>
    <n v="71.487603305785115"/>
    <n v="1"/>
    <s v="D"/>
    <n v="0"/>
    <s v="D"/>
    <n v="4"/>
    <n v="3"/>
    <n v="11"/>
    <n v="1"/>
    <n v="3"/>
    <n v="1"/>
  </r>
  <r>
    <x v="5"/>
    <n v="0.4"/>
    <n v="45"/>
    <n v="441"/>
    <n v="358"/>
    <n v="81.179138321995467"/>
    <n v="1"/>
    <s v="H"/>
    <n v="1"/>
    <s v="D"/>
    <n v="8"/>
    <n v="2"/>
    <n v="8"/>
    <n v="4"/>
    <n v="0"/>
    <n v="0"/>
  </r>
  <r>
    <x v="4"/>
    <n v="0.5"/>
    <n v="39"/>
    <n v="395"/>
    <n v="319"/>
    <n v="80.759493670886073"/>
    <n v="0"/>
    <s v="H"/>
    <n v="0"/>
    <s v="H"/>
    <n v="3"/>
    <n v="1"/>
    <n v="13"/>
    <n v="4"/>
    <n v="1"/>
    <n v="0"/>
  </r>
  <r>
    <x v="17"/>
    <n v="1.2"/>
    <n v="56"/>
    <n v="531"/>
    <n v="426"/>
    <n v="80.225988700564983"/>
    <n v="3"/>
    <s v="A"/>
    <n v="2"/>
    <s v="A"/>
    <n v="14"/>
    <n v="7"/>
    <n v="15"/>
    <n v="6"/>
    <n v="3"/>
    <n v="0"/>
  </r>
  <r>
    <x v="7"/>
    <n v="1.6"/>
    <n v="42"/>
    <n v="399"/>
    <n v="302"/>
    <n v="75.689223057644099"/>
    <n v="1"/>
    <s v="A"/>
    <n v="1"/>
    <s v="A"/>
    <n v="14"/>
    <n v="5"/>
    <n v="13"/>
    <n v="2"/>
    <n v="1"/>
    <n v="0"/>
  </r>
  <r>
    <x v="3"/>
    <n v="0.9"/>
    <n v="42"/>
    <n v="411"/>
    <n v="286"/>
    <n v="69.586374695863753"/>
    <n v="2"/>
    <s v="A"/>
    <n v="1"/>
    <s v="A"/>
    <n v="11"/>
    <n v="6"/>
    <n v="12"/>
    <n v="2"/>
    <n v="1"/>
    <n v="0"/>
  </r>
  <r>
    <x v="18"/>
    <n v="1.5"/>
    <n v="50"/>
    <n v="489"/>
    <n v="406"/>
    <n v="83.02658486707567"/>
    <n v="1"/>
    <s v="H"/>
    <n v="0"/>
    <s v="H"/>
    <n v="16"/>
    <n v="4"/>
    <n v="13"/>
    <n v="3"/>
    <n v="2"/>
    <n v="0"/>
  </r>
  <r>
    <x v="0"/>
    <n v="1.5"/>
    <n v="45"/>
    <n v="461"/>
    <n v="367"/>
    <n v="79.60954446854663"/>
    <n v="0"/>
    <s v="H"/>
    <n v="0"/>
    <s v="H"/>
    <n v="16"/>
    <n v="6"/>
    <n v="9"/>
    <n v="5"/>
    <n v="2"/>
    <n v="0"/>
  </r>
  <r>
    <x v="19"/>
    <n v="2.5"/>
    <n v="48"/>
    <n v="448"/>
    <n v="360"/>
    <n v="80.357142857142861"/>
    <n v="2"/>
    <s v="D"/>
    <n v="1"/>
    <s v="H"/>
    <n v="17"/>
    <n v="3"/>
    <n v="6"/>
    <n v="8"/>
    <n v="0"/>
    <n v="0"/>
  </r>
  <r>
    <x v="7"/>
    <n v="1.5"/>
    <n v="52"/>
    <n v="460"/>
    <n v="379"/>
    <n v="82.391304347826093"/>
    <n v="4"/>
    <s v="A"/>
    <n v="3"/>
    <s v="A"/>
    <n v="14"/>
    <n v="6"/>
    <n v="10"/>
    <n v="6"/>
    <n v="0"/>
    <n v="0"/>
  </r>
  <r>
    <x v="0"/>
    <n v="0.4"/>
    <n v="62"/>
    <n v="575"/>
    <n v="479"/>
    <n v="83.304347826086953"/>
    <n v="2"/>
    <s v="D"/>
    <n v="0"/>
    <s v="H"/>
    <n v="9"/>
    <n v="3"/>
    <n v="9"/>
    <n v="9"/>
    <n v="1"/>
    <n v="0"/>
  </r>
  <r>
    <x v="6"/>
    <n v="1.1000000000000001"/>
    <n v="32"/>
    <n v="334"/>
    <n v="257"/>
    <n v="76.946107784431135"/>
    <n v="1"/>
    <s v="A"/>
    <n v="1"/>
    <s v="A"/>
    <n v="5"/>
    <n v="2"/>
    <n v="15"/>
    <n v="0"/>
    <n v="3"/>
    <n v="0"/>
  </r>
  <r>
    <x v="18"/>
    <n v="2"/>
    <n v="54"/>
    <n v="490"/>
    <n v="381"/>
    <n v="77.755102040816325"/>
    <n v="1"/>
    <s v="A"/>
    <n v="1"/>
    <s v="A"/>
    <n v="13"/>
    <n v="5"/>
    <n v="9"/>
    <n v="7"/>
    <n v="3"/>
    <n v="0"/>
  </r>
  <r>
    <x v="11"/>
    <n v="1.3"/>
    <n v="38"/>
    <n v="363"/>
    <n v="267"/>
    <n v="73.553719008264466"/>
    <n v="2"/>
    <s v="A"/>
    <n v="1"/>
    <s v="A"/>
    <n v="10"/>
    <n v="5"/>
    <n v="7"/>
    <n v="7"/>
    <n v="3"/>
    <n v="0"/>
  </r>
  <r>
    <x v="15"/>
    <n v="1.7"/>
    <n v="58"/>
    <n v="549"/>
    <n v="473"/>
    <n v="86.156648451730419"/>
    <n v="4"/>
    <s v="A"/>
    <n v="2"/>
    <s v="A"/>
    <n v="10"/>
    <n v="6"/>
    <n v="14"/>
    <n v="4"/>
    <n v="1"/>
    <n v="0"/>
  </r>
  <r>
    <x v="10"/>
    <n v="3.9"/>
    <n v="50"/>
    <n v="467"/>
    <n v="374"/>
    <n v="80.085653104925058"/>
    <n v="4"/>
    <s v="A"/>
    <n v="1"/>
    <s v="A"/>
    <n v="18"/>
    <n v="12"/>
    <n v="12"/>
    <n v="6"/>
    <n v="0"/>
    <n v="0"/>
  </r>
  <r>
    <x v="8"/>
    <n v="2.2999999999999998"/>
    <n v="48"/>
    <n v="475"/>
    <n v="409"/>
    <n v="86.10526315789474"/>
    <n v="1"/>
    <s v="H"/>
    <n v="1"/>
    <s v="A"/>
    <n v="15"/>
    <n v="7"/>
    <n v="16"/>
    <n v="3"/>
    <n v="3"/>
    <n v="0"/>
  </r>
  <r>
    <x v="5"/>
    <n v="1.7"/>
    <n v="43"/>
    <n v="386"/>
    <n v="279"/>
    <n v="72.279792746113998"/>
    <n v="3"/>
    <s v="H"/>
    <n v="1"/>
    <s v="H"/>
    <n v="17"/>
    <n v="5"/>
    <n v="13"/>
    <n v="6"/>
    <n v="4"/>
    <n v="0"/>
  </r>
  <r>
    <x v="19"/>
    <n v="0.7"/>
    <n v="34"/>
    <n v="356"/>
    <n v="282"/>
    <n v="79.213483146067418"/>
    <n v="2"/>
    <s v="A"/>
    <n v="2"/>
    <s v="A"/>
    <n v="8"/>
    <n v="4"/>
    <n v="10"/>
    <n v="5"/>
    <n v="0"/>
    <n v="0"/>
  </r>
  <r>
    <x v="17"/>
    <n v="1.5"/>
    <n v="56"/>
    <n v="515"/>
    <n v="402"/>
    <n v="78.05825242718447"/>
    <n v="1"/>
    <s v="H"/>
    <n v="0"/>
    <s v="H"/>
    <n v="19"/>
    <n v="5"/>
    <n v="14"/>
    <n v="9"/>
    <n v="1"/>
    <n v="0"/>
  </r>
  <r>
    <x v="16"/>
    <n v="0.4"/>
    <n v="64"/>
    <n v="509"/>
    <n v="424"/>
    <n v="83.300589390962671"/>
    <n v="1"/>
    <s v="H"/>
    <n v="0"/>
    <s v="H"/>
    <n v="6"/>
    <n v="2"/>
    <n v="10"/>
    <n v="8"/>
    <n v="1"/>
    <n v="0"/>
  </r>
  <r>
    <x v="12"/>
    <n v="1.7"/>
    <n v="40"/>
    <n v="410"/>
    <n v="343"/>
    <n v="83.658536585365852"/>
    <n v="2"/>
    <s v="A"/>
    <n v="1"/>
    <s v="D"/>
    <n v="11"/>
    <n v="5"/>
    <n v="15"/>
    <n v="5"/>
    <n v="3"/>
    <n v="0"/>
  </r>
  <r>
    <x v="14"/>
    <n v="0.7"/>
    <n v="40"/>
    <n v="441"/>
    <n v="370"/>
    <n v="83.900226757369609"/>
    <n v="0"/>
    <s v="H"/>
    <n v="0"/>
    <s v="H"/>
    <n v="7"/>
    <n v="2"/>
    <n v="9"/>
    <n v="2"/>
    <n v="2"/>
    <n v="0"/>
  </r>
  <r>
    <x v="3"/>
    <n v="1.5"/>
    <n v="48"/>
    <n v="474"/>
    <n v="378"/>
    <n v="79.74683544303798"/>
    <n v="1"/>
    <s v="D"/>
    <n v="0"/>
    <s v="H"/>
    <n v="14"/>
    <n v="4"/>
    <n v="6"/>
    <n v="5"/>
    <n v="1"/>
    <n v="0"/>
  </r>
  <r>
    <x v="1"/>
    <n v="1.4"/>
    <n v="55"/>
    <n v="486"/>
    <n v="404"/>
    <n v="83.127572016460903"/>
    <n v="2"/>
    <s v="H"/>
    <n v="2"/>
    <s v="D"/>
    <n v="12"/>
    <n v="3"/>
    <n v="16"/>
    <n v="6"/>
    <n v="4"/>
    <n v="0"/>
  </r>
  <r>
    <x v="2"/>
    <n v="1"/>
    <n v="64"/>
    <n v="544"/>
    <n v="455"/>
    <n v="83.639705882352942"/>
    <n v="0"/>
    <s v="D"/>
    <n v="0"/>
    <s v="D"/>
    <n v="13"/>
    <n v="1"/>
    <n v="17"/>
    <n v="11"/>
    <n v="1"/>
    <n v="0"/>
  </r>
  <r>
    <x v="13"/>
    <n v="2.1"/>
    <n v="45"/>
    <n v="460"/>
    <n v="392"/>
    <n v="85.217391304347828"/>
    <n v="1"/>
    <s v="A"/>
    <n v="1"/>
    <s v="A"/>
    <n v="12"/>
    <n v="5"/>
    <n v="15"/>
    <n v="3"/>
    <n v="0"/>
    <n v="0"/>
  </r>
  <r>
    <x v="4"/>
    <n v="0.2"/>
    <n v="39"/>
    <n v="402"/>
    <n v="327"/>
    <n v="81.343283582089555"/>
    <n v="0"/>
    <s v="H"/>
    <n v="0"/>
    <s v="H"/>
    <n v="3"/>
    <n v="0"/>
    <n v="11"/>
    <n v="2"/>
    <n v="1"/>
    <n v="0"/>
  </r>
  <r>
    <x v="9"/>
    <n v="0.4"/>
    <n v="42"/>
    <n v="504"/>
    <n v="411"/>
    <n v="81.547619047619051"/>
    <n v="0"/>
    <s v="H"/>
    <n v="0"/>
    <s v="H"/>
    <n v="10"/>
    <n v="2"/>
    <n v="6"/>
    <n v="3"/>
    <n v="0"/>
    <n v="0"/>
  </r>
  <r>
    <x v="13"/>
    <n v="0.9"/>
    <n v="69"/>
    <n v="652"/>
    <n v="571"/>
    <n v="87.576687116564429"/>
    <n v="0"/>
    <s v="H"/>
    <n v="0"/>
    <s v="D"/>
    <n v="14"/>
    <n v="3"/>
    <n v="7"/>
    <n v="2"/>
    <n v="2"/>
    <n v="0"/>
  </r>
  <r>
    <x v="12"/>
    <n v="0.9"/>
    <n v="47"/>
    <n v="479"/>
    <n v="391"/>
    <n v="81.628392484342385"/>
    <n v="1"/>
    <s v="H"/>
    <n v="1"/>
    <s v="D"/>
    <n v="6"/>
    <n v="1"/>
    <n v="12"/>
    <n v="7"/>
    <n v="2"/>
    <n v="0"/>
  </r>
  <r>
    <x v="1"/>
    <n v="1.5"/>
    <n v="45"/>
    <n v="380"/>
    <n v="269"/>
    <n v="70.78947368421052"/>
    <n v="0"/>
    <s v="H"/>
    <n v="0"/>
    <s v="D"/>
    <n v="15"/>
    <n v="8"/>
    <n v="7"/>
    <n v="4"/>
    <n v="3"/>
    <n v="0"/>
  </r>
  <r>
    <x v="14"/>
    <n v="0.4"/>
    <n v="29"/>
    <n v="286"/>
    <n v="216"/>
    <n v="75.52447552447552"/>
    <n v="1"/>
    <s v="H"/>
    <n v="1"/>
    <s v="A"/>
    <n v="6"/>
    <n v="4"/>
    <n v="9"/>
    <n v="4"/>
    <n v="1"/>
    <n v="0"/>
  </r>
  <r>
    <x v="16"/>
    <n v="1.3"/>
    <n v="41"/>
    <n v="346"/>
    <n v="254"/>
    <n v="73.410404624277461"/>
    <n v="1"/>
    <s v="A"/>
    <n v="0"/>
    <s v="D"/>
    <n v="12"/>
    <n v="4"/>
    <n v="5"/>
    <n v="5"/>
    <n v="2"/>
    <n v="0"/>
  </r>
  <r>
    <x v="3"/>
    <n v="1.2"/>
    <n v="34"/>
    <n v="337"/>
    <n v="252"/>
    <n v="74.777448071216611"/>
    <n v="1"/>
    <s v="D"/>
    <n v="1"/>
    <s v="D"/>
    <n v="12"/>
    <n v="4"/>
    <n v="16"/>
    <n v="5"/>
    <n v="2"/>
    <n v="0"/>
  </r>
  <r>
    <x v="9"/>
    <n v="0.1"/>
    <n v="44"/>
    <n v="462"/>
    <n v="364"/>
    <n v="78.787878787878782"/>
    <n v="0"/>
    <s v="H"/>
    <n v="0"/>
    <s v="D"/>
    <n v="3"/>
    <n v="3"/>
    <n v="13"/>
    <n v="2"/>
    <n v="0"/>
    <n v="0"/>
  </r>
  <r>
    <x v="17"/>
    <n v="2.2000000000000002"/>
    <n v="39"/>
    <n v="370"/>
    <n v="274"/>
    <n v="74.054054054054049"/>
    <n v="2"/>
    <s v="D"/>
    <n v="1"/>
    <s v="A"/>
    <n v="17"/>
    <n v="8"/>
    <n v="16"/>
    <n v="6"/>
    <n v="3"/>
    <n v="0"/>
  </r>
  <r>
    <x v="2"/>
    <n v="1.6"/>
    <n v="68"/>
    <n v="644"/>
    <n v="553"/>
    <n v="85.869565217391312"/>
    <n v="1"/>
    <s v="D"/>
    <n v="0"/>
    <s v="H"/>
    <n v="17"/>
    <n v="6"/>
    <n v="11"/>
    <n v="9"/>
    <n v="1"/>
    <n v="0"/>
  </r>
  <r>
    <x v="4"/>
    <n v="1.4"/>
    <n v="49"/>
    <n v="484"/>
    <n v="384"/>
    <n v="79.338842975206617"/>
    <n v="1"/>
    <s v="A"/>
    <n v="0"/>
    <s v="D"/>
    <n v="9"/>
    <n v="3"/>
    <n v="15"/>
    <n v="4"/>
    <n v="1"/>
    <n v="0"/>
  </r>
  <r>
    <x v="6"/>
    <n v="0.8"/>
    <n v="46"/>
    <n v="474"/>
    <n v="377"/>
    <n v="79.53586497890295"/>
    <n v="1"/>
    <s v="D"/>
    <n v="0"/>
    <s v="D"/>
    <n v="10"/>
    <n v="5"/>
    <n v="8"/>
    <n v="5"/>
    <n v="2"/>
    <n v="0"/>
  </r>
  <r>
    <x v="5"/>
    <n v="1.5"/>
    <n v="45"/>
    <n v="392"/>
    <n v="298"/>
    <n v="76.020408163265301"/>
    <n v="4"/>
    <s v="A"/>
    <n v="3"/>
    <s v="A"/>
    <n v="11"/>
    <n v="6"/>
    <n v="13"/>
    <n v="3"/>
    <n v="1"/>
    <n v="0"/>
  </r>
  <r>
    <x v="10"/>
    <n v="2"/>
    <n v="40"/>
    <n v="363"/>
    <n v="272"/>
    <n v="74.931129476584019"/>
    <n v="2"/>
    <s v="D"/>
    <n v="1"/>
    <s v="H"/>
    <n v="15"/>
    <n v="3"/>
    <n v="10"/>
    <n v="5"/>
    <n v="5"/>
    <n v="0"/>
  </r>
  <r>
    <x v="18"/>
    <n v="0.4"/>
    <n v="40"/>
    <n v="437"/>
    <n v="368"/>
    <n v="84.210526315789465"/>
    <n v="2"/>
    <s v="A"/>
    <n v="1"/>
    <s v="A"/>
    <n v="5"/>
    <n v="3"/>
    <n v="13"/>
    <n v="1"/>
    <n v="0"/>
    <n v="0"/>
  </r>
  <r>
    <x v="7"/>
    <n v="0.8"/>
    <n v="42"/>
    <n v="386"/>
    <n v="261"/>
    <n v="67.616580310880821"/>
    <n v="2"/>
    <s v="A"/>
    <n v="1"/>
    <s v="D"/>
    <n v="10"/>
    <n v="4"/>
    <n v="7"/>
    <n v="3"/>
    <n v="0"/>
    <n v="0"/>
  </r>
  <r>
    <x v="8"/>
    <n v="0.4"/>
    <n v="58"/>
    <n v="548"/>
    <n v="466"/>
    <n v="85.03649635036497"/>
    <n v="0"/>
    <s v="H"/>
    <n v="0"/>
    <s v="H"/>
    <n v="8"/>
    <n v="2"/>
    <n v="13"/>
    <n v="4"/>
    <n v="3"/>
    <n v="0"/>
  </r>
  <r>
    <x v="15"/>
    <n v="0.9"/>
    <n v="43"/>
    <n v="451"/>
    <n v="376"/>
    <n v="83.370288248337033"/>
    <n v="0"/>
    <s v="H"/>
    <n v="0"/>
    <s v="D"/>
    <n v="12"/>
    <n v="4"/>
    <n v="10"/>
    <n v="5"/>
    <n v="0"/>
    <n v="0"/>
  </r>
  <r>
    <x v="0"/>
    <n v="0.9"/>
    <n v="47"/>
    <n v="503"/>
    <n v="383"/>
    <n v="76.143141153081501"/>
    <n v="3"/>
    <s v="A"/>
    <n v="1"/>
    <s v="A"/>
    <n v="18"/>
    <n v="5"/>
    <n v="6"/>
    <n v="4"/>
    <n v="0"/>
    <n v="0"/>
  </r>
  <r>
    <x v="12"/>
    <n v="1"/>
    <n v="49"/>
    <n v="500"/>
    <n v="424"/>
    <n v="84.8"/>
    <n v="1"/>
    <s v="H"/>
    <n v="0"/>
    <s v="H"/>
    <n v="9"/>
    <n v="3"/>
    <n v="10"/>
    <n v="4"/>
    <n v="2"/>
    <n v="0"/>
  </r>
  <r>
    <x v="6"/>
    <n v="1.3"/>
    <n v="58"/>
    <n v="614"/>
    <n v="518"/>
    <n v="84.364820846905545"/>
    <n v="0"/>
    <s v="H"/>
    <n v="0"/>
    <s v="H"/>
    <n v="10"/>
    <n v="1"/>
    <n v="12"/>
    <n v="2"/>
    <n v="2"/>
    <n v="0"/>
  </r>
  <r>
    <x v="0"/>
    <n v="1.6"/>
    <n v="68"/>
    <n v="707"/>
    <n v="587"/>
    <n v="83.026874115983034"/>
    <n v="0"/>
    <s v="H"/>
    <n v="0"/>
    <s v="H"/>
    <n v="23"/>
    <n v="6"/>
    <n v="12"/>
    <n v="10"/>
    <n v="3"/>
    <n v="0"/>
  </r>
  <r>
    <x v="1"/>
    <n v="1.2"/>
    <n v="37"/>
    <n v="336"/>
    <n v="226"/>
    <n v="67.261904761904773"/>
    <n v="2"/>
    <s v="A"/>
    <n v="1"/>
    <s v="A"/>
    <n v="10"/>
    <n v="2"/>
    <n v="15"/>
    <n v="3"/>
    <n v="2"/>
    <n v="0"/>
  </r>
  <r>
    <x v="16"/>
    <n v="1.2"/>
    <n v="44"/>
    <n v="405"/>
    <n v="333"/>
    <n v="82.222222222222214"/>
    <n v="3"/>
    <s v="A"/>
    <n v="0"/>
    <s v="D"/>
    <n v="8"/>
    <n v="5"/>
    <n v="11"/>
    <n v="0"/>
    <n v="3"/>
    <n v="0"/>
  </r>
  <r>
    <x v="9"/>
    <n v="0.1"/>
    <n v="28"/>
    <n v="320"/>
    <n v="253"/>
    <n v="79.0625"/>
    <n v="0"/>
    <s v="H"/>
    <n v="0"/>
    <s v="H"/>
    <n v="2"/>
    <n v="0"/>
    <n v="8"/>
    <n v="0"/>
    <n v="4"/>
    <n v="0"/>
  </r>
  <r>
    <x v="7"/>
    <n v="1.5"/>
    <n v="51"/>
    <n v="459"/>
    <n v="344"/>
    <n v="74.945533769063175"/>
    <n v="1"/>
    <s v="H"/>
    <n v="0"/>
    <s v="H"/>
    <n v="12"/>
    <n v="3"/>
    <n v="12"/>
    <n v="5"/>
    <n v="1"/>
    <n v="0"/>
  </r>
  <r>
    <x v="11"/>
    <n v="0.7"/>
    <n v="57"/>
    <n v="562"/>
    <n v="462"/>
    <n v="82.206405693950174"/>
    <n v="1"/>
    <s v="D"/>
    <n v="0"/>
    <s v="H"/>
    <n v="9"/>
    <n v="3"/>
    <n v="9"/>
    <n v="2"/>
    <n v="1"/>
    <n v="0"/>
  </r>
  <r>
    <x v="3"/>
    <n v="0.9"/>
    <n v="27"/>
    <n v="242"/>
    <n v="143"/>
    <n v="59.090909090909093"/>
    <n v="0"/>
    <s v="H"/>
    <n v="0"/>
    <s v="D"/>
    <n v="5"/>
    <n v="0"/>
    <n v="11"/>
    <n v="5"/>
    <n v="2"/>
    <n v="0"/>
  </r>
  <r>
    <x v="15"/>
    <n v="0.9"/>
    <n v="49"/>
    <n v="475"/>
    <n v="401"/>
    <n v="84.421052631578959"/>
    <n v="0"/>
    <s v="H"/>
    <n v="0"/>
    <s v="D"/>
    <n v="8"/>
    <n v="2"/>
    <n v="16"/>
    <n v="6"/>
    <n v="5"/>
    <n v="0"/>
  </r>
  <r>
    <x v="2"/>
    <n v="1.8"/>
    <n v="69"/>
    <n v="495"/>
    <n v="415"/>
    <n v="83.838383838383834"/>
    <n v="1"/>
    <s v="D"/>
    <n v="1"/>
    <s v="A"/>
    <n v="14"/>
    <n v="5"/>
    <n v="13"/>
    <n v="8"/>
    <n v="1"/>
    <n v="0"/>
  </r>
  <r>
    <x v="10"/>
    <n v="1"/>
    <n v="62"/>
    <n v="592"/>
    <n v="490"/>
    <n v="82.770270270270274"/>
    <n v="1"/>
    <s v="H"/>
    <n v="1"/>
    <s v="D"/>
    <n v="11"/>
    <n v="5"/>
    <n v="13"/>
    <n v="4"/>
    <n v="1"/>
    <n v="1"/>
  </r>
  <r>
    <x v="18"/>
    <n v="2.6"/>
    <n v="55"/>
    <n v="455"/>
    <n v="368"/>
    <n v="80.879120879120876"/>
    <n v="2"/>
    <s v="A"/>
    <n v="0"/>
    <s v="H"/>
    <n v="22"/>
    <n v="7"/>
    <n v="16"/>
    <n v="8"/>
    <n v="2"/>
    <n v="0"/>
  </r>
  <r>
    <x v="17"/>
    <n v="2.1"/>
    <n v="44"/>
    <n v="410"/>
    <n v="290"/>
    <n v="70.731707317073173"/>
    <n v="2"/>
    <s v="D"/>
    <n v="1"/>
    <s v="A"/>
    <n v="11"/>
    <n v="4"/>
    <n v="13"/>
    <n v="7"/>
    <n v="2"/>
    <n v="0"/>
  </r>
  <r>
    <x v="5"/>
    <n v="1.5"/>
    <n v="48"/>
    <n v="424"/>
    <n v="341"/>
    <n v="80.424528301886795"/>
    <n v="1"/>
    <s v="H"/>
    <n v="0"/>
    <s v="H"/>
    <n v="19"/>
    <n v="3"/>
    <n v="15"/>
    <n v="4"/>
    <n v="2"/>
    <n v="0"/>
  </r>
  <r>
    <x v="8"/>
    <n v="1.2"/>
    <n v="58"/>
    <n v="519"/>
    <n v="425"/>
    <n v="81.888246628131029"/>
    <n v="0"/>
    <s v="D"/>
    <n v="0"/>
    <s v="D"/>
    <n v="21"/>
    <n v="5"/>
    <n v="12"/>
    <n v="6"/>
    <n v="3"/>
    <n v="0"/>
  </r>
  <r>
    <x v="19"/>
    <n v="1.5"/>
    <n v="63"/>
    <n v="612"/>
    <n v="502"/>
    <n v="82.026143790849673"/>
    <n v="2"/>
    <s v="H"/>
    <n v="1"/>
    <s v="H"/>
    <n v="14"/>
    <n v="6"/>
    <n v="9"/>
    <n v="4"/>
    <n v="0"/>
    <n v="0"/>
  </r>
  <r>
    <x v="14"/>
    <n v="1"/>
    <n v="49"/>
    <n v="497"/>
    <n v="429"/>
    <n v="86.317907444668009"/>
    <n v="1"/>
    <s v="H"/>
    <n v="0"/>
    <s v="H"/>
    <n v="12"/>
    <n v="4"/>
    <n v="20"/>
    <n v="1"/>
    <n v="1"/>
    <n v="0"/>
  </r>
  <r>
    <x v="13"/>
    <n v="0.5"/>
    <n v="58"/>
    <n v="596"/>
    <n v="519"/>
    <n v="87.080536912751683"/>
    <n v="0"/>
    <s v="D"/>
    <n v="0"/>
    <s v="D"/>
    <n v="9"/>
    <n v="5"/>
    <n v="9"/>
    <n v="3"/>
    <n v="2"/>
    <n v="0"/>
  </r>
  <r>
    <x v="4"/>
    <n v="3.2"/>
    <n v="42"/>
    <n v="443"/>
    <n v="352"/>
    <n v="79.458239277652368"/>
    <n v="3"/>
    <s v="A"/>
    <n v="3"/>
    <s v="A"/>
    <n v="16"/>
    <n v="5"/>
    <n v="9"/>
    <n v="2"/>
    <n v="0"/>
    <n v="0"/>
  </r>
  <r>
    <x v="11"/>
    <n v="1.8"/>
    <n v="33"/>
    <n v="374"/>
    <n v="299"/>
    <n v="79.946524064171115"/>
    <n v="2"/>
    <s v="H"/>
    <n v="2"/>
    <s v="D"/>
    <n v="8"/>
    <n v="3"/>
    <n v="16"/>
    <n v="4"/>
    <n v="3"/>
    <n v="0"/>
  </r>
  <r>
    <x v="9"/>
    <n v="1.5"/>
    <n v="41"/>
    <n v="396"/>
    <n v="308"/>
    <n v="77.777777777777786"/>
    <n v="2"/>
    <s v="D"/>
    <n v="1"/>
    <s v="D"/>
    <n v="15"/>
    <n v="6"/>
    <n v="11"/>
    <n v="6"/>
    <n v="5"/>
    <n v="0"/>
  </r>
  <r>
    <x v="3"/>
    <n v="1.4"/>
    <n v="57"/>
    <n v="491"/>
    <n v="387"/>
    <n v="78.818737270875758"/>
    <n v="1"/>
    <s v="A"/>
    <n v="0"/>
    <s v="D"/>
    <n v="13"/>
    <n v="5"/>
    <n v="13"/>
    <n v="7"/>
    <n v="3"/>
    <n v="0"/>
  </r>
  <r>
    <x v="16"/>
    <n v="3"/>
    <n v="60"/>
    <n v="579"/>
    <n v="510"/>
    <n v="88.082901554404145"/>
    <n v="3"/>
    <s v="A"/>
    <n v="0"/>
    <s v="D"/>
    <n v="25"/>
    <n v="10"/>
    <n v="4"/>
    <n v="14"/>
    <n v="1"/>
    <n v="0"/>
  </r>
  <r>
    <x v="7"/>
    <n v="0.2"/>
    <n v="37"/>
    <n v="305"/>
    <n v="229"/>
    <n v="75.081967213114751"/>
    <n v="1"/>
    <s v="D"/>
    <n v="0"/>
    <s v="D"/>
    <n v="3"/>
    <n v="2"/>
    <n v="9"/>
    <n v="5"/>
    <n v="3"/>
    <n v="0"/>
  </r>
  <r>
    <x v="1"/>
    <n v="1.1000000000000001"/>
    <n v="27"/>
    <n v="237"/>
    <n v="167"/>
    <n v="70.46413502109705"/>
    <n v="2"/>
    <s v="D"/>
    <n v="2"/>
    <s v="A"/>
    <n v="13"/>
    <n v="4"/>
    <n v="7"/>
    <n v="4"/>
    <n v="2"/>
    <n v="0"/>
  </r>
  <r>
    <x v="6"/>
    <n v="1.4"/>
    <n v="45"/>
    <n v="435"/>
    <n v="362"/>
    <n v="83.218390804597703"/>
    <n v="1"/>
    <s v="H"/>
    <n v="0"/>
    <s v="H"/>
    <n v="11"/>
    <n v="4"/>
    <n v="8"/>
    <n v="3"/>
    <n v="2"/>
    <n v="0"/>
  </r>
  <r>
    <x v="15"/>
    <n v="2"/>
    <n v="63"/>
    <n v="619"/>
    <n v="534"/>
    <n v="86.268174474959608"/>
    <n v="2"/>
    <s v="H"/>
    <n v="0"/>
    <s v="H"/>
    <n v="11"/>
    <n v="4"/>
    <n v="15"/>
    <n v="4"/>
    <n v="2"/>
    <n v="0"/>
  </r>
  <r>
    <x v="0"/>
    <n v="0.7"/>
    <n v="52"/>
    <n v="504"/>
    <n v="406"/>
    <n v="80.555555555555557"/>
    <n v="1"/>
    <s v="H"/>
    <n v="1"/>
    <s v="D"/>
    <n v="9"/>
    <n v="5"/>
    <n v="9"/>
    <n v="2"/>
    <n v="2"/>
    <n v="0"/>
  </r>
  <r>
    <x v="12"/>
    <n v="1"/>
    <n v="59"/>
    <n v="534"/>
    <n v="419"/>
    <n v="78.464419475655433"/>
    <n v="0"/>
    <s v="H"/>
    <n v="0"/>
    <s v="H"/>
    <n v="12"/>
    <n v="7"/>
    <n v="10"/>
    <n v="9"/>
    <n v="2"/>
    <n v="0"/>
  </r>
  <r>
    <x v="11"/>
    <n v="2"/>
    <n v="41"/>
    <n v="397"/>
    <n v="303"/>
    <n v="76.322418136020147"/>
    <n v="0"/>
    <s v="H"/>
    <n v="0"/>
    <s v="H"/>
    <n v="11"/>
    <n v="4"/>
    <n v="15"/>
    <n v="4"/>
    <n v="3"/>
    <n v="0"/>
  </r>
  <r>
    <x v="10"/>
    <n v="1.4"/>
    <n v="53"/>
    <n v="527"/>
    <n v="433"/>
    <n v="82.163187855787484"/>
    <n v="2"/>
    <s v="H"/>
    <n v="1"/>
    <s v="D"/>
    <n v="12"/>
    <n v="3"/>
    <n v="11"/>
    <n v="8"/>
    <n v="3"/>
    <n v="1"/>
  </r>
  <r>
    <x v="17"/>
    <n v="0.7"/>
    <n v="71"/>
    <n v="623"/>
    <n v="528"/>
    <n v="84.75120385232745"/>
    <n v="0"/>
    <s v="D"/>
    <n v="0"/>
    <s v="D"/>
    <n v="15"/>
    <n v="4"/>
    <n v="10"/>
    <n v="4"/>
    <n v="4"/>
    <n v="0"/>
  </r>
  <r>
    <x v="13"/>
    <n v="2"/>
    <n v="67"/>
    <n v="711"/>
    <n v="620"/>
    <n v="87.201125175808727"/>
    <n v="2"/>
    <s v="A"/>
    <n v="0"/>
    <s v="D"/>
    <n v="12"/>
    <n v="7"/>
    <n v="6"/>
    <n v="5"/>
    <n v="0"/>
    <n v="0"/>
  </r>
  <r>
    <x v="14"/>
    <n v="0.6"/>
    <n v="48"/>
    <n v="488"/>
    <n v="408"/>
    <n v="83.606557377049185"/>
    <n v="1"/>
    <s v="D"/>
    <n v="0"/>
    <s v="D"/>
    <n v="15"/>
    <n v="4"/>
    <n v="13"/>
    <n v="5"/>
    <n v="1"/>
    <n v="0"/>
  </r>
  <r>
    <x v="4"/>
    <n v="1"/>
    <n v="52"/>
    <n v="467"/>
    <n v="387"/>
    <n v="82.869379014989292"/>
    <n v="1"/>
    <s v="H"/>
    <n v="1"/>
    <s v="D"/>
    <n v="10"/>
    <n v="3"/>
    <n v="12"/>
    <n v="7"/>
    <n v="3"/>
    <n v="0"/>
  </r>
  <r>
    <x v="8"/>
    <n v="0.9"/>
    <n v="59"/>
    <n v="578"/>
    <n v="492"/>
    <n v="85.121107266435985"/>
    <n v="2"/>
    <s v="A"/>
    <n v="0"/>
    <s v="H"/>
    <n v="13"/>
    <n v="8"/>
    <n v="9"/>
    <n v="4"/>
    <n v="3"/>
    <n v="0"/>
  </r>
  <r>
    <x v="2"/>
    <n v="2.4"/>
    <n v="75"/>
    <n v="790"/>
    <n v="707"/>
    <n v="89.493670886075947"/>
    <n v="4"/>
    <s v="A"/>
    <n v="2"/>
    <s v="A"/>
    <n v="24"/>
    <n v="7"/>
    <n v="7"/>
    <n v="12"/>
    <n v="0"/>
    <n v="0"/>
  </r>
  <r>
    <x v="18"/>
    <n v="0.2"/>
    <n v="41"/>
    <n v="415"/>
    <n v="332"/>
    <n v="80"/>
    <n v="1"/>
    <s v="A"/>
    <n v="0"/>
    <s v="D"/>
    <n v="4"/>
    <n v="2"/>
    <n v="18"/>
    <n v="2"/>
    <n v="3"/>
    <n v="0"/>
  </r>
  <r>
    <x v="19"/>
    <n v="2.5"/>
    <n v="58"/>
    <n v="562"/>
    <n v="467"/>
    <n v="83.09608540925268"/>
    <n v="1"/>
    <s v="A"/>
    <n v="0"/>
    <s v="D"/>
    <n v="28"/>
    <n v="10"/>
    <n v="7"/>
    <n v="13"/>
    <n v="2"/>
    <n v="0"/>
  </r>
  <r>
    <x v="5"/>
    <n v="0.5"/>
    <n v="31"/>
    <n v="275"/>
    <n v="185"/>
    <n v="67.272727272727266"/>
    <n v="2"/>
    <s v="A"/>
    <n v="2"/>
    <s v="A"/>
    <n v="4"/>
    <n v="3"/>
    <n v="12"/>
    <n v="1"/>
    <n v="4"/>
    <n v="0"/>
  </r>
  <r>
    <x v="16"/>
    <n v="1.8"/>
    <n v="39"/>
    <n v="342"/>
    <n v="272"/>
    <n v="79.532163742690059"/>
    <n v="1"/>
    <s v="H"/>
    <n v="1"/>
    <s v="D"/>
    <n v="7"/>
    <n v="3"/>
    <n v="10"/>
    <n v="2"/>
    <n v="3"/>
    <n v="0"/>
  </r>
  <r>
    <x v="11"/>
    <n v="1.7"/>
    <n v="33"/>
    <n v="367"/>
    <n v="297"/>
    <n v="80.926430517711168"/>
    <n v="2"/>
    <s v="D"/>
    <n v="1"/>
    <s v="H"/>
    <n v="15"/>
    <n v="4"/>
    <n v="6"/>
    <n v="6"/>
    <n v="1"/>
    <n v="0"/>
  </r>
  <r>
    <x v="3"/>
    <n v="0.4"/>
    <n v="45"/>
    <n v="460"/>
    <n v="378"/>
    <n v="82.173913043478265"/>
    <n v="0"/>
    <s v="H"/>
    <n v="0"/>
    <s v="H"/>
    <n v="6"/>
    <n v="3"/>
    <n v="11"/>
    <n v="2"/>
    <n v="0"/>
    <n v="0"/>
  </r>
  <r>
    <x v="6"/>
    <n v="1.3"/>
    <n v="47"/>
    <n v="511"/>
    <n v="441"/>
    <n v="86.301369863013704"/>
    <n v="2"/>
    <s v="H"/>
    <n v="0"/>
    <s v="H"/>
    <n v="12"/>
    <n v="4"/>
    <n v="9"/>
    <n v="1"/>
    <n v="1"/>
    <n v="0"/>
  </r>
  <r>
    <x v="1"/>
    <n v="0.1"/>
    <n v="23"/>
    <n v="206"/>
    <n v="134"/>
    <n v="65.048543689320397"/>
    <n v="0"/>
    <s v="H"/>
    <n v="0"/>
    <s v="H"/>
    <n v="4"/>
    <n v="0"/>
    <n v="9"/>
    <n v="2"/>
    <n v="2"/>
    <n v="1"/>
  </r>
  <r>
    <x v="12"/>
    <n v="2.4"/>
    <n v="65"/>
    <n v="622"/>
    <n v="517"/>
    <n v="83.118971061093248"/>
    <n v="2"/>
    <s v="A"/>
    <n v="0"/>
    <s v="H"/>
    <n v="26"/>
    <n v="5"/>
    <n v="12"/>
    <n v="13"/>
    <n v="1"/>
    <n v="0"/>
  </r>
  <r>
    <x v="9"/>
    <n v="1.1000000000000001"/>
    <n v="44"/>
    <n v="510"/>
    <n v="424"/>
    <n v="83.137254901960787"/>
    <n v="0"/>
    <s v="H"/>
    <n v="0"/>
    <s v="H"/>
    <n v="8"/>
    <n v="2"/>
    <n v="17"/>
    <n v="2"/>
    <n v="4"/>
    <n v="0"/>
  </r>
  <r>
    <x v="0"/>
    <n v="2.2999999999999998"/>
    <n v="61"/>
    <n v="522"/>
    <n v="416"/>
    <n v="79.693486590038304"/>
    <n v="1"/>
    <s v="D"/>
    <n v="0"/>
    <s v="H"/>
    <n v="25"/>
    <n v="6"/>
    <n v="12"/>
    <n v="10"/>
    <n v="2"/>
    <n v="0"/>
  </r>
  <r>
    <x v="15"/>
    <n v="0.5"/>
    <n v="39"/>
    <n v="359"/>
    <n v="260"/>
    <n v="72.423398328690809"/>
    <n v="1"/>
    <s v="H"/>
    <n v="1"/>
    <s v="H"/>
    <n v="8"/>
    <n v="3"/>
    <n v="9"/>
    <n v="2"/>
    <n v="1"/>
    <n v="0"/>
  </r>
  <r>
    <x v="7"/>
    <n v="1.3"/>
    <n v="45"/>
    <n v="353"/>
    <n v="264"/>
    <n v="74.787535410764875"/>
    <n v="2"/>
    <s v="A"/>
    <n v="1"/>
    <s v="A"/>
    <n v="11"/>
    <n v="3"/>
    <n v="12"/>
    <n v="5"/>
    <n v="5"/>
    <n v="0"/>
  </r>
  <r>
    <x v="18"/>
    <n v="0.4"/>
    <n v="37"/>
    <n v="417"/>
    <n v="342"/>
    <n v="82.014388489208628"/>
    <n v="0"/>
    <s v="H"/>
    <n v="0"/>
    <s v="H"/>
    <n v="6"/>
    <n v="1"/>
    <n v="11"/>
    <n v="5"/>
    <n v="0"/>
    <n v="0"/>
  </r>
  <r>
    <x v="12"/>
    <n v="0.9"/>
    <n v="48"/>
    <n v="439"/>
    <n v="375"/>
    <n v="85.421412300683372"/>
    <n v="0"/>
    <s v="H"/>
    <n v="0"/>
    <s v="H"/>
    <n v="11"/>
    <n v="3"/>
    <n v="17"/>
    <n v="3"/>
    <n v="5"/>
    <n v="0"/>
  </r>
  <r>
    <x v="1"/>
    <n v="0.8"/>
    <n v="42"/>
    <n v="390"/>
    <n v="323"/>
    <n v="82.820512820512832"/>
    <n v="2"/>
    <s v="D"/>
    <n v="1"/>
    <s v="H"/>
    <n v="12"/>
    <n v="5"/>
    <n v="15"/>
    <n v="3"/>
    <n v="4"/>
    <n v="0"/>
  </r>
  <r>
    <x v="14"/>
    <n v="0.5"/>
    <n v="51"/>
    <n v="493"/>
    <n v="419"/>
    <n v="84.989858012170387"/>
    <n v="0"/>
    <s v="H"/>
    <n v="0"/>
    <s v="H"/>
    <n v="8"/>
    <n v="2"/>
    <n v="13"/>
    <n v="7"/>
    <n v="3"/>
    <n v="0"/>
  </r>
  <r>
    <x v="17"/>
    <n v="0.9"/>
    <n v="49"/>
    <n v="447"/>
    <n v="365"/>
    <n v="81.655480984340045"/>
    <n v="2"/>
    <s v="A"/>
    <n v="0"/>
    <s v="H"/>
    <n v="9"/>
    <n v="2"/>
    <n v="16"/>
    <n v="3"/>
    <n v="2"/>
    <n v="0"/>
  </r>
  <r>
    <x v="0"/>
    <n v="1.5"/>
    <n v="53"/>
    <n v="510"/>
    <n v="416"/>
    <n v="81.568627450980387"/>
    <n v="3"/>
    <s v="H"/>
    <n v="1"/>
    <s v="H"/>
    <n v="14"/>
    <n v="5"/>
    <n v="10"/>
    <n v="4"/>
    <n v="2"/>
    <n v="0"/>
  </r>
  <r>
    <x v="4"/>
    <n v="1.7"/>
    <n v="55"/>
    <n v="490"/>
    <n v="401"/>
    <n v="81.83673469387756"/>
    <n v="1"/>
    <s v="D"/>
    <n v="0"/>
    <s v="H"/>
    <n v="13"/>
    <n v="5"/>
    <n v="10"/>
    <n v="4"/>
    <n v="1"/>
    <n v="0"/>
  </r>
  <r>
    <x v="15"/>
    <n v="0.8"/>
    <n v="45"/>
    <n v="403"/>
    <n v="285"/>
    <n v="70.719602977667492"/>
    <n v="1"/>
    <s v="D"/>
    <n v="1"/>
    <s v="D"/>
    <n v="7"/>
    <n v="2"/>
    <n v="15"/>
    <n v="3"/>
    <n v="2"/>
    <n v="0"/>
  </r>
  <r>
    <x v="19"/>
    <n v="1"/>
    <n v="64"/>
    <n v="700"/>
    <n v="611"/>
    <n v="87.285714285714292"/>
    <n v="1"/>
    <s v="H"/>
    <n v="0"/>
    <s v="H"/>
    <n v="11"/>
    <n v="2"/>
    <n v="11"/>
    <n v="6"/>
    <n v="2"/>
    <n v="0"/>
  </r>
  <r>
    <x v="5"/>
    <n v="0.7"/>
    <n v="50"/>
    <n v="448"/>
    <n v="353"/>
    <n v="78.794642857142861"/>
    <n v="1"/>
    <s v="D"/>
    <n v="0"/>
    <s v="D"/>
    <n v="12"/>
    <n v="4"/>
    <n v="15"/>
    <n v="4"/>
    <n v="8"/>
    <n v="0"/>
  </r>
  <r>
    <x v="3"/>
    <n v="1.1000000000000001"/>
    <n v="36"/>
    <n v="346"/>
    <n v="264"/>
    <n v="76.300578034682076"/>
    <n v="3"/>
    <s v="A"/>
    <n v="1"/>
    <s v="D"/>
    <n v="11"/>
    <n v="7"/>
    <n v="9"/>
    <n v="5"/>
    <n v="0"/>
    <n v="0"/>
  </r>
  <r>
    <x v="7"/>
    <n v="1.4"/>
    <n v="51"/>
    <n v="416"/>
    <n v="331"/>
    <n v="79.567307692307693"/>
    <n v="1"/>
    <s v="A"/>
    <n v="1"/>
    <s v="A"/>
    <n v="15"/>
    <n v="5"/>
    <n v="12"/>
    <n v="6"/>
    <n v="4"/>
    <n v="0"/>
  </r>
  <r>
    <x v="13"/>
    <n v="1.7"/>
    <n v="72"/>
    <n v="707"/>
    <n v="604"/>
    <n v="85.431400282885434"/>
    <n v="0"/>
    <s v="D"/>
    <n v="0"/>
    <s v="D"/>
    <n v="26"/>
    <n v="5"/>
    <n v="8"/>
    <n v="15"/>
    <n v="0"/>
    <n v="0"/>
  </r>
  <r>
    <x v="10"/>
    <n v="1.6"/>
    <n v="44"/>
    <n v="456"/>
    <n v="372"/>
    <n v="81.578947368421055"/>
    <n v="2"/>
    <s v="A"/>
    <n v="1"/>
    <s v="A"/>
    <n v="7"/>
    <n v="2"/>
    <n v="12"/>
    <n v="4"/>
    <n v="1"/>
    <n v="0"/>
  </r>
  <r>
    <x v="16"/>
    <n v="1"/>
    <n v="34"/>
    <n v="284"/>
    <n v="188"/>
    <n v="66.197183098591552"/>
    <n v="1"/>
    <s v="A"/>
    <n v="1"/>
    <s v="A"/>
    <n v="6"/>
    <n v="3"/>
    <n v="12"/>
    <n v="0"/>
    <n v="3"/>
    <n v="1"/>
  </r>
  <r>
    <x v="8"/>
    <n v="0.7"/>
    <n v="55"/>
    <n v="540"/>
    <n v="455"/>
    <n v="84.259259259259252"/>
    <n v="0"/>
    <s v="H"/>
    <n v="0"/>
    <s v="H"/>
    <n v="10"/>
    <n v="3"/>
    <n v="13"/>
    <n v="8"/>
    <n v="2"/>
    <n v="1"/>
  </r>
  <r>
    <x v="6"/>
    <n v="1.7"/>
    <n v="48"/>
    <n v="505"/>
    <n v="422"/>
    <n v="83.56435643564356"/>
    <n v="2"/>
    <s v="A"/>
    <n v="1"/>
    <s v="A"/>
    <n v="9"/>
    <n v="4"/>
    <n v="13"/>
    <n v="5"/>
    <n v="1"/>
    <n v="0"/>
  </r>
  <r>
    <x v="9"/>
    <n v="1.1000000000000001"/>
    <n v="45"/>
    <n v="385"/>
    <n v="298"/>
    <n v="77.402597402597408"/>
    <n v="2"/>
    <s v="D"/>
    <n v="1"/>
    <s v="D"/>
    <n v="10"/>
    <n v="6"/>
    <n v="11"/>
    <n v="4"/>
    <n v="3"/>
    <n v="0"/>
  </r>
  <r>
    <x v="11"/>
    <n v="3.3"/>
    <n v="52"/>
    <n v="455"/>
    <n v="359"/>
    <n v="78.901098901098905"/>
    <n v="2"/>
    <s v="A"/>
    <n v="1"/>
    <s v="A"/>
    <n v="23"/>
    <n v="10"/>
    <n v="10"/>
    <n v="8"/>
    <n v="1"/>
    <n v="0"/>
  </r>
  <r>
    <x v="2"/>
    <n v="2.6"/>
    <n v="55"/>
    <n v="478"/>
    <n v="402"/>
    <n v="84.10041841004184"/>
    <n v="2"/>
    <s v="D"/>
    <n v="0"/>
    <s v="H"/>
    <n v="15"/>
    <n v="7"/>
    <n v="10"/>
    <n v="1"/>
    <n v="1"/>
    <n v="1"/>
  </r>
  <r>
    <x v="15"/>
    <n v="0.5"/>
    <n v="33"/>
    <n v="305"/>
    <n v="241"/>
    <n v="79.016393442622942"/>
    <n v="0"/>
    <s v="H"/>
    <n v="0"/>
    <s v="D"/>
    <n v="3"/>
    <n v="1"/>
    <n v="12"/>
    <n v="1"/>
    <n v="2"/>
    <n v="0"/>
  </r>
  <r>
    <x v="0"/>
    <n v="0.3"/>
    <n v="53"/>
    <n v="505"/>
    <n v="405"/>
    <n v="80.198019801980209"/>
    <n v="0"/>
    <s v="H"/>
    <n v="0"/>
    <s v="D"/>
    <n v="4"/>
    <n v="1"/>
    <n v="14"/>
    <n v="2"/>
    <n v="6"/>
    <n v="0"/>
  </r>
  <r>
    <x v="14"/>
    <n v="1.2"/>
    <n v="50"/>
    <n v="543"/>
    <n v="463"/>
    <n v="85.267034990791899"/>
    <n v="0"/>
    <s v="H"/>
    <n v="0"/>
    <s v="H"/>
    <n v="6"/>
    <n v="2"/>
    <n v="10"/>
    <n v="5"/>
    <n v="1"/>
    <n v="0"/>
  </r>
  <r>
    <x v="5"/>
    <n v="1.9"/>
    <n v="40"/>
    <n v="371"/>
    <n v="277"/>
    <n v="74.66307277628033"/>
    <n v="2"/>
    <s v="A"/>
    <n v="1"/>
    <s v="A"/>
    <n v="10"/>
    <n v="5"/>
    <n v="7"/>
    <n v="7"/>
    <n v="3"/>
    <n v="0"/>
  </r>
  <r>
    <x v="12"/>
    <n v="1"/>
    <n v="49"/>
    <n v="400"/>
    <n v="328"/>
    <n v="82"/>
    <n v="3"/>
    <s v="A"/>
    <n v="1"/>
    <s v="H"/>
    <n v="16"/>
    <n v="7"/>
    <n v="8"/>
    <n v="3"/>
    <n v="4"/>
    <n v="0"/>
  </r>
  <r>
    <x v="1"/>
    <n v="1.4"/>
    <n v="50"/>
    <n v="478"/>
    <n v="404"/>
    <n v="84.51882845188284"/>
    <n v="0"/>
    <s v="H"/>
    <n v="0"/>
    <s v="H"/>
    <n v="20"/>
    <n v="2"/>
    <n v="12"/>
    <n v="2"/>
    <n v="0"/>
    <n v="0"/>
  </r>
  <r>
    <x v="4"/>
    <n v="1.5"/>
    <n v="49"/>
    <n v="427"/>
    <n v="338"/>
    <n v="79.156908665105391"/>
    <n v="0"/>
    <s v="H"/>
    <n v="0"/>
    <s v="D"/>
    <n v="14"/>
    <n v="5"/>
    <n v="9"/>
    <n v="7"/>
    <n v="3"/>
    <n v="0"/>
  </r>
  <r>
    <x v="19"/>
    <n v="2.2000000000000002"/>
    <n v="51"/>
    <n v="501"/>
    <n v="432"/>
    <n v="86.227544910179645"/>
    <n v="2"/>
    <s v="H"/>
    <n v="2"/>
    <s v="A"/>
    <n v="18"/>
    <n v="5"/>
    <n v="8"/>
    <n v="3"/>
    <n v="0"/>
    <n v="0"/>
  </r>
  <r>
    <x v="18"/>
    <n v="1.4"/>
    <n v="69"/>
    <n v="671"/>
    <n v="577"/>
    <n v="85.991058122205672"/>
    <n v="2"/>
    <s v="H"/>
    <n v="1"/>
    <s v="H"/>
    <n v="12"/>
    <n v="3"/>
    <n v="8"/>
    <n v="10"/>
    <n v="2"/>
    <n v="0"/>
  </r>
  <r>
    <x v="17"/>
    <n v="1.1000000000000001"/>
    <n v="43"/>
    <n v="482"/>
    <n v="401"/>
    <n v="83.195020746887977"/>
    <n v="1"/>
    <s v="H"/>
    <n v="0"/>
    <s v="H"/>
    <n v="8"/>
    <n v="2"/>
    <n v="13"/>
    <n v="1"/>
    <n v="3"/>
    <n v="1"/>
  </r>
  <r>
    <x v="9"/>
    <n v="0.3"/>
    <n v="37"/>
    <n v="322"/>
    <n v="234"/>
    <n v="72.67080745341616"/>
    <n v="0"/>
    <s v="H"/>
    <n v="0"/>
    <s v="D"/>
    <n v="3"/>
    <n v="0"/>
    <n v="16"/>
    <n v="1"/>
    <n v="2"/>
    <n v="0"/>
  </r>
  <r>
    <x v="13"/>
    <n v="3"/>
    <n v="53"/>
    <n v="539"/>
    <n v="448"/>
    <n v="83.116883116883116"/>
    <n v="2"/>
    <s v="A"/>
    <n v="1"/>
    <s v="A"/>
    <n v="20"/>
    <n v="5"/>
    <n v="5"/>
    <n v="6"/>
    <n v="0"/>
    <n v="0"/>
  </r>
  <r>
    <x v="6"/>
    <n v="1.1000000000000001"/>
    <n v="58"/>
    <n v="654"/>
    <n v="564"/>
    <n v="86.238532110091754"/>
    <n v="3"/>
    <s v="A"/>
    <n v="1"/>
    <s v="A"/>
    <n v="10"/>
    <n v="6"/>
    <n v="9"/>
    <n v="0"/>
    <n v="1"/>
    <n v="0"/>
  </r>
  <r>
    <x v="11"/>
    <n v="1.8"/>
    <n v="31"/>
    <n v="319"/>
    <n v="224"/>
    <n v="70.219435736677113"/>
    <n v="1"/>
    <s v="D"/>
    <n v="1"/>
    <s v="A"/>
    <n v="8"/>
    <n v="5"/>
    <n v="10"/>
    <n v="0"/>
    <n v="0"/>
    <n v="0"/>
  </r>
  <r>
    <x v="16"/>
    <n v="0.4"/>
    <n v="33"/>
    <n v="322"/>
    <n v="223"/>
    <n v="69.254658385093165"/>
    <n v="0"/>
    <s v="H"/>
    <n v="0"/>
    <s v="D"/>
    <n v="6"/>
    <n v="1"/>
    <n v="10"/>
    <n v="3"/>
    <n v="2"/>
    <n v="1"/>
  </r>
  <r>
    <x v="3"/>
    <n v="1.2"/>
    <n v="35"/>
    <n v="318"/>
    <n v="240"/>
    <n v="75.471698113207552"/>
    <n v="1"/>
    <s v="A"/>
    <n v="0"/>
    <s v="D"/>
    <n v="14"/>
    <n v="6"/>
    <n v="9"/>
    <n v="3"/>
    <n v="4"/>
    <n v="0"/>
  </r>
  <r>
    <x v="8"/>
    <n v="1.1000000000000001"/>
    <n v="48"/>
    <n v="443"/>
    <n v="347"/>
    <n v="78.329571106094804"/>
    <n v="1"/>
    <s v="A"/>
    <n v="0"/>
    <s v="D"/>
    <n v="6"/>
    <n v="2"/>
    <n v="11"/>
    <n v="4"/>
    <n v="2"/>
    <n v="0"/>
  </r>
  <r>
    <x v="2"/>
    <n v="2.2999999999999998"/>
    <n v="62"/>
    <n v="581"/>
    <n v="509"/>
    <n v="87.607573149741825"/>
    <n v="2"/>
    <s v="A"/>
    <n v="1"/>
    <s v="A"/>
    <n v="23"/>
    <n v="8"/>
    <n v="8"/>
    <n v="8"/>
    <n v="0"/>
    <n v="0"/>
  </r>
  <r>
    <x v="10"/>
    <n v="2.2000000000000002"/>
    <n v="66"/>
    <n v="592"/>
    <n v="509"/>
    <n v="85.979729729729726"/>
    <n v="4"/>
    <s v="A"/>
    <n v="0"/>
    <s v="H"/>
    <n v="23"/>
    <n v="8"/>
    <n v="8"/>
    <n v="11"/>
    <n v="1"/>
    <n v="0"/>
  </r>
  <r>
    <x v="7"/>
    <n v="1.4"/>
    <n v="51"/>
    <n v="490"/>
    <n v="402"/>
    <n v="82.040816326530603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L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  <dataField name="Average of HY" fld="14" subtotal="average" baseField="0" baseItem="3"/>
    <dataField name="Average of HR" fld="15" subtotal="average" baseField="0" baseItem="3"/>
    <dataField name="Average of Prate" fld="5" subtotal="average" baseField="0" baseItem="0" numFmtId="166"/>
  </dataFields>
  <formats count="4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I22" firstHeaderRow="0" firstDataRow="1" firstDataCol="1"/>
  <pivotFields count="16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numFmtId="16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HxG" fld="1" subtotal="average" baseField="0" baseItem="0"/>
    <dataField name="Average of HPoss" fld="2" subtotal="average" baseField="0" baseItem="0" numFmtId="166"/>
    <dataField name="Average of HTP" fld="3" subtotal="average" baseField="0" baseItem="0"/>
    <dataField name="Average of HSP" fld="4" subtotal="average" baseField="0" baseItem="0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3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topLeftCell="C1" zoomScaleNormal="100" workbookViewId="0">
      <selection activeCell="M22" sqref="M22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C761"/>
  <sheetViews>
    <sheetView topLeftCell="D1" workbookViewId="0">
      <selection activeCell="L10" sqref="L10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110</v>
      </c>
      <c r="J1" s="1" t="s">
        <v>13</v>
      </c>
      <c r="K1" s="1" t="s">
        <v>15</v>
      </c>
      <c r="L1" s="1" t="s">
        <v>16</v>
      </c>
      <c r="M1" s="1" t="s">
        <v>18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/>
      <c r="W1" s="3"/>
      <c r="X1" s="1"/>
      <c r="Y1" s="3"/>
      <c r="Z1" s="1"/>
      <c r="AB1" s="8"/>
      <c r="AC1" s="1"/>
    </row>
    <row r="2" spans="1:29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 s="11">
        <f>H2/G2*100</f>
        <v>82.061068702290072</v>
      </c>
      <c r="J2">
        <v>1</v>
      </c>
      <c r="K2" t="s">
        <v>35</v>
      </c>
      <c r="L2">
        <v>0</v>
      </c>
      <c r="M2" t="s">
        <v>36</v>
      </c>
      <c r="N2">
        <v>14</v>
      </c>
      <c r="O2">
        <v>5</v>
      </c>
      <c r="P2">
        <v>12</v>
      </c>
      <c r="Q2">
        <v>7</v>
      </c>
      <c r="R2">
        <v>2</v>
      </c>
      <c r="S2">
        <v>0</v>
      </c>
      <c r="AB2" t="str">
        <f t="shared" ref="AB2:AB65" si="0">IF(E2 &lt; _xlfn.PERCENTILE.INC($E$2:$E$761,0),
    "Ekstrem Rendah",
    IF(E2 &gt; _xlfn.PERCENTILE.INC($E$2:$E$761,1),
        "Ekstrem Tinggi",
        "Normal"
    )
)</f>
        <v>Normal</v>
      </c>
      <c r="AC2" t="str">
        <f t="shared" ref="AC2:AC65" si="1">IF(F2 &lt; _xlfn.PERCENTILE.INC($F$2:$F$761,0.001),
    "Ekstrem Rendah",
    IF(F2 &gt; _xlfn.PERCENTILE.INC($F$2:$F$761,0.999),
        "Ekstrem Tinggi",
        "Normal"
    )
)</f>
        <v>Normal</v>
      </c>
    </row>
    <row r="3" spans="1:29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 s="11">
        <f t="shared" ref="I3:I66" si="2">H3/G3*100</f>
        <v>76.115485564304464</v>
      </c>
      <c r="J3">
        <v>0</v>
      </c>
      <c r="K3" t="s">
        <v>40</v>
      </c>
      <c r="L3">
        <v>0</v>
      </c>
      <c r="M3" t="s">
        <v>36</v>
      </c>
      <c r="N3">
        <v>7</v>
      </c>
      <c r="O3">
        <v>2</v>
      </c>
      <c r="P3">
        <v>9</v>
      </c>
      <c r="Q3">
        <v>2</v>
      </c>
      <c r="R3">
        <v>3</v>
      </c>
      <c r="S3">
        <v>0</v>
      </c>
      <c r="AB3" t="str">
        <f t="shared" si="0"/>
        <v>Normal</v>
      </c>
      <c r="AC3" t="str">
        <f t="shared" si="1"/>
        <v>Normal</v>
      </c>
    </row>
    <row r="4" spans="1:29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 s="11">
        <f t="shared" si="2"/>
        <v>83.406113537117903</v>
      </c>
      <c r="J4">
        <v>2</v>
      </c>
      <c r="K4" t="s">
        <v>35</v>
      </c>
      <c r="L4">
        <v>1</v>
      </c>
      <c r="M4" t="s">
        <v>35</v>
      </c>
      <c r="N4">
        <v>18</v>
      </c>
      <c r="O4">
        <v>6</v>
      </c>
      <c r="P4">
        <v>17</v>
      </c>
      <c r="Q4">
        <v>8</v>
      </c>
      <c r="R4">
        <v>2</v>
      </c>
      <c r="S4">
        <v>0</v>
      </c>
      <c r="AB4" t="str">
        <f t="shared" si="0"/>
        <v>Normal</v>
      </c>
      <c r="AC4" t="str">
        <f t="shared" si="1"/>
        <v>Normal</v>
      </c>
    </row>
    <row r="5" spans="1:29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 s="11">
        <f t="shared" si="2"/>
        <v>74.686716791979947</v>
      </c>
      <c r="J5">
        <v>0</v>
      </c>
      <c r="K5" t="s">
        <v>40</v>
      </c>
      <c r="L5">
        <v>0</v>
      </c>
      <c r="M5" t="s">
        <v>40</v>
      </c>
      <c r="N5">
        <v>9</v>
      </c>
      <c r="O5">
        <v>1</v>
      </c>
      <c r="P5">
        <v>8</v>
      </c>
      <c r="Q5">
        <v>1</v>
      </c>
      <c r="R5">
        <v>1</v>
      </c>
      <c r="S5">
        <v>1</v>
      </c>
      <c r="AB5" t="str">
        <f t="shared" si="0"/>
        <v>Normal</v>
      </c>
      <c r="AC5" t="str">
        <f t="shared" si="1"/>
        <v>Normal</v>
      </c>
    </row>
    <row r="6" spans="1:29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 s="11">
        <f t="shared" si="2"/>
        <v>61.835748792270529</v>
      </c>
      <c r="J6">
        <v>1</v>
      </c>
      <c r="K6" t="s">
        <v>35</v>
      </c>
      <c r="L6">
        <v>1</v>
      </c>
      <c r="M6" t="s">
        <v>35</v>
      </c>
      <c r="N6">
        <v>3</v>
      </c>
      <c r="O6">
        <v>1</v>
      </c>
      <c r="P6">
        <v>15</v>
      </c>
      <c r="Q6">
        <v>3</v>
      </c>
      <c r="R6">
        <v>2</v>
      </c>
      <c r="S6">
        <v>1</v>
      </c>
      <c r="AB6" t="str">
        <f t="shared" si="0"/>
        <v>Normal</v>
      </c>
      <c r="AC6" t="str">
        <f t="shared" si="1"/>
        <v>Normal</v>
      </c>
    </row>
    <row r="7" spans="1:29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 s="11">
        <f t="shared" si="2"/>
        <v>77.348066298342545</v>
      </c>
      <c r="J7">
        <v>1</v>
      </c>
      <c r="K7" t="s">
        <v>36</v>
      </c>
      <c r="L7">
        <v>1</v>
      </c>
      <c r="M7" t="s">
        <v>35</v>
      </c>
      <c r="N7">
        <v>14</v>
      </c>
      <c r="O7">
        <v>8</v>
      </c>
      <c r="P7">
        <v>17</v>
      </c>
      <c r="Q7">
        <v>2</v>
      </c>
      <c r="R7">
        <v>1</v>
      </c>
      <c r="S7">
        <v>0</v>
      </c>
      <c r="AB7" t="str">
        <f t="shared" si="0"/>
        <v>Normal</v>
      </c>
      <c r="AC7" t="str">
        <f t="shared" si="1"/>
        <v>Normal</v>
      </c>
    </row>
    <row r="8" spans="1:29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 s="11">
        <f t="shared" si="2"/>
        <v>81.25</v>
      </c>
      <c r="J8">
        <v>1</v>
      </c>
      <c r="K8" t="s">
        <v>40</v>
      </c>
      <c r="L8">
        <v>1</v>
      </c>
      <c r="M8" t="s">
        <v>36</v>
      </c>
      <c r="N8">
        <v>14</v>
      </c>
      <c r="O8">
        <v>3</v>
      </c>
      <c r="P8">
        <v>18</v>
      </c>
      <c r="Q8">
        <v>5</v>
      </c>
      <c r="R8">
        <v>1</v>
      </c>
      <c r="S8">
        <v>0</v>
      </c>
      <c r="AB8" t="str">
        <f t="shared" si="0"/>
        <v>Normal</v>
      </c>
      <c r="AC8" t="str">
        <f t="shared" si="1"/>
        <v>Normal</v>
      </c>
    </row>
    <row r="9" spans="1:29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 s="11">
        <f t="shared" si="2"/>
        <v>75.227272727272734</v>
      </c>
      <c r="J9">
        <v>2</v>
      </c>
      <c r="K9" t="s">
        <v>35</v>
      </c>
      <c r="L9">
        <v>1</v>
      </c>
      <c r="M9" t="s">
        <v>35</v>
      </c>
      <c r="N9">
        <v>9</v>
      </c>
      <c r="O9">
        <v>5</v>
      </c>
      <c r="P9">
        <v>6</v>
      </c>
      <c r="Q9">
        <v>4</v>
      </c>
      <c r="R9">
        <v>1</v>
      </c>
      <c r="S9">
        <v>0</v>
      </c>
      <c r="AB9" t="str">
        <f t="shared" si="0"/>
        <v>Normal</v>
      </c>
      <c r="AC9" t="str">
        <f t="shared" si="1"/>
        <v>Normal</v>
      </c>
    </row>
    <row r="10" spans="1:29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 s="11">
        <f t="shared" si="2"/>
        <v>86.817325800376636</v>
      </c>
      <c r="J10">
        <v>0</v>
      </c>
      <c r="K10" t="s">
        <v>40</v>
      </c>
      <c r="L10">
        <v>0</v>
      </c>
      <c r="M10" t="s">
        <v>40</v>
      </c>
      <c r="N10">
        <v>10</v>
      </c>
      <c r="O10">
        <v>3</v>
      </c>
      <c r="P10">
        <v>12</v>
      </c>
      <c r="Q10">
        <v>4</v>
      </c>
      <c r="R10">
        <v>1</v>
      </c>
      <c r="S10">
        <v>0</v>
      </c>
      <c r="AB10" t="str">
        <f t="shared" si="0"/>
        <v>Normal</v>
      </c>
      <c r="AC10" t="str">
        <f t="shared" si="1"/>
        <v>Normal</v>
      </c>
    </row>
    <row r="11" spans="1:29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 s="11">
        <f t="shared" si="2"/>
        <v>75.718849840255587</v>
      </c>
      <c r="J11">
        <v>1</v>
      </c>
      <c r="K11" t="s">
        <v>36</v>
      </c>
      <c r="L11">
        <v>0</v>
      </c>
      <c r="M11" t="s">
        <v>40</v>
      </c>
      <c r="N11">
        <v>7</v>
      </c>
      <c r="O11">
        <v>3</v>
      </c>
      <c r="P11">
        <v>11</v>
      </c>
      <c r="Q11">
        <v>2</v>
      </c>
      <c r="R11">
        <v>1</v>
      </c>
      <c r="S11">
        <v>0</v>
      </c>
      <c r="AB11" t="str">
        <f t="shared" si="0"/>
        <v>Normal</v>
      </c>
      <c r="AC11" t="str">
        <f t="shared" si="1"/>
        <v>Normal</v>
      </c>
    </row>
    <row r="12" spans="1:29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 s="11">
        <f t="shared" si="2"/>
        <v>84.630350194552534</v>
      </c>
      <c r="J12">
        <v>2</v>
      </c>
      <c r="K12" t="s">
        <v>35</v>
      </c>
      <c r="L12">
        <v>1</v>
      </c>
      <c r="M12" t="s">
        <v>35</v>
      </c>
      <c r="N12">
        <v>14</v>
      </c>
      <c r="O12">
        <v>5</v>
      </c>
      <c r="P12">
        <v>9</v>
      </c>
      <c r="Q12">
        <v>4</v>
      </c>
      <c r="R12">
        <v>1</v>
      </c>
      <c r="S12">
        <v>0</v>
      </c>
      <c r="AB12" t="str">
        <f t="shared" si="0"/>
        <v>Normal</v>
      </c>
      <c r="AC12" t="str">
        <f t="shared" si="1"/>
        <v>Normal</v>
      </c>
    </row>
    <row r="13" spans="1:29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 s="11">
        <f t="shared" si="2"/>
        <v>80.201342281879192</v>
      </c>
      <c r="J13">
        <v>0</v>
      </c>
      <c r="K13" t="s">
        <v>40</v>
      </c>
      <c r="L13">
        <v>0</v>
      </c>
      <c r="M13" t="s">
        <v>36</v>
      </c>
      <c r="N13">
        <v>14</v>
      </c>
      <c r="O13">
        <v>2</v>
      </c>
      <c r="P13">
        <v>9</v>
      </c>
      <c r="Q13">
        <v>3</v>
      </c>
      <c r="R13">
        <v>1</v>
      </c>
      <c r="S13">
        <v>0</v>
      </c>
      <c r="AB13" t="str">
        <f t="shared" si="0"/>
        <v>Normal</v>
      </c>
      <c r="AC13" t="str">
        <f t="shared" si="1"/>
        <v>Normal</v>
      </c>
    </row>
    <row r="14" spans="1:29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 s="11">
        <f t="shared" si="2"/>
        <v>84.020618556701038</v>
      </c>
      <c r="J14">
        <v>2</v>
      </c>
      <c r="K14" t="s">
        <v>35</v>
      </c>
      <c r="L14">
        <v>1</v>
      </c>
      <c r="M14" t="s">
        <v>36</v>
      </c>
      <c r="N14">
        <v>18</v>
      </c>
      <c r="O14">
        <v>6</v>
      </c>
      <c r="P14">
        <v>14</v>
      </c>
      <c r="Q14">
        <v>7</v>
      </c>
      <c r="R14">
        <v>2</v>
      </c>
      <c r="S14">
        <v>0</v>
      </c>
      <c r="AB14" t="str">
        <f t="shared" si="0"/>
        <v>Normal</v>
      </c>
      <c r="AC14" t="str">
        <f t="shared" si="1"/>
        <v>Normal</v>
      </c>
    </row>
    <row r="15" spans="1:29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 s="11">
        <f t="shared" si="2"/>
        <v>91.206030150753776</v>
      </c>
      <c r="J15">
        <v>4</v>
      </c>
      <c r="K15" t="s">
        <v>35</v>
      </c>
      <c r="L15">
        <v>3</v>
      </c>
      <c r="M15" t="s">
        <v>35</v>
      </c>
      <c r="N15">
        <v>14</v>
      </c>
      <c r="O15">
        <v>5</v>
      </c>
      <c r="P15">
        <v>4</v>
      </c>
      <c r="Q15">
        <v>10</v>
      </c>
      <c r="R15">
        <v>2</v>
      </c>
      <c r="S15">
        <v>0</v>
      </c>
      <c r="AB15" t="str">
        <f t="shared" si="0"/>
        <v>Normal</v>
      </c>
      <c r="AC15" t="str">
        <f t="shared" si="1"/>
        <v>Normal</v>
      </c>
    </row>
    <row r="16" spans="1:29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 s="11">
        <f t="shared" si="2"/>
        <v>89.435600578871203</v>
      </c>
      <c r="J16">
        <v>0</v>
      </c>
      <c r="K16" t="s">
        <v>40</v>
      </c>
      <c r="L16">
        <v>0</v>
      </c>
      <c r="M16" t="s">
        <v>36</v>
      </c>
      <c r="N16">
        <v>5</v>
      </c>
      <c r="O16">
        <v>1</v>
      </c>
      <c r="P16">
        <v>14</v>
      </c>
      <c r="Q16">
        <v>4</v>
      </c>
      <c r="R16">
        <v>3</v>
      </c>
      <c r="S16">
        <v>0</v>
      </c>
      <c r="AB16" t="str">
        <f t="shared" si="0"/>
        <v>Normal</v>
      </c>
      <c r="AC16" t="str">
        <f t="shared" si="1"/>
        <v>Normal</v>
      </c>
    </row>
    <row r="17" spans="1:29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 s="11">
        <f t="shared" si="2"/>
        <v>87.2340425531915</v>
      </c>
      <c r="J17">
        <v>4</v>
      </c>
      <c r="K17" t="s">
        <v>35</v>
      </c>
      <c r="L17">
        <v>2</v>
      </c>
      <c r="M17" t="s">
        <v>35</v>
      </c>
      <c r="N17">
        <v>13</v>
      </c>
      <c r="O17">
        <v>7</v>
      </c>
      <c r="P17">
        <v>11</v>
      </c>
      <c r="Q17">
        <v>12</v>
      </c>
      <c r="R17">
        <v>0</v>
      </c>
      <c r="S17">
        <v>0</v>
      </c>
      <c r="AB17" t="str">
        <f t="shared" si="0"/>
        <v>Normal</v>
      </c>
      <c r="AC17" t="str">
        <f t="shared" si="1"/>
        <v>Normal</v>
      </c>
    </row>
    <row r="18" spans="1:29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 s="11">
        <f t="shared" si="2"/>
        <v>80.167597765363126</v>
      </c>
      <c r="J18">
        <v>0</v>
      </c>
      <c r="K18" t="s">
        <v>40</v>
      </c>
      <c r="L18">
        <v>0</v>
      </c>
      <c r="M18" t="s">
        <v>36</v>
      </c>
      <c r="N18">
        <v>11</v>
      </c>
      <c r="O18">
        <v>3</v>
      </c>
      <c r="P18">
        <v>8</v>
      </c>
      <c r="Q18">
        <v>4</v>
      </c>
      <c r="R18">
        <v>1</v>
      </c>
      <c r="S18">
        <v>0</v>
      </c>
      <c r="AB18" t="str">
        <f t="shared" si="0"/>
        <v>Normal</v>
      </c>
      <c r="AC18" t="str">
        <f t="shared" si="1"/>
        <v>Normal</v>
      </c>
    </row>
    <row r="19" spans="1:29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 s="11">
        <f t="shared" si="2"/>
        <v>73.259052924791092</v>
      </c>
      <c r="J19">
        <v>1</v>
      </c>
      <c r="K19" t="s">
        <v>36</v>
      </c>
      <c r="L19">
        <v>1</v>
      </c>
      <c r="M19" t="s">
        <v>35</v>
      </c>
      <c r="N19">
        <v>16</v>
      </c>
      <c r="O19">
        <v>4</v>
      </c>
      <c r="P19">
        <v>19</v>
      </c>
      <c r="Q19">
        <v>8</v>
      </c>
      <c r="R19">
        <v>2</v>
      </c>
      <c r="S19">
        <v>0</v>
      </c>
      <c r="AB19" t="str">
        <f t="shared" si="0"/>
        <v>Normal</v>
      </c>
      <c r="AC19" t="str">
        <f t="shared" si="1"/>
        <v>Normal</v>
      </c>
    </row>
    <row r="20" spans="1:29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 s="11">
        <f t="shared" si="2"/>
        <v>76.19047619047619</v>
      </c>
      <c r="J20">
        <v>2</v>
      </c>
      <c r="K20" t="s">
        <v>40</v>
      </c>
      <c r="L20">
        <v>2</v>
      </c>
      <c r="M20" t="s">
        <v>36</v>
      </c>
      <c r="N20">
        <v>12</v>
      </c>
      <c r="O20">
        <v>4</v>
      </c>
      <c r="P20">
        <v>13</v>
      </c>
      <c r="Q20">
        <v>5</v>
      </c>
      <c r="R20">
        <v>2</v>
      </c>
      <c r="S20">
        <v>0</v>
      </c>
      <c r="AB20" t="str">
        <f t="shared" si="0"/>
        <v>Normal</v>
      </c>
      <c r="AC20" t="str">
        <f t="shared" si="1"/>
        <v>Normal</v>
      </c>
    </row>
    <row r="21" spans="1:29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 s="11">
        <f t="shared" si="2"/>
        <v>89.498432601880879</v>
      </c>
      <c r="J21">
        <v>2</v>
      </c>
      <c r="K21" t="s">
        <v>35</v>
      </c>
      <c r="L21">
        <v>1</v>
      </c>
      <c r="M21" t="s">
        <v>35</v>
      </c>
      <c r="N21">
        <v>19</v>
      </c>
      <c r="O21">
        <v>8</v>
      </c>
      <c r="P21">
        <v>10</v>
      </c>
      <c r="Q21">
        <v>9</v>
      </c>
      <c r="R21">
        <v>2</v>
      </c>
      <c r="S21">
        <v>0</v>
      </c>
      <c r="AB21" t="str">
        <f t="shared" si="0"/>
        <v>Normal</v>
      </c>
      <c r="AC21" t="str">
        <f t="shared" si="1"/>
        <v>Normal</v>
      </c>
    </row>
    <row r="22" spans="1:29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 s="11">
        <f t="shared" si="2"/>
        <v>72.63513513513513</v>
      </c>
      <c r="J22">
        <v>1</v>
      </c>
      <c r="K22" t="s">
        <v>36</v>
      </c>
      <c r="L22">
        <v>1</v>
      </c>
      <c r="M22" t="s">
        <v>35</v>
      </c>
      <c r="N22">
        <v>11</v>
      </c>
      <c r="O22">
        <v>7</v>
      </c>
      <c r="P22">
        <v>12</v>
      </c>
      <c r="Q22">
        <v>3</v>
      </c>
      <c r="R22">
        <v>3</v>
      </c>
      <c r="S22">
        <v>1</v>
      </c>
      <c r="AB22" t="str">
        <f t="shared" si="0"/>
        <v>Normal</v>
      </c>
      <c r="AC22" t="str">
        <f t="shared" si="1"/>
        <v>Normal</v>
      </c>
    </row>
    <row r="23" spans="1:29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 s="11">
        <f t="shared" si="2"/>
        <v>83.165829145728637</v>
      </c>
      <c r="J23">
        <v>3</v>
      </c>
      <c r="K23" t="s">
        <v>35</v>
      </c>
      <c r="L23">
        <v>1</v>
      </c>
      <c r="M23" t="s">
        <v>35</v>
      </c>
      <c r="N23">
        <v>20</v>
      </c>
      <c r="O23">
        <v>7</v>
      </c>
      <c r="P23">
        <v>10</v>
      </c>
      <c r="Q23">
        <v>2</v>
      </c>
      <c r="R23">
        <v>2</v>
      </c>
      <c r="S23">
        <v>0</v>
      </c>
      <c r="AB23" t="str">
        <f t="shared" si="0"/>
        <v>Normal</v>
      </c>
      <c r="AC23" t="str">
        <f t="shared" si="1"/>
        <v>Normal</v>
      </c>
    </row>
    <row r="24" spans="1:29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 s="11">
        <f t="shared" si="2"/>
        <v>71.246819338422398</v>
      </c>
      <c r="J24">
        <v>2</v>
      </c>
      <c r="K24" t="s">
        <v>40</v>
      </c>
      <c r="L24">
        <v>0</v>
      </c>
      <c r="M24" t="s">
        <v>36</v>
      </c>
      <c r="N24">
        <v>18</v>
      </c>
      <c r="O24">
        <v>8</v>
      </c>
      <c r="P24">
        <v>6</v>
      </c>
      <c r="Q24">
        <v>8</v>
      </c>
      <c r="R24">
        <v>2</v>
      </c>
      <c r="S24">
        <v>0</v>
      </c>
      <c r="AB24" t="str">
        <f t="shared" si="0"/>
        <v>Normal</v>
      </c>
      <c r="AC24" t="str">
        <f t="shared" si="1"/>
        <v>Normal</v>
      </c>
    </row>
    <row r="25" spans="1:29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 s="11">
        <f t="shared" si="2"/>
        <v>82.94930875576037</v>
      </c>
      <c r="J25">
        <v>1</v>
      </c>
      <c r="K25" t="s">
        <v>36</v>
      </c>
      <c r="L25">
        <v>1</v>
      </c>
      <c r="M25" t="s">
        <v>36</v>
      </c>
      <c r="N25">
        <v>11</v>
      </c>
      <c r="O25">
        <v>4</v>
      </c>
      <c r="P25">
        <v>15</v>
      </c>
      <c r="Q25">
        <v>8</v>
      </c>
      <c r="R25">
        <v>2</v>
      </c>
      <c r="S25">
        <v>0</v>
      </c>
      <c r="AB25" t="str">
        <f t="shared" si="0"/>
        <v>Normal</v>
      </c>
      <c r="AC25" t="str">
        <f t="shared" si="1"/>
        <v>Normal</v>
      </c>
    </row>
    <row r="26" spans="1:29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 s="11">
        <f t="shared" si="2"/>
        <v>86.422018348623851</v>
      </c>
      <c r="J26">
        <v>1</v>
      </c>
      <c r="K26" t="s">
        <v>40</v>
      </c>
      <c r="L26">
        <v>0</v>
      </c>
      <c r="M26" t="s">
        <v>40</v>
      </c>
      <c r="N26">
        <v>9</v>
      </c>
      <c r="O26">
        <v>3</v>
      </c>
      <c r="P26">
        <v>13</v>
      </c>
      <c r="Q26">
        <v>1</v>
      </c>
      <c r="R26">
        <v>4</v>
      </c>
      <c r="S26">
        <v>0</v>
      </c>
      <c r="AB26" t="str">
        <f t="shared" si="0"/>
        <v>Normal</v>
      </c>
      <c r="AC26" t="str">
        <f t="shared" si="1"/>
        <v>Normal</v>
      </c>
    </row>
    <row r="27" spans="1:29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 s="11">
        <f t="shared" si="2"/>
        <v>75.728155339805824</v>
      </c>
      <c r="J27">
        <v>1</v>
      </c>
      <c r="K27" t="s">
        <v>36</v>
      </c>
      <c r="L27">
        <v>1</v>
      </c>
      <c r="M27" t="s">
        <v>36</v>
      </c>
      <c r="N27">
        <v>16</v>
      </c>
      <c r="O27">
        <v>5</v>
      </c>
      <c r="P27">
        <v>15</v>
      </c>
      <c r="Q27">
        <v>7</v>
      </c>
      <c r="R27">
        <v>3</v>
      </c>
      <c r="S27">
        <v>0</v>
      </c>
      <c r="AB27" t="str">
        <f t="shared" si="0"/>
        <v>Normal</v>
      </c>
      <c r="AC27" t="str">
        <f t="shared" si="1"/>
        <v>Normal</v>
      </c>
    </row>
    <row r="28" spans="1:29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 s="11">
        <f t="shared" si="2"/>
        <v>81.794195250659627</v>
      </c>
      <c r="J28">
        <v>1</v>
      </c>
      <c r="K28" t="s">
        <v>40</v>
      </c>
      <c r="L28">
        <v>1</v>
      </c>
      <c r="M28" t="s">
        <v>40</v>
      </c>
      <c r="N28">
        <v>10</v>
      </c>
      <c r="O28">
        <v>2</v>
      </c>
      <c r="P28">
        <v>10</v>
      </c>
      <c r="Q28">
        <v>3</v>
      </c>
      <c r="R28">
        <v>3</v>
      </c>
      <c r="S28">
        <v>0</v>
      </c>
      <c r="AB28" t="str">
        <f t="shared" si="0"/>
        <v>Normal</v>
      </c>
      <c r="AC28" t="str">
        <f t="shared" si="1"/>
        <v>Normal</v>
      </c>
    </row>
    <row r="29" spans="1:29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 s="11">
        <f t="shared" si="2"/>
        <v>88.057324840764323</v>
      </c>
      <c r="J29">
        <v>1</v>
      </c>
      <c r="K29" t="s">
        <v>36</v>
      </c>
      <c r="L29">
        <v>1</v>
      </c>
      <c r="M29" t="s">
        <v>35</v>
      </c>
      <c r="N29">
        <v>13</v>
      </c>
      <c r="O29">
        <v>7</v>
      </c>
      <c r="P29">
        <v>9</v>
      </c>
      <c r="Q29">
        <v>4</v>
      </c>
      <c r="R29">
        <v>4</v>
      </c>
      <c r="S29">
        <v>0</v>
      </c>
      <c r="AB29" t="str">
        <f t="shared" si="0"/>
        <v>Normal</v>
      </c>
      <c r="AC29" t="str">
        <f t="shared" si="1"/>
        <v>Normal</v>
      </c>
    </row>
    <row r="30" spans="1:29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 s="11">
        <f t="shared" si="2"/>
        <v>69.932432432432435</v>
      </c>
      <c r="J30">
        <v>2</v>
      </c>
      <c r="K30" t="s">
        <v>35</v>
      </c>
      <c r="L30">
        <v>1</v>
      </c>
      <c r="M30" t="s">
        <v>35</v>
      </c>
      <c r="N30">
        <v>9</v>
      </c>
      <c r="O30">
        <v>3</v>
      </c>
      <c r="P30">
        <v>16</v>
      </c>
      <c r="Q30">
        <v>7</v>
      </c>
      <c r="R30">
        <v>4</v>
      </c>
      <c r="S30">
        <v>0</v>
      </c>
      <c r="AB30" t="str">
        <f t="shared" si="0"/>
        <v>Normal</v>
      </c>
      <c r="AC30" t="str">
        <f t="shared" si="1"/>
        <v>Normal</v>
      </c>
    </row>
    <row r="31" spans="1:29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 s="11">
        <f t="shared" si="2"/>
        <v>81.474820143884898</v>
      </c>
      <c r="J31">
        <v>0</v>
      </c>
      <c r="K31" t="s">
        <v>40</v>
      </c>
      <c r="L31">
        <v>0</v>
      </c>
      <c r="M31" t="s">
        <v>40</v>
      </c>
      <c r="N31">
        <v>8</v>
      </c>
      <c r="O31">
        <v>3</v>
      </c>
      <c r="P31">
        <v>7</v>
      </c>
      <c r="Q31">
        <v>5</v>
      </c>
      <c r="R31">
        <v>4</v>
      </c>
      <c r="S31">
        <v>0</v>
      </c>
      <c r="AB31" t="str">
        <f t="shared" si="0"/>
        <v>Normal</v>
      </c>
      <c r="AC31" t="str">
        <f t="shared" si="1"/>
        <v>Normal</v>
      </c>
    </row>
    <row r="32" spans="1:29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 s="11">
        <f t="shared" si="2"/>
        <v>86.930693069306926</v>
      </c>
      <c r="J32">
        <v>0</v>
      </c>
      <c r="K32" t="s">
        <v>40</v>
      </c>
      <c r="L32">
        <v>0</v>
      </c>
      <c r="M32" t="s">
        <v>40</v>
      </c>
      <c r="N32">
        <v>6</v>
      </c>
      <c r="O32">
        <v>4</v>
      </c>
      <c r="P32">
        <v>11</v>
      </c>
      <c r="Q32">
        <v>0</v>
      </c>
      <c r="R32">
        <v>1</v>
      </c>
      <c r="S32">
        <v>1</v>
      </c>
      <c r="AB32" t="str">
        <f t="shared" si="0"/>
        <v>Normal</v>
      </c>
      <c r="AC32" t="str">
        <f t="shared" si="1"/>
        <v>Normal</v>
      </c>
    </row>
    <row r="33" spans="1:29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 s="11">
        <f t="shared" si="2"/>
        <v>82.982171799027554</v>
      </c>
      <c r="J33">
        <v>0</v>
      </c>
      <c r="K33" t="s">
        <v>36</v>
      </c>
      <c r="L33">
        <v>0</v>
      </c>
      <c r="M33" t="s">
        <v>36</v>
      </c>
      <c r="N33">
        <v>21</v>
      </c>
      <c r="O33">
        <v>6</v>
      </c>
      <c r="P33">
        <v>14</v>
      </c>
      <c r="Q33">
        <v>9</v>
      </c>
      <c r="R33">
        <v>4</v>
      </c>
      <c r="S33">
        <v>0</v>
      </c>
      <c r="AB33" t="str">
        <f t="shared" si="0"/>
        <v>Normal</v>
      </c>
      <c r="AC33" t="str">
        <f t="shared" si="1"/>
        <v>Normal</v>
      </c>
    </row>
    <row r="34" spans="1:29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 s="11">
        <f t="shared" si="2"/>
        <v>81.748466257668724</v>
      </c>
      <c r="J34">
        <v>2</v>
      </c>
      <c r="K34" t="s">
        <v>36</v>
      </c>
      <c r="L34">
        <v>0</v>
      </c>
      <c r="M34" t="s">
        <v>40</v>
      </c>
      <c r="N34">
        <v>20</v>
      </c>
      <c r="O34">
        <v>4</v>
      </c>
      <c r="P34">
        <v>11</v>
      </c>
      <c r="Q34">
        <v>5</v>
      </c>
      <c r="R34">
        <v>0</v>
      </c>
      <c r="S34">
        <v>0</v>
      </c>
      <c r="AB34" t="str">
        <f t="shared" si="0"/>
        <v>Normal</v>
      </c>
      <c r="AC34" t="str">
        <f t="shared" si="1"/>
        <v>Normal</v>
      </c>
    </row>
    <row r="35" spans="1:29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 s="11">
        <f t="shared" si="2"/>
        <v>77.827050997782706</v>
      </c>
      <c r="J35">
        <v>1</v>
      </c>
      <c r="K35" t="s">
        <v>36</v>
      </c>
      <c r="L35">
        <v>1</v>
      </c>
      <c r="M35" t="s">
        <v>35</v>
      </c>
      <c r="N35">
        <v>21</v>
      </c>
      <c r="O35">
        <v>5</v>
      </c>
      <c r="P35">
        <v>15</v>
      </c>
      <c r="Q35">
        <v>3</v>
      </c>
      <c r="R35">
        <v>2</v>
      </c>
      <c r="S35">
        <v>0</v>
      </c>
      <c r="AB35" t="str">
        <f t="shared" si="0"/>
        <v>Normal</v>
      </c>
      <c r="AC35" t="str">
        <f t="shared" si="1"/>
        <v>Normal</v>
      </c>
    </row>
    <row r="36" spans="1:29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 s="11">
        <f t="shared" si="2"/>
        <v>82.874617737003049</v>
      </c>
      <c r="J36">
        <v>0</v>
      </c>
      <c r="K36" t="s">
        <v>40</v>
      </c>
      <c r="L36">
        <v>0</v>
      </c>
      <c r="M36" t="s">
        <v>36</v>
      </c>
      <c r="N36">
        <v>14</v>
      </c>
      <c r="O36">
        <v>5</v>
      </c>
      <c r="P36">
        <v>15</v>
      </c>
      <c r="Q36">
        <v>7</v>
      </c>
      <c r="R36">
        <v>4</v>
      </c>
      <c r="S36">
        <v>0</v>
      </c>
      <c r="AB36" t="str">
        <f t="shared" si="0"/>
        <v>Normal</v>
      </c>
      <c r="AC36" t="str">
        <f t="shared" si="1"/>
        <v>Normal</v>
      </c>
    </row>
    <row r="37" spans="1:29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 s="11">
        <f t="shared" si="2"/>
        <v>87.263339070567994</v>
      </c>
      <c r="J37">
        <v>2</v>
      </c>
      <c r="K37" t="s">
        <v>35</v>
      </c>
      <c r="L37">
        <v>2</v>
      </c>
      <c r="M37" t="s">
        <v>35</v>
      </c>
      <c r="N37">
        <v>18</v>
      </c>
      <c r="O37">
        <v>7</v>
      </c>
      <c r="P37">
        <v>9</v>
      </c>
      <c r="Q37">
        <v>12</v>
      </c>
      <c r="R37">
        <v>3</v>
      </c>
      <c r="S37">
        <v>0</v>
      </c>
      <c r="AB37" t="str">
        <f t="shared" si="0"/>
        <v>Normal</v>
      </c>
      <c r="AC37" t="str">
        <f t="shared" si="1"/>
        <v>Normal</v>
      </c>
    </row>
    <row r="38" spans="1:29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 s="11">
        <f t="shared" si="2"/>
        <v>88.575458392101552</v>
      </c>
      <c r="J38">
        <v>3</v>
      </c>
      <c r="K38" t="s">
        <v>35</v>
      </c>
      <c r="L38">
        <v>1</v>
      </c>
      <c r="M38" t="s">
        <v>40</v>
      </c>
      <c r="N38">
        <v>17</v>
      </c>
      <c r="O38">
        <v>8</v>
      </c>
      <c r="P38">
        <v>10</v>
      </c>
      <c r="Q38">
        <v>6</v>
      </c>
      <c r="R38">
        <v>1</v>
      </c>
      <c r="S38">
        <v>0</v>
      </c>
      <c r="AB38" t="str">
        <f t="shared" si="0"/>
        <v>Normal</v>
      </c>
      <c r="AC38" t="str">
        <f t="shared" si="1"/>
        <v>Normal</v>
      </c>
    </row>
    <row r="39" spans="1:29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 s="11">
        <f t="shared" si="2"/>
        <v>67.50788643533123</v>
      </c>
      <c r="J39">
        <v>0</v>
      </c>
      <c r="K39" t="s">
        <v>40</v>
      </c>
      <c r="L39">
        <v>0</v>
      </c>
      <c r="M39" t="s">
        <v>36</v>
      </c>
      <c r="N39">
        <v>19</v>
      </c>
      <c r="O39">
        <v>7</v>
      </c>
      <c r="P39">
        <v>16</v>
      </c>
      <c r="Q39">
        <v>6</v>
      </c>
      <c r="R39">
        <v>6</v>
      </c>
      <c r="S39">
        <v>0</v>
      </c>
      <c r="AB39" t="str">
        <f t="shared" si="0"/>
        <v>Normal</v>
      </c>
      <c r="AC39" t="str">
        <f t="shared" si="1"/>
        <v>Normal</v>
      </c>
    </row>
    <row r="40" spans="1:29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 s="11">
        <f t="shared" si="2"/>
        <v>84.99095840867993</v>
      </c>
      <c r="J40">
        <v>0</v>
      </c>
      <c r="K40" t="s">
        <v>40</v>
      </c>
      <c r="L40">
        <v>0</v>
      </c>
      <c r="M40" t="s">
        <v>36</v>
      </c>
      <c r="N40">
        <v>15</v>
      </c>
      <c r="O40">
        <v>5</v>
      </c>
      <c r="P40">
        <v>13</v>
      </c>
      <c r="Q40">
        <v>7</v>
      </c>
      <c r="R40">
        <v>5</v>
      </c>
      <c r="S40">
        <v>0</v>
      </c>
      <c r="AB40" t="str">
        <f t="shared" si="0"/>
        <v>Normal</v>
      </c>
      <c r="AC40" t="str">
        <f t="shared" si="1"/>
        <v>Normal</v>
      </c>
    </row>
    <row r="41" spans="1:29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 s="11">
        <f t="shared" si="2"/>
        <v>80.53830227743272</v>
      </c>
      <c r="J41">
        <v>1</v>
      </c>
      <c r="K41" t="s">
        <v>40</v>
      </c>
      <c r="L41">
        <v>1</v>
      </c>
      <c r="M41" t="s">
        <v>35</v>
      </c>
      <c r="N41">
        <v>12</v>
      </c>
      <c r="O41">
        <v>5</v>
      </c>
      <c r="P41">
        <v>17</v>
      </c>
      <c r="Q41">
        <v>4</v>
      </c>
      <c r="R41">
        <v>3</v>
      </c>
      <c r="S41">
        <v>0</v>
      </c>
      <c r="AB41" t="str">
        <f t="shared" si="0"/>
        <v>Normal</v>
      </c>
      <c r="AC41" t="str">
        <f t="shared" si="1"/>
        <v>Normal</v>
      </c>
    </row>
    <row r="42" spans="1:29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 s="11">
        <f t="shared" si="2"/>
        <v>85.424354243542439</v>
      </c>
      <c r="J42">
        <v>0</v>
      </c>
      <c r="K42" t="s">
        <v>40</v>
      </c>
      <c r="L42">
        <v>0</v>
      </c>
      <c r="M42" t="s">
        <v>40</v>
      </c>
      <c r="N42">
        <v>15</v>
      </c>
      <c r="O42">
        <v>7</v>
      </c>
      <c r="P42">
        <v>17</v>
      </c>
      <c r="Q42">
        <v>6</v>
      </c>
      <c r="R42">
        <v>5</v>
      </c>
      <c r="S42">
        <v>0</v>
      </c>
      <c r="AB42" t="str">
        <f t="shared" si="0"/>
        <v>Normal</v>
      </c>
      <c r="AC42" t="str">
        <f t="shared" si="1"/>
        <v>Normal</v>
      </c>
    </row>
    <row r="43" spans="1:29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 s="11">
        <f t="shared" si="2"/>
        <v>85.833333333333329</v>
      </c>
      <c r="J43">
        <v>3</v>
      </c>
      <c r="K43" t="s">
        <v>35</v>
      </c>
      <c r="L43">
        <v>0</v>
      </c>
      <c r="M43" t="s">
        <v>40</v>
      </c>
      <c r="N43">
        <v>9</v>
      </c>
      <c r="O43">
        <v>4</v>
      </c>
      <c r="P43">
        <v>11</v>
      </c>
      <c r="Q43">
        <v>6</v>
      </c>
      <c r="R43">
        <v>3</v>
      </c>
      <c r="S43">
        <v>0</v>
      </c>
      <c r="AB43" t="str">
        <f t="shared" si="0"/>
        <v>Normal</v>
      </c>
      <c r="AC43" t="str">
        <f t="shared" si="1"/>
        <v>Normal</v>
      </c>
    </row>
    <row r="44" spans="1:29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 s="11">
        <f t="shared" si="2"/>
        <v>80.474934036939317</v>
      </c>
      <c r="J44">
        <v>3</v>
      </c>
      <c r="K44" t="s">
        <v>35</v>
      </c>
      <c r="L44">
        <v>2</v>
      </c>
      <c r="M44" t="s">
        <v>35</v>
      </c>
      <c r="N44">
        <v>22</v>
      </c>
      <c r="O44">
        <v>11</v>
      </c>
      <c r="P44">
        <v>16</v>
      </c>
      <c r="Q44">
        <v>6</v>
      </c>
      <c r="R44">
        <v>6</v>
      </c>
      <c r="S44">
        <v>0</v>
      </c>
      <c r="AB44" t="str">
        <f t="shared" si="0"/>
        <v>Normal</v>
      </c>
      <c r="AC44" t="str">
        <f t="shared" si="1"/>
        <v>Normal</v>
      </c>
    </row>
    <row r="45" spans="1:29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 s="11">
        <f t="shared" si="2"/>
        <v>81.609195402298852</v>
      </c>
      <c r="J45">
        <v>1</v>
      </c>
      <c r="K45" t="s">
        <v>36</v>
      </c>
      <c r="L45">
        <v>0</v>
      </c>
      <c r="M45" t="s">
        <v>40</v>
      </c>
      <c r="N45">
        <v>12</v>
      </c>
      <c r="O45">
        <v>2</v>
      </c>
      <c r="P45">
        <v>11</v>
      </c>
      <c r="Q45">
        <v>6</v>
      </c>
      <c r="R45">
        <v>1</v>
      </c>
      <c r="S45">
        <v>0</v>
      </c>
      <c r="AB45" t="str">
        <f t="shared" si="0"/>
        <v>Normal</v>
      </c>
      <c r="AC45" t="str">
        <f t="shared" si="1"/>
        <v>Normal</v>
      </c>
    </row>
    <row r="46" spans="1:29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 s="11">
        <f t="shared" si="2"/>
        <v>88.206785137318249</v>
      </c>
      <c r="J46">
        <v>3</v>
      </c>
      <c r="K46" t="s">
        <v>35</v>
      </c>
      <c r="L46">
        <v>3</v>
      </c>
      <c r="M46" t="s">
        <v>35</v>
      </c>
      <c r="N46">
        <v>19</v>
      </c>
      <c r="O46">
        <v>13</v>
      </c>
      <c r="P46">
        <v>10</v>
      </c>
      <c r="Q46">
        <v>3</v>
      </c>
      <c r="R46">
        <v>1</v>
      </c>
      <c r="S46">
        <v>0</v>
      </c>
      <c r="AB46" t="str">
        <f t="shared" si="0"/>
        <v>Normal</v>
      </c>
      <c r="AC46" t="str">
        <f t="shared" si="1"/>
        <v>Normal</v>
      </c>
    </row>
    <row r="47" spans="1:29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 s="11">
        <f t="shared" si="2"/>
        <v>84.912959381044487</v>
      </c>
      <c r="J47">
        <v>1</v>
      </c>
      <c r="K47" t="s">
        <v>36</v>
      </c>
      <c r="L47">
        <v>1</v>
      </c>
      <c r="M47" t="s">
        <v>35</v>
      </c>
      <c r="N47">
        <v>11</v>
      </c>
      <c r="O47">
        <v>3</v>
      </c>
      <c r="P47">
        <v>16</v>
      </c>
      <c r="Q47">
        <v>2</v>
      </c>
      <c r="R47">
        <v>4</v>
      </c>
      <c r="S47">
        <v>0</v>
      </c>
      <c r="AB47" t="str">
        <f t="shared" si="0"/>
        <v>Normal</v>
      </c>
      <c r="AC47" t="str">
        <f t="shared" si="1"/>
        <v>Normal</v>
      </c>
    </row>
    <row r="48" spans="1:29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 s="11">
        <f t="shared" si="2"/>
        <v>78.55670103092784</v>
      </c>
      <c r="J48">
        <v>3</v>
      </c>
      <c r="K48" t="s">
        <v>35</v>
      </c>
      <c r="L48">
        <v>2</v>
      </c>
      <c r="M48" t="s">
        <v>35</v>
      </c>
      <c r="N48">
        <v>23</v>
      </c>
      <c r="O48">
        <v>10</v>
      </c>
      <c r="P48">
        <v>11</v>
      </c>
      <c r="Q48">
        <v>9</v>
      </c>
      <c r="R48">
        <v>3</v>
      </c>
      <c r="S48">
        <v>0</v>
      </c>
      <c r="AB48" t="str">
        <f t="shared" si="0"/>
        <v>Normal</v>
      </c>
      <c r="AC48" t="str">
        <f t="shared" si="1"/>
        <v>Normal</v>
      </c>
    </row>
    <row r="49" spans="1:29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 s="11">
        <f t="shared" si="2"/>
        <v>69.883040935672511</v>
      </c>
      <c r="J49">
        <v>0</v>
      </c>
      <c r="K49" t="s">
        <v>36</v>
      </c>
      <c r="L49">
        <v>0</v>
      </c>
      <c r="M49" t="s">
        <v>36</v>
      </c>
      <c r="N49">
        <v>9</v>
      </c>
      <c r="O49">
        <v>4</v>
      </c>
      <c r="P49">
        <v>7</v>
      </c>
      <c r="Q49">
        <v>4</v>
      </c>
      <c r="R49">
        <v>3</v>
      </c>
      <c r="S49">
        <v>0</v>
      </c>
      <c r="AB49" t="str">
        <f t="shared" si="0"/>
        <v>Normal</v>
      </c>
      <c r="AC49" t="str">
        <f t="shared" si="1"/>
        <v>Normal</v>
      </c>
    </row>
    <row r="50" spans="1:29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 s="11">
        <f t="shared" si="2"/>
        <v>82.390953150242325</v>
      </c>
      <c r="J50">
        <v>2</v>
      </c>
      <c r="K50" t="s">
        <v>36</v>
      </c>
      <c r="L50">
        <v>2</v>
      </c>
      <c r="M50" t="s">
        <v>35</v>
      </c>
      <c r="N50">
        <v>14</v>
      </c>
      <c r="O50">
        <v>3</v>
      </c>
      <c r="P50">
        <v>12</v>
      </c>
      <c r="Q50">
        <v>9</v>
      </c>
      <c r="R50">
        <v>3</v>
      </c>
      <c r="S50">
        <v>0</v>
      </c>
      <c r="AB50" t="str">
        <f t="shared" si="0"/>
        <v>Normal</v>
      </c>
      <c r="AC50" t="str">
        <f t="shared" si="1"/>
        <v>Normal</v>
      </c>
    </row>
    <row r="51" spans="1:29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 s="11">
        <f t="shared" si="2"/>
        <v>89.31909212283044</v>
      </c>
      <c r="J51">
        <v>2</v>
      </c>
      <c r="K51" t="s">
        <v>36</v>
      </c>
      <c r="L51">
        <v>1</v>
      </c>
      <c r="M51" t="s">
        <v>40</v>
      </c>
      <c r="N51">
        <v>33</v>
      </c>
      <c r="O51">
        <v>11</v>
      </c>
      <c r="P51">
        <v>7</v>
      </c>
      <c r="Q51">
        <v>8</v>
      </c>
      <c r="R51">
        <v>3</v>
      </c>
      <c r="S51">
        <v>0</v>
      </c>
      <c r="AB51" t="str">
        <f t="shared" si="0"/>
        <v>Normal</v>
      </c>
      <c r="AC51" t="str">
        <f t="shared" si="1"/>
        <v>Normal</v>
      </c>
    </row>
    <row r="52" spans="1:29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 s="11">
        <f t="shared" si="2"/>
        <v>77.445652173913047</v>
      </c>
      <c r="J52">
        <v>1</v>
      </c>
      <c r="K52" t="s">
        <v>36</v>
      </c>
      <c r="L52">
        <v>0</v>
      </c>
      <c r="M52" t="s">
        <v>40</v>
      </c>
      <c r="N52">
        <v>11</v>
      </c>
      <c r="O52">
        <v>4</v>
      </c>
      <c r="P52">
        <v>14</v>
      </c>
      <c r="Q52">
        <v>5</v>
      </c>
      <c r="R52">
        <v>4</v>
      </c>
      <c r="S52">
        <v>0</v>
      </c>
      <c r="AB52" t="str">
        <f t="shared" si="0"/>
        <v>Normal</v>
      </c>
      <c r="AC52" t="str">
        <f t="shared" si="1"/>
        <v>Normal</v>
      </c>
    </row>
    <row r="53" spans="1:29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 s="11">
        <f t="shared" si="2"/>
        <v>85.753803596127241</v>
      </c>
      <c r="J53">
        <v>4</v>
      </c>
      <c r="K53" t="s">
        <v>35</v>
      </c>
      <c r="L53">
        <v>2</v>
      </c>
      <c r="M53" t="s">
        <v>35</v>
      </c>
      <c r="N53">
        <v>36</v>
      </c>
      <c r="O53">
        <v>16</v>
      </c>
      <c r="P53">
        <v>11</v>
      </c>
      <c r="Q53">
        <v>17</v>
      </c>
      <c r="R53">
        <v>2</v>
      </c>
      <c r="S53">
        <v>0</v>
      </c>
      <c r="AB53" t="str">
        <f t="shared" si="0"/>
        <v>Normal</v>
      </c>
      <c r="AC53" t="str">
        <f t="shared" si="1"/>
        <v>Normal</v>
      </c>
    </row>
    <row r="54" spans="1:29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 s="11">
        <f t="shared" si="2"/>
        <v>77.508650519031136</v>
      </c>
      <c r="J54">
        <v>1</v>
      </c>
      <c r="K54" t="s">
        <v>36</v>
      </c>
      <c r="L54">
        <v>1</v>
      </c>
      <c r="M54" t="s">
        <v>35</v>
      </c>
      <c r="N54">
        <v>8</v>
      </c>
      <c r="O54">
        <v>3</v>
      </c>
      <c r="P54">
        <v>2</v>
      </c>
      <c r="Q54">
        <v>7</v>
      </c>
      <c r="R54">
        <v>2</v>
      </c>
      <c r="S54">
        <v>0</v>
      </c>
      <c r="AB54" t="str">
        <f t="shared" si="0"/>
        <v>Normal</v>
      </c>
      <c r="AC54" t="str">
        <f t="shared" si="1"/>
        <v>Normal</v>
      </c>
    </row>
    <row r="55" spans="1:29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 s="11">
        <f t="shared" si="2"/>
        <v>75.362318840579718</v>
      </c>
      <c r="J55">
        <v>4</v>
      </c>
      <c r="K55" t="s">
        <v>35</v>
      </c>
      <c r="L55">
        <v>4</v>
      </c>
      <c r="M55" t="s">
        <v>35</v>
      </c>
      <c r="N55">
        <v>15</v>
      </c>
      <c r="O55">
        <v>7</v>
      </c>
      <c r="P55">
        <v>11</v>
      </c>
      <c r="Q55">
        <v>8</v>
      </c>
      <c r="R55">
        <v>3</v>
      </c>
      <c r="S55">
        <v>0</v>
      </c>
      <c r="AB55" t="str">
        <f t="shared" si="0"/>
        <v>Normal</v>
      </c>
      <c r="AC55" t="str">
        <f t="shared" si="1"/>
        <v>Normal</v>
      </c>
    </row>
    <row r="56" spans="1:29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 s="11">
        <f t="shared" si="2"/>
        <v>71.929824561403507</v>
      </c>
      <c r="J56">
        <v>2</v>
      </c>
      <c r="K56" t="s">
        <v>35</v>
      </c>
      <c r="L56">
        <v>0</v>
      </c>
      <c r="M56" t="s">
        <v>40</v>
      </c>
      <c r="N56">
        <v>8</v>
      </c>
      <c r="O56">
        <v>2</v>
      </c>
      <c r="P56">
        <v>13</v>
      </c>
      <c r="Q56">
        <v>5</v>
      </c>
      <c r="R56">
        <v>2</v>
      </c>
      <c r="S56">
        <v>0</v>
      </c>
      <c r="AB56" t="str">
        <f t="shared" si="0"/>
        <v>Normal</v>
      </c>
      <c r="AC56" t="str">
        <f t="shared" si="1"/>
        <v>Normal</v>
      </c>
    </row>
    <row r="57" spans="1:29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 s="11">
        <f t="shared" si="2"/>
        <v>73.115577889447238</v>
      </c>
      <c r="J57">
        <v>0</v>
      </c>
      <c r="K57" t="s">
        <v>40</v>
      </c>
      <c r="L57">
        <v>0</v>
      </c>
      <c r="M57" t="s">
        <v>36</v>
      </c>
      <c r="N57">
        <v>11</v>
      </c>
      <c r="O57">
        <v>1</v>
      </c>
      <c r="P57">
        <v>11</v>
      </c>
      <c r="Q57">
        <v>6</v>
      </c>
      <c r="R57">
        <v>2</v>
      </c>
      <c r="S57">
        <v>0</v>
      </c>
      <c r="AB57" t="str">
        <f t="shared" si="0"/>
        <v>Normal</v>
      </c>
      <c r="AC57" t="str">
        <f t="shared" si="1"/>
        <v>Normal</v>
      </c>
    </row>
    <row r="58" spans="1:29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 s="11">
        <f t="shared" si="2"/>
        <v>82.150537634408607</v>
      </c>
      <c r="J58">
        <v>1</v>
      </c>
      <c r="K58" t="s">
        <v>40</v>
      </c>
      <c r="L58">
        <v>0</v>
      </c>
      <c r="M58" t="s">
        <v>40</v>
      </c>
      <c r="N58">
        <v>8</v>
      </c>
      <c r="O58">
        <v>3</v>
      </c>
      <c r="P58">
        <v>16</v>
      </c>
      <c r="Q58">
        <v>2</v>
      </c>
      <c r="R58">
        <v>2</v>
      </c>
      <c r="S58">
        <v>0</v>
      </c>
      <c r="AB58" t="str">
        <f t="shared" si="0"/>
        <v>Normal</v>
      </c>
      <c r="AC58" t="str">
        <f t="shared" si="1"/>
        <v>Normal</v>
      </c>
    </row>
    <row r="59" spans="1:29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 s="11">
        <f t="shared" si="2"/>
        <v>81.859410430838992</v>
      </c>
      <c r="J59">
        <v>2</v>
      </c>
      <c r="K59" t="s">
        <v>36</v>
      </c>
      <c r="L59">
        <v>1</v>
      </c>
      <c r="M59" t="s">
        <v>40</v>
      </c>
      <c r="N59">
        <v>15</v>
      </c>
      <c r="O59">
        <v>5</v>
      </c>
      <c r="P59">
        <v>10</v>
      </c>
      <c r="Q59">
        <v>10</v>
      </c>
      <c r="R59">
        <v>4</v>
      </c>
      <c r="S59">
        <v>0</v>
      </c>
      <c r="AB59" t="str">
        <f t="shared" si="0"/>
        <v>Normal</v>
      </c>
      <c r="AC59" t="str">
        <f t="shared" si="1"/>
        <v>Normal</v>
      </c>
    </row>
    <row r="60" spans="1:29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 s="11">
        <f t="shared" si="2"/>
        <v>77.064220183486242</v>
      </c>
      <c r="J60">
        <v>0</v>
      </c>
      <c r="K60" t="s">
        <v>40</v>
      </c>
      <c r="L60">
        <v>0</v>
      </c>
      <c r="M60" t="s">
        <v>40</v>
      </c>
      <c r="N60">
        <v>11</v>
      </c>
      <c r="O60">
        <v>2</v>
      </c>
      <c r="P60">
        <v>16</v>
      </c>
      <c r="Q60">
        <v>5</v>
      </c>
      <c r="R60">
        <v>5</v>
      </c>
      <c r="S60">
        <v>1</v>
      </c>
      <c r="AB60" t="str">
        <f t="shared" si="0"/>
        <v>Normal</v>
      </c>
      <c r="AC60" t="str">
        <f t="shared" si="1"/>
        <v>Normal</v>
      </c>
    </row>
    <row r="61" spans="1:29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 s="11">
        <f t="shared" si="2"/>
        <v>76.428571428571416</v>
      </c>
      <c r="J61">
        <v>3</v>
      </c>
      <c r="K61" t="s">
        <v>35</v>
      </c>
      <c r="L61">
        <v>3</v>
      </c>
      <c r="M61" t="s">
        <v>35</v>
      </c>
      <c r="N61">
        <v>14</v>
      </c>
      <c r="O61">
        <v>6</v>
      </c>
      <c r="P61">
        <v>19</v>
      </c>
      <c r="Q61">
        <v>7</v>
      </c>
      <c r="R61">
        <v>2</v>
      </c>
      <c r="S61">
        <v>0</v>
      </c>
      <c r="AB61" t="str">
        <f t="shared" si="0"/>
        <v>Normal</v>
      </c>
      <c r="AC61" t="str">
        <f t="shared" si="1"/>
        <v>Normal</v>
      </c>
    </row>
    <row r="62" spans="1:29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 s="11">
        <f t="shared" si="2"/>
        <v>68</v>
      </c>
      <c r="J62">
        <v>0</v>
      </c>
      <c r="K62" t="s">
        <v>40</v>
      </c>
      <c r="L62">
        <v>0</v>
      </c>
      <c r="M62" t="s">
        <v>40</v>
      </c>
      <c r="N62">
        <v>9</v>
      </c>
      <c r="O62">
        <v>5</v>
      </c>
      <c r="P62">
        <v>7</v>
      </c>
      <c r="Q62">
        <v>3</v>
      </c>
      <c r="R62">
        <v>4</v>
      </c>
      <c r="S62">
        <v>0</v>
      </c>
      <c r="AB62" t="str">
        <f t="shared" si="0"/>
        <v>Normal</v>
      </c>
      <c r="AC62" t="str">
        <f t="shared" si="1"/>
        <v>Normal</v>
      </c>
    </row>
    <row r="63" spans="1:29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 s="11">
        <f t="shared" si="2"/>
        <v>85.593220338983059</v>
      </c>
      <c r="J63">
        <v>3</v>
      </c>
      <c r="K63" t="s">
        <v>35</v>
      </c>
      <c r="L63">
        <v>0</v>
      </c>
      <c r="M63" t="s">
        <v>36</v>
      </c>
      <c r="N63">
        <v>29</v>
      </c>
      <c r="O63">
        <v>6</v>
      </c>
      <c r="P63">
        <v>10</v>
      </c>
      <c r="Q63">
        <v>13</v>
      </c>
      <c r="R63">
        <v>0</v>
      </c>
      <c r="S63">
        <v>0</v>
      </c>
      <c r="AB63" t="str">
        <f t="shared" si="0"/>
        <v>Normal</v>
      </c>
      <c r="AC63" t="str">
        <f t="shared" si="1"/>
        <v>Normal</v>
      </c>
    </row>
    <row r="64" spans="1:29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 s="11">
        <f t="shared" si="2"/>
        <v>75.121951219512198</v>
      </c>
      <c r="J64">
        <v>5</v>
      </c>
      <c r="K64" t="s">
        <v>35</v>
      </c>
      <c r="L64">
        <v>4</v>
      </c>
      <c r="M64" t="s">
        <v>35</v>
      </c>
      <c r="N64">
        <v>19</v>
      </c>
      <c r="O64">
        <v>12</v>
      </c>
      <c r="P64">
        <v>9</v>
      </c>
      <c r="Q64">
        <v>10</v>
      </c>
      <c r="R64">
        <v>2</v>
      </c>
      <c r="S64">
        <v>0</v>
      </c>
      <c r="AB64" t="str">
        <f t="shared" si="0"/>
        <v>Normal</v>
      </c>
      <c r="AC64" t="str">
        <f t="shared" si="1"/>
        <v>Normal</v>
      </c>
    </row>
    <row r="65" spans="1:29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 s="11">
        <f t="shared" si="2"/>
        <v>75.742574257425744</v>
      </c>
      <c r="J65">
        <v>1</v>
      </c>
      <c r="K65" t="s">
        <v>35</v>
      </c>
      <c r="L65">
        <v>1</v>
      </c>
      <c r="M65" t="s">
        <v>35</v>
      </c>
      <c r="N65">
        <v>6</v>
      </c>
      <c r="O65">
        <v>2</v>
      </c>
      <c r="P65">
        <v>12</v>
      </c>
      <c r="Q65">
        <v>0</v>
      </c>
      <c r="R65">
        <v>4</v>
      </c>
      <c r="S65">
        <v>0</v>
      </c>
      <c r="AB65" t="str">
        <f t="shared" si="0"/>
        <v>Normal</v>
      </c>
      <c r="AC65" t="str">
        <f t="shared" si="1"/>
        <v>Normal</v>
      </c>
    </row>
    <row r="66" spans="1:29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 s="11">
        <f t="shared" si="2"/>
        <v>89.291101055806948</v>
      </c>
      <c r="J66">
        <v>3</v>
      </c>
      <c r="K66" t="s">
        <v>35</v>
      </c>
      <c r="L66">
        <v>1</v>
      </c>
      <c r="M66" t="s">
        <v>36</v>
      </c>
      <c r="N66">
        <v>20</v>
      </c>
      <c r="O66">
        <v>7</v>
      </c>
      <c r="P66">
        <v>4</v>
      </c>
      <c r="Q66">
        <v>8</v>
      </c>
      <c r="R66">
        <v>2</v>
      </c>
      <c r="S66">
        <v>0</v>
      </c>
      <c r="AB66" t="str">
        <f t="shared" ref="AB66:AB129" si="3">IF(E66 &lt; _xlfn.PERCENTILE.INC($E$2:$E$761,0),
    "Ekstrem Rendah",
    IF(E66 &gt; _xlfn.PERCENTILE.INC($E$2:$E$761,1),
        "Ekstrem Tinggi",
        "Normal"
    )
)</f>
        <v>Normal</v>
      </c>
      <c r="AC66" t="str">
        <f t="shared" ref="AC66:AC129" si="4">IF(F66 &lt; _xlfn.PERCENTILE.INC($F$2:$F$761,0.001),
    "Ekstrem Rendah",
    IF(F66 &gt; _xlfn.PERCENTILE.INC($F$2:$F$761,0.999),
        "Ekstrem Tinggi",
        "Normal"
    )
)</f>
        <v>Normal</v>
      </c>
    </row>
    <row r="67" spans="1:29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 s="11">
        <f t="shared" ref="I67:I130" si="5">H67/G67*100</f>
        <v>85.606060606060609</v>
      </c>
      <c r="J67">
        <v>4</v>
      </c>
      <c r="K67" t="s">
        <v>35</v>
      </c>
      <c r="L67">
        <v>2</v>
      </c>
      <c r="M67" t="s">
        <v>35</v>
      </c>
      <c r="N67">
        <v>23</v>
      </c>
      <c r="O67">
        <v>13</v>
      </c>
      <c r="P67">
        <v>12</v>
      </c>
      <c r="Q67">
        <v>5</v>
      </c>
      <c r="R67">
        <v>0</v>
      </c>
      <c r="S67">
        <v>0</v>
      </c>
      <c r="AB67" t="str">
        <f t="shared" si="3"/>
        <v>Normal</v>
      </c>
      <c r="AC67" t="str">
        <f t="shared" si="4"/>
        <v>Normal</v>
      </c>
    </row>
    <row r="68" spans="1:29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 s="11">
        <f t="shared" si="5"/>
        <v>72.35294117647058</v>
      </c>
      <c r="J68">
        <v>0</v>
      </c>
      <c r="K68" t="s">
        <v>36</v>
      </c>
      <c r="L68">
        <v>0</v>
      </c>
      <c r="M68" t="s">
        <v>36</v>
      </c>
      <c r="N68">
        <v>8</v>
      </c>
      <c r="O68">
        <v>2</v>
      </c>
      <c r="P68">
        <v>12</v>
      </c>
      <c r="Q68">
        <v>0</v>
      </c>
      <c r="R68">
        <v>1</v>
      </c>
      <c r="S68">
        <v>0</v>
      </c>
      <c r="AB68" t="str">
        <f t="shared" si="3"/>
        <v>Normal</v>
      </c>
      <c r="AC68" t="str">
        <f t="shared" si="4"/>
        <v>Normal</v>
      </c>
    </row>
    <row r="69" spans="1:29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 s="11">
        <f t="shared" si="5"/>
        <v>79.074889867841421</v>
      </c>
      <c r="J69">
        <v>0</v>
      </c>
      <c r="K69" t="s">
        <v>36</v>
      </c>
      <c r="L69">
        <v>0</v>
      </c>
      <c r="M69" t="s">
        <v>36</v>
      </c>
      <c r="N69">
        <v>11</v>
      </c>
      <c r="O69">
        <v>1</v>
      </c>
      <c r="P69">
        <v>12</v>
      </c>
      <c r="Q69">
        <v>6</v>
      </c>
      <c r="R69">
        <v>1</v>
      </c>
      <c r="S69">
        <v>0</v>
      </c>
      <c r="AB69" t="str">
        <f t="shared" si="3"/>
        <v>Normal</v>
      </c>
      <c r="AC69" t="str">
        <f t="shared" si="4"/>
        <v>Normal</v>
      </c>
    </row>
    <row r="70" spans="1:29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 s="11">
        <f t="shared" si="5"/>
        <v>84.711388455538213</v>
      </c>
      <c r="J70">
        <v>1</v>
      </c>
      <c r="K70" t="s">
        <v>36</v>
      </c>
      <c r="L70">
        <v>0</v>
      </c>
      <c r="M70" t="s">
        <v>36</v>
      </c>
      <c r="N70">
        <v>22</v>
      </c>
      <c r="O70">
        <v>8</v>
      </c>
      <c r="P70">
        <v>12</v>
      </c>
      <c r="Q70">
        <v>11</v>
      </c>
      <c r="R70">
        <v>6</v>
      </c>
      <c r="S70">
        <v>0</v>
      </c>
      <c r="AB70" t="str">
        <f t="shared" si="3"/>
        <v>Normal</v>
      </c>
      <c r="AC70" t="str">
        <f t="shared" si="4"/>
        <v>Normal</v>
      </c>
    </row>
    <row r="71" spans="1:29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 s="11">
        <f t="shared" si="5"/>
        <v>80.352644836272034</v>
      </c>
      <c r="J71">
        <v>3</v>
      </c>
      <c r="K71" t="s">
        <v>35</v>
      </c>
      <c r="L71">
        <v>0</v>
      </c>
      <c r="M71" t="s">
        <v>40</v>
      </c>
      <c r="N71">
        <v>11</v>
      </c>
      <c r="O71">
        <v>4</v>
      </c>
      <c r="P71">
        <v>14</v>
      </c>
      <c r="Q71">
        <v>4</v>
      </c>
      <c r="R71">
        <v>2</v>
      </c>
      <c r="S71">
        <v>0</v>
      </c>
      <c r="AB71" t="str">
        <f t="shared" si="3"/>
        <v>Normal</v>
      </c>
      <c r="AC71" t="str">
        <f t="shared" si="4"/>
        <v>Normal</v>
      </c>
    </row>
    <row r="72" spans="1:29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 s="11">
        <f t="shared" si="5"/>
        <v>84.060721062618597</v>
      </c>
      <c r="J72">
        <v>4</v>
      </c>
      <c r="K72" t="s">
        <v>35</v>
      </c>
      <c r="L72">
        <v>1</v>
      </c>
      <c r="M72" t="s">
        <v>36</v>
      </c>
      <c r="N72">
        <v>22</v>
      </c>
      <c r="O72">
        <v>7</v>
      </c>
      <c r="P72">
        <v>10</v>
      </c>
      <c r="Q72">
        <v>13</v>
      </c>
      <c r="R72">
        <v>1</v>
      </c>
      <c r="S72">
        <v>0</v>
      </c>
      <c r="AB72" t="str">
        <f t="shared" si="3"/>
        <v>Normal</v>
      </c>
      <c r="AC72" t="str">
        <f t="shared" si="4"/>
        <v>Normal</v>
      </c>
    </row>
    <row r="73" spans="1:29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 s="11">
        <f t="shared" si="5"/>
        <v>82.401656314699792</v>
      </c>
      <c r="J73">
        <v>1</v>
      </c>
      <c r="K73" t="s">
        <v>40</v>
      </c>
      <c r="L73">
        <v>1</v>
      </c>
      <c r="M73" t="s">
        <v>36</v>
      </c>
      <c r="N73">
        <v>10</v>
      </c>
      <c r="O73">
        <v>4</v>
      </c>
      <c r="P73">
        <v>8</v>
      </c>
      <c r="Q73">
        <v>6</v>
      </c>
      <c r="R73">
        <v>3</v>
      </c>
      <c r="S73">
        <v>1</v>
      </c>
      <c r="AB73" t="str">
        <f t="shared" si="3"/>
        <v>Normal</v>
      </c>
      <c r="AC73" t="str">
        <f t="shared" si="4"/>
        <v>Normal</v>
      </c>
    </row>
    <row r="74" spans="1:29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 s="11">
        <f t="shared" si="5"/>
        <v>83.302411873840441</v>
      </c>
      <c r="J74">
        <v>0</v>
      </c>
      <c r="K74" t="s">
        <v>40</v>
      </c>
      <c r="L74">
        <v>0</v>
      </c>
      <c r="M74" t="s">
        <v>40</v>
      </c>
      <c r="N74">
        <v>13</v>
      </c>
      <c r="O74">
        <v>2</v>
      </c>
      <c r="P74">
        <v>12</v>
      </c>
      <c r="Q74">
        <v>5</v>
      </c>
      <c r="R74">
        <v>1</v>
      </c>
      <c r="S74">
        <v>0</v>
      </c>
      <c r="AB74" t="str">
        <f t="shared" si="3"/>
        <v>Normal</v>
      </c>
      <c r="AC74" t="str">
        <f t="shared" si="4"/>
        <v>Normal</v>
      </c>
    </row>
    <row r="75" spans="1:29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 s="11">
        <f t="shared" si="5"/>
        <v>82.075471698113205</v>
      </c>
      <c r="J75">
        <v>2</v>
      </c>
      <c r="K75" t="s">
        <v>35</v>
      </c>
      <c r="L75">
        <v>0</v>
      </c>
      <c r="M75" t="s">
        <v>40</v>
      </c>
      <c r="N75">
        <v>23</v>
      </c>
      <c r="O75">
        <v>11</v>
      </c>
      <c r="P75">
        <v>14</v>
      </c>
      <c r="Q75">
        <v>9</v>
      </c>
      <c r="R75">
        <v>2</v>
      </c>
      <c r="S75">
        <v>0</v>
      </c>
      <c r="AB75" t="str">
        <f t="shared" si="3"/>
        <v>Normal</v>
      </c>
      <c r="AC75" t="str">
        <f t="shared" si="4"/>
        <v>Normal</v>
      </c>
    </row>
    <row r="76" spans="1:29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 s="11">
        <f t="shared" si="5"/>
        <v>79.966611018363949</v>
      </c>
      <c r="J76">
        <v>0</v>
      </c>
      <c r="K76" t="s">
        <v>40</v>
      </c>
      <c r="L76">
        <v>0</v>
      </c>
      <c r="M76" t="s">
        <v>40</v>
      </c>
      <c r="N76">
        <v>21</v>
      </c>
      <c r="O76">
        <v>6</v>
      </c>
      <c r="P76">
        <v>11</v>
      </c>
      <c r="Q76">
        <v>9</v>
      </c>
      <c r="R76">
        <v>2</v>
      </c>
      <c r="S76">
        <v>0</v>
      </c>
      <c r="AB76" t="str">
        <f t="shared" si="3"/>
        <v>Normal</v>
      </c>
      <c r="AC76" t="str">
        <f t="shared" si="4"/>
        <v>Normal</v>
      </c>
    </row>
    <row r="77" spans="1:29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 s="11">
        <f t="shared" si="5"/>
        <v>79.64824120603015</v>
      </c>
      <c r="J77">
        <v>2</v>
      </c>
      <c r="K77" t="s">
        <v>40</v>
      </c>
      <c r="L77">
        <v>2</v>
      </c>
      <c r="M77" t="s">
        <v>35</v>
      </c>
      <c r="N77">
        <v>14</v>
      </c>
      <c r="O77">
        <v>7</v>
      </c>
      <c r="P77">
        <v>10</v>
      </c>
      <c r="Q77">
        <v>10</v>
      </c>
      <c r="R77">
        <v>5</v>
      </c>
      <c r="S77">
        <v>1</v>
      </c>
      <c r="AB77" t="str">
        <f t="shared" si="3"/>
        <v>Normal</v>
      </c>
      <c r="AC77" t="str">
        <f t="shared" si="4"/>
        <v>Normal</v>
      </c>
    </row>
    <row r="78" spans="1:29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 s="11">
        <f t="shared" si="5"/>
        <v>76.379690949227381</v>
      </c>
      <c r="J78">
        <v>2</v>
      </c>
      <c r="K78" t="s">
        <v>35</v>
      </c>
      <c r="L78">
        <v>0</v>
      </c>
      <c r="M78" t="s">
        <v>36</v>
      </c>
      <c r="N78">
        <v>13</v>
      </c>
      <c r="O78">
        <v>4</v>
      </c>
      <c r="P78">
        <v>12</v>
      </c>
      <c r="Q78">
        <v>7</v>
      </c>
      <c r="R78">
        <v>1</v>
      </c>
      <c r="S78">
        <v>0</v>
      </c>
      <c r="AB78" t="str">
        <f t="shared" si="3"/>
        <v>Normal</v>
      </c>
      <c r="AC78" t="str">
        <f t="shared" si="4"/>
        <v>Normal</v>
      </c>
    </row>
    <row r="79" spans="1:29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 s="11">
        <f t="shared" si="5"/>
        <v>66.666666666666657</v>
      </c>
      <c r="J79">
        <v>1</v>
      </c>
      <c r="K79" t="s">
        <v>40</v>
      </c>
      <c r="L79">
        <v>1</v>
      </c>
      <c r="M79" t="s">
        <v>36</v>
      </c>
      <c r="N79">
        <v>3</v>
      </c>
      <c r="O79">
        <v>2</v>
      </c>
      <c r="P79">
        <v>8</v>
      </c>
      <c r="Q79">
        <v>1</v>
      </c>
      <c r="R79">
        <v>4</v>
      </c>
      <c r="S79">
        <v>0</v>
      </c>
      <c r="AB79" t="str">
        <f t="shared" si="3"/>
        <v>Normal</v>
      </c>
      <c r="AC79" t="str">
        <f t="shared" si="4"/>
        <v>Normal</v>
      </c>
    </row>
    <row r="80" spans="1:29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 s="11">
        <f t="shared" si="5"/>
        <v>78.587699316628701</v>
      </c>
      <c r="J80">
        <v>2</v>
      </c>
      <c r="K80" t="s">
        <v>35</v>
      </c>
      <c r="L80">
        <v>1</v>
      </c>
      <c r="M80" t="s">
        <v>35</v>
      </c>
      <c r="N80">
        <v>9</v>
      </c>
      <c r="O80">
        <v>5</v>
      </c>
      <c r="P80">
        <v>12</v>
      </c>
      <c r="Q80">
        <v>1</v>
      </c>
      <c r="R80">
        <v>4</v>
      </c>
      <c r="S80">
        <v>0</v>
      </c>
      <c r="AB80" t="str">
        <f t="shared" si="3"/>
        <v>Normal</v>
      </c>
      <c r="AC80" t="str">
        <f t="shared" si="4"/>
        <v>Normal</v>
      </c>
    </row>
    <row r="81" spans="1:29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 s="11">
        <f t="shared" si="5"/>
        <v>79.310344827586206</v>
      </c>
      <c r="J81">
        <v>1</v>
      </c>
      <c r="K81" t="s">
        <v>35</v>
      </c>
      <c r="L81">
        <v>0</v>
      </c>
      <c r="M81" t="s">
        <v>36</v>
      </c>
      <c r="N81">
        <v>20</v>
      </c>
      <c r="O81">
        <v>6</v>
      </c>
      <c r="P81">
        <v>9</v>
      </c>
      <c r="Q81">
        <v>6</v>
      </c>
      <c r="R81">
        <v>2</v>
      </c>
      <c r="S81">
        <v>0</v>
      </c>
      <c r="AB81" t="str">
        <f t="shared" si="3"/>
        <v>Normal</v>
      </c>
      <c r="AC81" t="str">
        <f t="shared" si="4"/>
        <v>Normal</v>
      </c>
    </row>
    <row r="82" spans="1:29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 s="11">
        <f t="shared" si="5"/>
        <v>84.22764227642277</v>
      </c>
      <c r="J82">
        <v>1</v>
      </c>
      <c r="K82" t="s">
        <v>40</v>
      </c>
      <c r="L82">
        <v>1</v>
      </c>
      <c r="M82" t="s">
        <v>36</v>
      </c>
      <c r="N82">
        <v>11</v>
      </c>
      <c r="O82">
        <v>1</v>
      </c>
      <c r="P82">
        <v>16</v>
      </c>
      <c r="Q82">
        <v>6</v>
      </c>
      <c r="R82">
        <v>5</v>
      </c>
      <c r="S82">
        <v>0</v>
      </c>
      <c r="AB82" t="str">
        <f t="shared" si="3"/>
        <v>Normal</v>
      </c>
      <c r="AC82" t="str">
        <f t="shared" si="4"/>
        <v>Normal</v>
      </c>
    </row>
    <row r="83" spans="1:29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 s="11">
        <f t="shared" si="5"/>
        <v>80.631578947368425</v>
      </c>
      <c r="J83">
        <v>1</v>
      </c>
      <c r="K83" t="s">
        <v>36</v>
      </c>
      <c r="L83">
        <v>0</v>
      </c>
      <c r="M83" t="s">
        <v>36</v>
      </c>
      <c r="N83">
        <v>18</v>
      </c>
      <c r="O83">
        <v>8</v>
      </c>
      <c r="P83">
        <v>12</v>
      </c>
      <c r="Q83">
        <v>9</v>
      </c>
      <c r="R83">
        <v>7</v>
      </c>
      <c r="S83">
        <v>0</v>
      </c>
      <c r="AB83" t="str">
        <f t="shared" si="3"/>
        <v>Normal</v>
      </c>
      <c r="AC83" t="str">
        <f t="shared" si="4"/>
        <v>Normal</v>
      </c>
    </row>
    <row r="84" spans="1:29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 s="11">
        <f t="shared" si="5"/>
        <v>81.535947712418306</v>
      </c>
      <c r="J84">
        <v>4</v>
      </c>
      <c r="K84" t="s">
        <v>35</v>
      </c>
      <c r="L84">
        <v>2</v>
      </c>
      <c r="M84" t="s">
        <v>36</v>
      </c>
      <c r="N84">
        <v>20</v>
      </c>
      <c r="O84">
        <v>9</v>
      </c>
      <c r="P84">
        <v>7</v>
      </c>
      <c r="Q84">
        <v>5</v>
      </c>
      <c r="R84">
        <v>0</v>
      </c>
      <c r="S84">
        <v>0</v>
      </c>
      <c r="AB84" t="str">
        <f t="shared" si="3"/>
        <v>Normal</v>
      </c>
      <c r="AC84" t="str">
        <f t="shared" si="4"/>
        <v>Normal</v>
      </c>
    </row>
    <row r="85" spans="1:29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 s="11">
        <f t="shared" si="5"/>
        <v>83.399999999999991</v>
      </c>
      <c r="J85">
        <v>2</v>
      </c>
      <c r="K85" t="s">
        <v>36</v>
      </c>
      <c r="L85">
        <v>1</v>
      </c>
      <c r="M85" t="s">
        <v>35</v>
      </c>
      <c r="N85">
        <v>19</v>
      </c>
      <c r="O85">
        <v>6</v>
      </c>
      <c r="P85">
        <v>12</v>
      </c>
      <c r="Q85">
        <v>9</v>
      </c>
      <c r="R85">
        <v>3</v>
      </c>
      <c r="S85">
        <v>0</v>
      </c>
      <c r="AB85" t="str">
        <f t="shared" si="3"/>
        <v>Normal</v>
      </c>
      <c r="AC85" t="str">
        <f t="shared" si="4"/>
        <v>Normal</v>
      </c>
    </row>
    <row r="86" spans="1:29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 s="11">
        <f t="shared" si="5"/>
        <v>90.151515151515156</v>
      </c>
      <c r="J86">
        <v>1</v>
      </c>
      <c r="K86" t="s">
        <v>35</v>
      </c>
      <c r="L86">
        <v>1</v>
      </c>
      <c r="M86" t="s">
        <v>35</v>
      </c>
      <c r="N86">
        <v>22</v>
      </c>
      <c r="O86">
        <v>8</v>
      </c>
      <c r="P86">
        <v>9</v>
      </c>
      <c r="Q86">
        <v>12</v>
      </c>
      <c r="R86">
        <v>1</v>
      </c>
      <c r="S86">
        <v>0</v>
      </c>
      <c r="AB86" t="str">
        <f t="shared" si="3"/>
        <v>Normal</v>
      </c>
      <c r="AC86" t="str">
        <f t="shared" si="4"/>
        <v>Normal</v>
      </c>
    </row>
    <row r="87" spans="1:29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 s="11">
        <f t="shared" si="5"/>
        <v>77.156177156177151</v>
      </c>
      <c r="J87">
        <v>1</v>
      </c>
      <c r="K87" t="s">
        <v>36</v>
      </c>
      <c r="L87">
        <v>0</v>
      </c>
      <c r="M87" t="s">
        <v>36</v>
      </c>
      <c r="N87">
        <v>10</v>
      </c>
      <c r="O87">
        <v>5</v>
      </c>
      <c r="P87">
        <v>8</v>
      </c>
      <c r="Q87">
        <v>4</v>
      </c>
      <c r="R87">
        <v>1</v>
      </c>
      <c r="S87">
        <v>0</v>
      </c>
      <c r="AB87" t="str">
        <f t="shared" si="3"/>
        <v>Normal</v>
      </c>
      <c r="AC87" t="str">
        <f t="shared" si="4"/>
        <v>Normal</v>
      </c>
    </row>
    <row r="88" spans="1:29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 s="11">
        <f t="shared" si="5"/>
        <v>81.616161616161619</v>
      </c>
      <c r="J88">
        <v>2</v>
      </c>
      <c r="K88" t="s">
        <v>35</v>
      </c>
      <c r="L88">
        <v>1</v>
      </c>
      <c r="M88" t="s">
        <v>36</v>
      </c>
      <c r="N88">
        <v>17</v>
      </c>
      <c r="O88">
        <v>7</v>
      </c>
      <c r="P88">
        <v>13</v>
      </c>
      <c r="Q88">
        <v>7</v>
      </c>
      <c r="R88">
        <v>6</v>
      </c>
      <c r="S88">
        <v>0</v>
      </c>
      <c r="AB88" t="str">
        <f t="shared" si="3"/>
        <v>Normal</v>
      </c>
      <c r="AC88" t="str">
        <f t="shared" si="4"/>
        <v>Normal</v>
      </c>
    </row>
    <row r="89" spans="1:29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 s="11">
        <f t="shared" si="5"/>
        <v>61.148648648648653</v>
      </c>
      <c r="J89">
        <v>1</v>
      </c>
      <c r="K89" t="s">
        <v>35</v>
      </c>
      <c r="L89">
        <v>1</v>
      </c>
      <c r="M89" t="s">
        <v>35</v>
      </c>
      <c r="N89">
        <v>14</v>
      </c>
      <c r="O89">
        <v>6</v>
      </c>
      <c r="P89">
        <v>16</v>
      </c>
      <c r="Q89">
        <v>8</v>
      </c>
      <c r="R89">
        <v>4</v>
      </c>
      <c r="S89">
        <v>0</v>
      </c>
      <c r="AB89" t="str">
        <f t="shared" si="3"/>
        <v>Normal</v>
      </c>
      <c r="AC89" t="str">
        <f t="shared" si="4"/>
        <v>Normal</v>
      </c>
    </row>
    <row r="90" spans="1:29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 s="11">
        <f t="shared" si="5"/>
        <v>77.522935779816521</v>
      </c>
      <c r="J90">
        <v>2</v>
      </c>
      <c r="K90" t="s">
        <v>35</v>
      </c>
      <c r="L90">
        <v>0</v>
      </c>
      <c r="M90" t="s">
        <v>36</v>
      </c>
      <c r="N90">
        <v>12</v>
      </c>
      <c r="O90">
        <v>3</v>
      </c>
      <c r="P90">
        <v>6</v>
      </c>
      <c r="Q90">
        <v>6</v>
      </c>
      <c r="R90">
        <v>5</v>
      </c>
      <c r="S90">
        <v>0</v>
      </c>
      <c r="AB90" t="str">
        <f t="shared" si="3"/>
        <v>Normal</v>
      </c>
      <c r="AC90" t="str">
        <f t="shared" si="4"/>
        <v>Normal</v>
      </c>
    </row>
    <row r="91" spans="1:29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 s="11">
        <f t="shared" si="5"/>
        <v>77.108433734939766</v>
      </c>
      <c r="J91">
        <v>2</v>
      </c>
      <c r="K91" t="s">
        <v>36</v>
      </c>
      <c r="L91">
        <v>2</v>
      </c>
      <c r="M91" t="s">
        <v>35</v>
      </c>
      <c r="N91">
        <v>9</v>
      </c>
      <c r="O91">
        <v>3</v>
      </c>
      <c r="P91">
        <v>14</v>
      </c>
      <c r="Q91">
        <v>1</v>
      </c>
      <c r="R91">
        <v>2</v>
      </c>
      <c r="S91">
        <v>0</v>
      </c>
      <c r="AB91" t="str">
        <f t="shared" si="3"/>
        <v>Normal</v>
      </c>
      <c r="AC91" t="str">
        <f t="shared" si="4"/>
        <v>Normal</v>
      </c>
    </row>
    <row r="92" spans="1:29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 s="11">
        <f t="shared" si="5"/>
        <v>67.912772585669785</v>
      </c>
      <c r="J92">
        <v>1</v>
      </c>
      <c r="K92" t="s">
        <v>35</v>
      </c>
      <c r="L92">
        <v>1</v>
      </c>
      <c r="M92" t="s">
        <v>35</v>
      </c>
      <c r="N92">
        <v>9</v>
      </c>
      <c r="O92">
        <v>4</v>
      </c>
      <c r="P92">
        <v>16</v>
      </c>
      <c r="Q92">
        <v>4</v>
      </c>
      <c r="R92">
        <v>4</v>
      </c>
      <c r="S92">
        <v>0</v>
      </c>
      <c r="AB92" t="str">
        <f t="shared" si="3"/>
        <v>Normal</v>
      </c>
      <c r="AC92" t="str">
        <f t="shared" si="4"/>
        <v>Normal</v>
      </c>
    </row>
    <row r="93" spans="1:29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 s="11">
        <f t="shared" si="5"/>
        <v>82.04419889502762</v>
      </c>
      <c r="J93">
        <v>2</v>
      </c>
      <c r="K93" t="s">
        <v>35</v>
      </c>
      <c r="L93">
        <v>1</v>
      </c>
      <c r="M93" t="s">
        <v>35</v>
      </c>
      <c r="N93">
        <v>12</v>
      </c>
      <c r="O93">
        <v>6</v>
      </c>
      <c r="P93">
        <v>11</v>
      </c>
      <c r="Q93">
        <v>3</v>
      </c>
      <c r="R93">
        <v>2</v>
      </c>
      <c r="S93">
        <v>0</v>
      </c>
      <c r="AB93" t="str">
        <f t="shared" si="3"/>
        <v>Normal</v>
      </c>
      <c r="AC93" t="str">
        <f t="shared" si="4"/>
        <v>Normal</v>
      </c>
    </row>
    <row r="94" spans="1:29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 s="11">
        <f t="shared" si="5"/>
        <v>74.094707520891362</v>
      </c>
      <c r="J94">
        <v>1</v>
      </c>
      <c r="K94" t="s">
        <v>36</v>
      </c>
      <c r="L94">
        <v>0</v>
      </c>
      <c r="M94" t="s">
        <v>36</v>
      </c>
      <c r="N94">
        <v>14</v>
      </c>
      <c r="O94">
        <v>2</v>
      </c>
      <c r="P94">
        <v>11</v>
      </c>
      <c r="Q94">
        <v>4</v>
      </c>
      <c r="R94">
        <v>4</v>
      </c>
      <c r="S94">
        <v>1</v>
      </c>
      <c r="AB94" t="str">
        <f t="shared" si="3"/>
        <v>Normal</v>
      </c>
      <c r="AC94" t="str">
        <f t="shared" si="4"/>
        <v>Normal</v>
      </c>
    </row>
    <row r="95" spans="1:29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 s="11">
        <f t="shared" si="5"/>
        <v>80.53830227743272</v>
      </c>
      <c r="J95">
        <v>2</v>
      </c>
      <c r="K95" t="s">
        <v>35</v>
      </c>
      <c r="L95">
        <v>0</v>
      </c>
      <c r="M95" t="s">
        <v>40</v>
      </c>
      <c r="N95">
        <v>16</v>
      </c>
      <c r="O95">
        <v>8</v>
      </c>
      <c r="P95">
        <v>10</v>
      </c>
      <c r="Q95">
        <v>10</v>
      </c>
      <c r="R95">
        <v>1</v>
      </c>
      <c r="S95">
        <v>0</v>
      </c>
      <c r="AB95" t="str">
        <f t="shared" si="3"/>
        <v>Normal</v>
      </c>
      <c r="AC95" t="str">
        <f t="shared" si="4"/>
        <v>Normal</v>
      </c>
    </row>
    <row r="96" spans="1:29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 s="11">
        <f t="shared" si="5"/>
        <v>81.186094069529659</v>
      </c>
      <c r="J96">
        <v>3</v>
      </c>
      <c r="K96" t="s">
        <v>35</v>
      </c>
      <c r="L96">
        <v>1</v>
      </c>
      <c r="M96" t="s">
        <v>35</v>
      </c>
      <c r="N96">
        <v>19</v>
      </c>
      <c r="O96">
        <v>6</v>
      </c>
      <c r="P96">
        <v>7</v>
      </c>
      <c r="Q96">
        <v>11</v>
      </c>
      <c r="R96">
        <v>1</v>
      </c>
      <c r="S96">
        <v>0</v>
      </c>
      <c r="AB96" t="str">
        <f t="shared" si="3"/>
        <v>Normal</v>
      </c>
      <c r="AC96" t="str">
        <f t="shared" si="4"/>
        <v>Normal</v>
      </c>
    </row>
    <row r="97" spans="1:29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 s="11">
        <f t="shared" si="5"/>
        <v>89.29712460063898</v>
      </c>
      <c r="J97">
        <v>1</v>
      </c>
      <c r="K97" t="s">
        <v>35</v>
      </c>
      <c r="L97">
        <v>0</v>
      </c>
      <c r="M97" t="s">
        <v>36</v>
      </c>
      <c r="N97">
        <v>9</v>
      </c>
      <c r="O97">
        <v>2</v>
      </c>
      <c r="P97">
        <v>14</v>
      </c>
      <c r="Q97">
        <v>3</v>
      </c>
      <c r="R97">
        <v>4</v>
      </c>
      <c r="S97">
        <v>0</v>
      </c>
      <c r="AB97" t="str">
        <f t="shared" si="3"/>
        <v>Normal</v>
      </c>
      <c r="AC97" t="str">
        <f t="shared" si="4"/>
        <v>Normal</v>
      </c>
    </row>
    <row r="98" spans="1:29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 s="11">
        <f t="shared" si="5"/>
        <v>79.213483146067418</v>
      </c>
      <c r="J98">
        <v>2</v>
      </c>
      <c r="K98" t="s">
        <v>36</v>
      </c>
      <c r="L98">
        <v>0</v>
      </c>
      <c r="M98" t="s">
        <v>36</v>
      </c>
      <c r="N98">
        <v>11</v>
      </c>
      <c r="O98">
        <v>6</v>
      </c>
      <c r="P98">
        <v>7</v>
      </c>
      <c r="Q98">
        <v>3</v>
      </c>
      <c r="R98">
        <v>1</v>
      </c>
      <c r="S98">
        <v>0</v>
      </c>
      <c r="AB98" t="str">
        <f t="shared" si="3"/>
        <v>Normal</v>
      </c>
      <c r="AC98" t="str">
        <f t="shared" si="4"/>
        <v>Normal</v>
      </c>
    </row>
    <row r="99" spans="1:29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 s="11">
        <f t="shared" si="5"/>
        <v>84.827586206896555</v>
      </c>
      <c r="J99">
        <v>4</v>
      </c>
      <c r="K99" t="s">
        <v>35</v>
      </c>
      <c r="L99">
        <v>0</v>
      </c>
      <c r="M99" t="s">
        <v>40</v>
      </c>
      <c r="N99">
        <v>16</v>
      </c>
      <c r="O99">
        <v>6</v>
      </c>
      <c r="P99">
        <v>14</v>
      </c>
      <c r="Q99">
        <v>6</v>
      </c>
      <c r="R99">
        <v>2</v>
      </c>
      <c r="S99">
        <v>0</v>
      </c>
      <c r="AB99" t="str">
        <f t="shared" si="3"/>
        <v>Normal</v>
      </c>
      <c r="AC99" t="str">
        <f t="shared" si="4"/>
        <v>Normal</v>
      </c>
    </row>
    <row r="100" spans="1:29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 s="11">
        <f t="shared" si="5"/>
        <v>78.004535147392289</v>
      </c>
      <c r="J100">
        <v>1</v>
      </c>
      <c r="K100" t="s">
        <v>36</v>
      </c>
      <c r="L100">
        <v>0</v>
      </c>
      <c r="M100" t="s">
        <v>36</v>
      </c>
      <c r="N100">
        <v>11</v>
      </c>
      <c r="O100">
        <v>4</v>
      </c>
      <c r="P100">
        <v>19</v>
      </c>
      <c r="Q100">
        <v>4</v>
      </c>
      <c r="R100">
        <v>6</v>
      </c>
      <c r="S100">
        <v>0</v>
      </c>
      <c r="AB100" t="str">
        <f t="shared" si="3"/>
        <v>Normal</v>
      </c>
      <c r="AC100" t="str">
        <f t="shared" si="4"/>
        <v>Normal</v>
      </c>
    </row>
    <row r="101" spans="1:29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 s="11">
        <f t="shared" si="5"/>
        <v>83.567415730337075</v>
      </c>
      <c r="J101">
        <v>2</v>
      </c>
      <c r="K101" t="s">
        <v>35</v>
      </c>
      <c r="L101">
        <v>0</v>
      </c>
      <c r="M101" t="s">
        <v>40</v>
      </c>
      <c r="N101">
        <v>26</v>
      </c>
      <c r="O101">
        <v>12</v>
      </c>
      <c r="P101">
        <v>3</v>
      </c>
      <c r="Q101">
        <v>11</v>
      </c>
      <c r="R101">
        <v>2</v>
      </c>
      <c r="S101">
        <v>0</v>
      </c>
      <c r="AB101" t="str">
        <f t="shared" si="3"/>
        <v>Normal</v>
      </c>
      <c r="AC101" t="str">
        <f t="shared" si="4"/>
        <v>Normal</v>
      </c>
    </row>
    <row r="102" spans="1:29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 s="11">
        <f t="shared" si="5"/>
        <v>72.866520787746168</v>
      </c>
      <c r="J102">
        <v>3</v>
      </c>
      <c r="K102" t="s">
        <v>35</v>
      </c>
      <c r="L102">
        <v>1</v>
      </c>
      <c r="M102" t="s">
        <v>36</v>
      </c>
      <c r="N102">
        <v>12</v>
      </c>
      <c r="O102">
        <v>6</v>
      </c>
      <c r="P102">
        <v>8</v>
      </c>
      <c r="Q102">
        <v>6</v>
      </c>
      <c r="R102">
        <v>2</v>
      </c>
      <c r="S102">
        <v>0</v>
      </c>
      <c r="AB102" t="str">
        <f t="shared" si="3"/>
        <v>Normal</v>
      </c>
      <c r="AC102" t="str">
        <f t="shared" si="4"/>
        <v>Normal</v>
      </c>
    </row>
    <row r="103" spans="1:29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 s="11">
        <f t="shared" si="5"/>
        <v>76.103896103896105</v>
      </c>
      <c r="J103">
        <v>0</v>
      </c>
      <c r="K103" t="s">
        <v>40</v>
      </c>
      <c r="L103">
        <v>0</v>
      </c>
      <c r="M103" t="s">
        <v>40</v>
      </c>
      <c r="N103">
        <v>13</v>
      </c>
      <c r="O103">
        <v>5</v>
      </c>
      <c r="P103">
        <v>10</v>
      </c>
      <c r="Q103">
        <v>1</v>
      </c>
      <c r="R103">
        <v>1</v>
      </c>
      <c r="S103">
        <v>1</v>
      </c>
      <c r="AB103" t="str">
        <f t="shared" si="3"/>
        <v>Normal</v>
      </c>
      <c r="AC103" t="str">
        <f t="shared" si="4"/>
        <v>Normal</v>
      </c>
    </row>
    <row r="104" spans="1:29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 s="11">
        <f t="shared" si="5"/>
        <v>76.016260162601625</v>
      </c>
      <c r="J104">
        <v>0</v>
      </c>
      <c r="K104" t="s">
        <v>36</v>
      </c>
      <c r="L104">
        <v>0</v>
      </c>
      <c r="M104" t="s">
        <v>36</v>
      </c>
      <c r="N104">
        <v>11</v>
      </c>
      <c r="O104">
        <v>6</v>
      </c>
      <c r="P104">
        <v>10</v>
      </c>
      <c r="Q104">
        <v>7</v>
      </c>
      <c r="R104">
        <v>1</v>
      </c>
      <c r="S104">
        <v>0</v>
      </c>
      <c r="AB104" t="str">
        <f t="shared" si="3"/>
        <v>Normal</v>
      </c>
      <c r="AC104" t="str">
        <f t="shared" si="4"/>
        <v>Normal</v>
      </c>
    </row>
    <row r="105" spans="1:29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 s="11">
        <f t="shared" si="5"/>
        <v>75.919732441471581</v>
      </c>
      <c r="J105">
        <v>2</v>
      </c>
      <c r="K105" t="s">
        <v>35</v>
      </c>
      <c r="L105">
        <v>1</v>
      </c>
      <c r="M105" t="s">
        <v>35</v>
      </c>
      <c r="N105">
        <v>8</v>
      </c>
      <c r="O105">
        <v>4</v>
      </c>
      <c r="P105">
        <v>14</v>
      </c>
      <c r="Q105">
        <v>1</v>
      </c>
      <c r="R105">
        <v>1</v>
      </c>
      <c r="S105">
        <v>0</v>
      </c>
      <c r="AB105" t="str">
        <f t="shared" si="3"/>
        <v>Normal</v>
      </c>
      <c r="AC105" t="str">
        <f t="shared" si="4"/>
        <v>Normal</v>
      </c>
    </row>
    <row r="106" spans="1:29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 s="11">
        <f t="shared" si="5"/>
        <v>86.092715231788077</v>
      </c>
      <c r="J106">
        <v>2</v>
      </c>
      <c r="K106" t="s">
        <v>35</v>
      </c>
      <c r="L106">
        <v>0</v>
      </c>
      <c r="M106" t="s">
        <v>40</v>
      </c>
      <c r="N106">
        <v>10</v>
      </c>
      <c r="O106">
        <v>4</v>
      </c>
      <c r="P106">
        <v>12</v>
      </c>
      <c r="Q106">
        <v>0</v>
      </c>
      <c r="R106">
        <v>3</v>
      </c>
      <c r="S106">
        <v>0</v>
      </c>
      <c r="AB106" t="str">
        <f t="shared" si="3"/>
        <v>Normal</v>
      </c>
      <c r="AC106" t="str">
        <f t="shared" si="4"/>
        <v>Normal</v>
      </c>
    </row>
    <row r="107" spans="1:29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 s="11">
        <f t="shared" si="5"/>
        <v>87.577639751552795</v>
      </c>
      <c r="J107">
        <v>2</v>
      </c>
      <c r="K107" t="s">
        <v>35</v>
      </c>
      <c r="L107">
        <v>1</v>
      </c>
      <c r="M107" t="s">
        <v>35</v>
      </c>
      <c r="N107">
        <v>14</v>
      </c>
      <c r="O107">
        <v>5</v>
      </c>
      <c r="P107">
        <v>11</v>
      </c>
      <c r="Q107">
        <v>2</v>
      </c>
      <c r="R107">
        <v>0</v>
      </c>
      <c r="S107">
        <v>0</v>
      </c>
      <c r="AB107" t="str">
        <f t="shared" si="3"/>
        <v>Normal</v>
      </c>
      <c r="AC107" t="str">
        <f t="shared" si="4"/>
        <v>Normal</v>
      </c>
    </row>
    <row r="108" spans="1:29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 s="11">
        <f t="shared" si="5"/>
        <v>83.520599250936328</v>
      </c>
      <c r="J108">
        <v>3</v>
      </c>
      <c r="K108" t="s">
        <v>35</v>
      </c>
      <c r="L108">
        <v>2</v>
      </c>
      <c r="M108" t="s">
        <v>35</v>
      </c>
      <c r="N108">
        <v>13</v>
      </c>
      <c r="O108">
        <v>3</v>
      </c>
      <c r="P108">
        <v>9</v>
      </c>
      <c r="Q108">
        <v>1</v>
      </c>
      <c r="R108">
        <v>0</v>
      </c>
      <c r="S108">
        <v>0</v>
      </c>
      <c r="AB108" t="str">
        <f t="shared" si="3"/>
        <v>Normal</v>
      </c>
      <c r="AC108" t="str">
        <f t="shared" si="4"/>
        <v>Normal</v>
      </c>
    </row>
    <row r="109" spans="1:29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 s="11">
        <f t="shared" si="5"/>
        <v>74.358974358974365</v>
      </c>
      <c r="J109">
        <v>1</v>
      </c>
      <c r="K109" t="s">
        <v>40</v>
      </c>
      <c r="L109">
        <v>1</v>
      </c>
      <c r="M109" t="s">
        <v>35</v>
      </c>
      <c r="N109">
        <v>9</v>
      </c>
      <c r="O109">
        <v>3</v>
      </c>
      <c r="P109">
        <v>13</v>
      </c>
      <c r="Q109">
        <v>4</v>
      </c>
      <c r="R109">
        <v>1</v>
      </c>
      <c r="S109">
        <v>0</v>
      </c>
      <c r="AB109" t="str">
        <f t="shared" si="3"/>
        <v>Normal</v>
      </c>
      <c r="AC109" t="str">
        <f t="shared" si="4"/>
        <v>Normal</v>
      </c>
    </row>
    <row r="110" spans="1:29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 s="11">
        <f t="shared" si="5"/>
        <v>81.116584564860432</v>
      </c>
      <c r="J110">
        <v>1</v>
      </c>
      <c r="K110" t="s">
        <v>40</v>
      </c>
      <c r="L110">
        <v>0</v>
      </c>
      <c r="M110" t="s">
        <v>40</v>
      </c>
      <c r="N110">
        <v>17</v>
      </c>
      <c r="O110">
        <v>5</v>
      </c>
      <c r="P110">
        <v>10</v>
      </c>
      <c r="Q110">
        <v>12</v>
      </c>
      <c r="R110">
        <v>1</v>
      </c>
      <c r="S110">
        <v>0</v>
      </c>
      <c r="AB110" t="str">
        <f t="shared" si="3"/>
        <v>Normal</v>
      </c>
      <c r="AC110" t="str">
        <f t="shared" si="4"/>
        <v>Normal</v>
      </c>
    </row>
    <row r="111" spans="1:29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 s="11">
        <f t="shared" si="5"/>
        <v>84.116331096196873</v>
      </c>
      <c r="J111">
        <v>1</v>
      </c>
      <c r="K111" t="s">
        <v>36</v>
      </c>
      <c r="L111">
        <v>0</v>
      </c>
      <c r="M111" t="s">
        <v>36</v>
      </c>
      <c r="N111">
        <v>17</v>
      </c>
      <c r="O111">
        <v>3</v>
      </c>
      <c r="P111">
        <v>12</v>
      </c>
      <c r="Q111">
        <v>4</v>
      </c>
      <c r="R111">
        <v>4</v>
      </c>
      <c r="S111">
        <v>0</v>
      </c>
      <c r="AB111" t="str">
        <f t="shared" si="3"/>
        <v>Normal</v>
      </c>
      <c r="AC111" t="str">
        <f t="shared" si="4"/>
        <v>Normal</v>
      </c>
    </row>
    <row r="112" spans="1:29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 s="11">
        <f t="shared" si="5"/>
        <v>74.093264248704656</v>
      </c>
      <c r="J112">
        <v>1</v>
      </c>
      <c r="K112" t="s">
        <v>40</v>
      </c>
      <c r="L112">
        <v>0</v>
      </c>
      <c r="M112" t="s">
        <v>40</v>
      </c>
      <c r="N112">
        <v>4</v>
      </c>
      <c r="O112">
        <v>1</v>
      </c>
      <c r="P112">
        <v>15</v>
      </c>
      <c r="Q112">
        <v>2</v>
      </c>
      <c r="R112">
        <v>4</v>
      </c>
      <c r="S112">
        <v>0</v>
      </c>
      <c r="AB112" t="str">
        <f t="shared" si="3"/>
        <v>Normal</v>
      </c>
      <c r="AC112" t="str">
        <f t="shared" si="4"/>
        <v>Normal</v>
      </c>
    </row>
    <row r="113" spans="1:29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 s="11">
        <f t="shared" si="5"/>
        <v>88.74801901743264</v>
      </c>
      <c r="J113">
        <v>3</v>
      </c>
      <c r="K113" t="s">
        <v>35</v>
      </c>
      <c r="L113">
        <v>1</v>
      </c>
      <c r="M113" t="s">
        <v>35</v>
      </c>
      <c r="N113">
        <v>19</v>
      </c>
      <c r="O113">
        <v>7</v>
      </c>
      <c r="P113">
        <v>10</v>
      </c>
      <c r="Q113">
        <v>8</v>
      </c>
      <c r="R113">
        <v>3</v>
      </c>
      <c r="S113">
        <v>0</v>
      </c>
      <c r="AB113" t="str">
        <f t="shared" si="3"/>
        <v>Normal</v>
      </c>
      <c r="AC113" t="str">
        <f t="shared" si="4"/>
        <v>Normal</v>
      </c>
    </row>
    <row r="114" spans="1:29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 s="11">
        <f t="shared" si="5"/>
        <v>84.19452887537993</v>
      </c>
      <c r="J114">
        <v>2</v>
      </c>
      <c r="K114" t="s">
        <v>36</v>
      </c>
      <c r="L114">
        <v>1</v>
      </c>
      <c r="M114" t="s">
        <v>40</v>
      </c>
      <c r="N114">
        <v>17</v>
      </c>
      <c r="O114">
        <v>5</v>
      </c>
      <c r="P114">
        <v>10</v>
      </c>
      <c r="Q114">
        <v>10</v>
      </c>
      <c r="R114">
        <v>3</v>
      </c>
      <c r="S114">
        <v>0</v>
      </c>
      <c r="AB114" t="str">
        <f t="shared" si="3"/>
        <v>Normal</v>
      </c>
      <c r="AC114" t="str">
        <f t="shared" si="4"/>
        <v>Normal</v>
      </c>
    </row>
    <row r="115" spans="1:29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 s="11">
        <f t="shared" si="5"/>
        <v>81.54981549815497</v>
      </c>
      <c r="J115">
        <v>1</v>
      </c>
      <c r="K115" t="s">
        <v>40</v>
      </c>
      <c r="L115">
        <v>0</v>
      </c>
      <c r="M115" t="s">
        <v>40</v>
      </c>
      <c r="N115">
        <v>19</v>
      </c>
      <c r="O115">
        <v>5</v>
      </c>
      <c r="P115">
        <v>13</v>
      </c>
      <c r="Q115">
        <v>7</v>
      </c>
      <c r="R115">
        <v>2</v>
      </c>
      <c r="S115">
        <v>0</v>
      </c>
      <c r="AB115" t="str">
        <f t="shared" si="3"/>
        <v>Normal</v>
      </c>
      <c r="AC115" t="str">
        <f t="shared" si="4"/>
        <v>Normal</v>
      </c>
    </row>
    <row r="116" spans="1:29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 s="11">
        <f t="shared" si="5"/>
        <v>82.551594746716688</v>
      </c>
      <c r="J116">
        <v>0</v>
      </c>
      <c r="K116" t="s">
        <v>36</v>
      </c>
      <c r="L116">
        <v>0</v>
      </c>
      <c r="M116" t="s">
        <v>36</v>
      </c>
      <c r="N116">
        <v>27</v>
      </c>
      <c r="O116">
        <v>5</v>
      </c>
      <c r="P116">
        <v>8</v>
      </c>
      <c r="Q116">
        <v>10</v>
      </c>
      <c r="R116">
        <v>0</v>
      </c>
      <c r="S116">
        <v>0</v>
      </c>
      <c r="AB116" t="str">
        <f t="shared" si="3"/>
        <v>Normal</v>
      </c>
      <c r="AC116" t="str">
        <f t="shared" si="4"/>
        <v>Normal</v>
      </c>
    </row>
    <row r="117" spans="1:29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 s="11">
        <f t="shared" si="5"/>
        <v>82.752902155887227</v>
      </c>
      <c r="J117">
        <v>1</v>
      </c>
      <c r="K117" t="s">
        <v>40</v>
      </c>
      <c r="L117">
        <v>1</v>
      </c>
      <c r="M117" t="s">
        <v>36</v>
      </c>
      <c r="N117">
        <v>10</v>
      </c>
      <c r="O117">
        <v>3</v>
      </c>
      <c r="P117">
        <v>14</v>
      </c>
      <c r="Q117">
        <v>7</v>
      </c>
      <c r="R117">
        <v>3</v>
      </c>
      <c r="S117">
        <v>0</v>
      </c>
      <c r="AB117" t="str">
        <f t="shared" si="3"/>
        <v>Normal</v>
      </c>
      <c r="AC117" t="str">
        <f t="shared" si="4"/>
        <v>Normal</v>
      </c>
    </row>
    <row r="118" spans="1:29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 s="11">
        <f t="shared" si="5"/>
        <v>88.349514563106794</v>
      </c>
      <c r="J118">
        <v>0</v>
      </c>
      <c r="K118" t="s">
        <v>40</v>
      </c>
      <c r="L118">
        <v>0</v>
      </c>
      <c r="M118" t="s">
        <v>40</v>
      </c>
      <c r="N118">
        <v>23</v>
      </c>
      <c r="O118">
        <v>5</v>
      </c>
      <c r="P118">
        <v>19</v>
      </c>
      <c r="Q118">
        <v>9</v>
      </c>
      <c r="R118">
        <v>4</v>
      </c>
      <c r="S118">
        <v>0</v>
      </c>
      <c r="AB118" t="str">
        <f t="shared" si="3"/>
        <v>Normal</v>
      </c>
      <c r="AC118" t="str">
        <f t="shared" si="4"/>
        <v>Normal</v>
      </c>
    </row>
    <row r="119" spans="1:29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 s="11">
        <f t="shared" si="5"/>
        <v>82.575757575757578</v>
      </c>
      <c r="J119">
        <v>2</v>
      </c>
      <c r="K119" t="s">
        <v>40</v>
      </c>
      <c r="L119">
        <v>1</v>
      </c>
      <c r="M119" t="s">
        <v>36</v>
      </c>
      <c r="N119">
        <v>7</v>
      </c>
      <c r="O119">
        <v>5</v>
      </c>
      <c r="P119">
        <v>11</v>
      </c>
      <c r="Q119">
        <v>3</v>
      </c>
      <c r="R119">
        <v>3</v>
      </c>
      <c r="S119">
        <v>0</v>
      </c>
      <c r="AB119" t="str">
        <f t="shared" si="3"/>
        <v>Normal</v>
      </c>
      <c r="AC119" t="str">
        <f t="shared" si="4"/>
        <v>Normal</v>
      </c>
    </row>
    <row r="120" spans="1:29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 s="11">
        <f t="shared" si="5"/>
        <v>79.65367965367966</v>
      </c>
      <c r="J120">
        <v>1</v>
      </c>
      <c r="K120" t="s">
        <v>36</v>
      </c>
      <c r="L120">
        <v>1</v>
      </c>
      <c r="M120" t="s">
        <v>36</v>
      </c>
      <c r="N120">
        <v>11</v>
      </c>
      <c r="O120">
        <v>6</v>
      </c>
      <c r="P120">
        <v>11</v>
      </c>
      <c r="Q120">
        <v>4</v>
      </c>
      <c r="R120">
        <v>0</v>
      </c>
      <c r="S120">
        <v>0</v>
      </c>
      <c r="AB120" t="str">
        <f t="shared" si="3"/>
        <v>Normal</v>
      </c>
      <c r="AC120" t="str">
        <f t="shared" si="4"/>
        <v>Normal</v>
      </c>
    </row>
    <row r="121" spans="1:29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 s="11">
        <f t="shared" si="5"/>
        <v>82.291666666666657</v>
      </c>
      <c r="J121">
        <v>0</v>
      </c>
      <c r="K121" t="s">
        <v>40</v>
      </c>
      <c r="L121">
        <v>0</v>
      </c>
      <c r="M121" t="s">
        <v>40</v>
      </c>
      <c r="N121">
        <v>18</v>
      </c>
      <c r="O121">
        <v>2</v>
      </c>
      <c r="P121">
        <v>11</v>
      </c>
      <c r="Q121">
        <v>8</v>
      </c>
      <c r="R121">
        <v>1</v>
      </c>
      <c r="S121">
        <v>0</v>
      </c>
      <c r="AB121" t="str">
        <f t="shared" si="3"/>
        <v>Normal</v>
      </c>
      <c r="AC121" t="str">
        <f t="shared" si="4"/>
        <v>Normal</v>
      </c>
    </row>
    <row r="122" spans="1:29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 s="11">
        <f t="shared" si="5"/>
        <v>85.909980430528378</v>
      </c>
      <c r="J122">
        <v>1</v>
      </c>
      <c r="K122" t="s">
        <v>36</v>
      </c>
      <c r="L122">
        <v>1</v>
      </c>
      <c r="M122" t="s">
        <v>35</v>
      </c>
      <c r="N122">
        <v>22</v>
      </c>
      <c r="O122">
        <v>5</v>
      </c>
      <c r="P122">
        <v>20</v>
      </c>
      <c r="Q122">
        <v>7</v>
      </c>
      <c r="R122">
        <v>2</v>
      </c>
      <c r="S122">
        <v>0</v>
      </c>
      <c r="AB122" t="str">
        <f t="shared" si="3"/>
        <v>Normal</v>
      </c>
      <c r="AC122" t="str">
        <f t="shared" si="4"/>
        <v>Normal</v>
      </c>
    </row>
    <row r="123" spans="1:29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 s="11">
        <f t="shared" si="5"/>
        <v>82.61562998405104</v>
      </c>
      <c r="J123">
        <v>4</v>
      </c>
      <c r="K123" t="s">
        <v>35</v>
      </c>
      <c r="L123">
        <v>3</v>
      </c>
      <c r="M123" t="s">
        <v>35</v>
      </c>
      <c r="N123">
        <v>13</v>
      </c>
      <c r="O123">
        <v>6</v>
      </c>
      <c r="P123">
        <v>9</v>
      </c>
      <c r="Q123">
        <v>5</v>
      </c>
      <c r="R123">
        <v>1</v>
      </c>
      <c r="S123">
        <v>0</v>
      </c>
      <c r="AB123" t="str">
        <f t="shared" si="3"/>
        <v>Normal</v>
      </c>
      <c r="AC123" t="str">
        <f t="shared" si="4"/>
        <v>Normal</v>
      </c>
    </row>
    <row r="124" spans="1:29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 s="11">
        <f t="shared" si="5"/>
        <v>78</v>
      </c>
      <c r="J124">
        <v>1</v>
      </c>
      <c r="K124" t="s">
        <v>36</v>
      </c>
      <c r="L124">
        <v>0</v>
      </c>
      <c r="M124" t="s">
        <v>36</v>
      </c>
      <c r="N124">
        <v>16</v>
      </c>
      <c r="O124">
        <v>4</v>
      </c>
      <c r="P124">
        <v>12</v>
      </c>
      <c r="Q124">
        <v>8</v>
      </c>
      <c r="R124">
        <v>3</v>
      </c>
      <c r="S124">
        <v>0</v>
      </c>
      <c r="AB124" t="str">
        <f t="shared" si="3"/>
        <v>Normal</v>
      </c>
      <c r="AC124" t="str">
        <f t="shared" si="4"/>
        <v>Normal</v>
      </c>
    </row>
    <row r="125" spans="1:29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 s="11">
        <f t="shared" si="5"/>
        <v>72.881355932203391</v>
      </c>
      <c r="J125">
        <v>1</v>
      </c>
      <c r="K125" t="s">
        <v>35</v>
      </c>
      <c r="L125">
        <v>0</v>
      </c>
      <c r="M125" t="s">
        <v>36</v>
      </c>
      <c r="N125">
        <v>12</v>
      </c>
      <c r="O125">
        <v>5</v>
      </c>
      <c r="P125">
        <v>5</v>
      </c>
      <c r="Q125">
        <v>8</v>
      </c>
      <c r="R125">
        <v>1</v>
      </c>
      <c r="S125">
        <v>0</v>
      </c>
      <c r="AB125" t="str">
        <f t="shared" si="3"/>
        <v>Normal</v>
      </c>
      <c r="AC125" t="str">
        <f t="shared" si="4"/>
        <v>Normal</v>
      </c>
    </row>
    <row r="126" spans="1:29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 s="11">
        <f t="shared" si="5"/>
        <v>82.661996497373025</v>
      </c>
      <c r="J126">
        <v>2</v>
      </c>
      <c r="K126" t="s">
        <v>40</v>
      </c>
      <c r="L126">
        <v>1</v>
      </c>
      <c r="M126" t="s">
        <v>40</v>
      </c>
      <c r="N126">
        <v>10</v>
      </c>
      <c r="O126">
        <v>3</v>
      </c>
      <c r="P126">
        <v>13</v>
      </c>
      <c r="Q126">
        <v>3</v>
      </c>
      <c r="R126">
        <v>4</v>
      </c>
      <c r="S126">
        <v>0</v>
      </c>
      <c r="AB126" t="str">
        <f t="shared" si="3"/>
        <v>Normal</v>
      </c>
      <c r="AC126" t="str">
        <f t="shared" si="4"/>
        <v>Normal</v>
      </c>
    </row>
    <row r="127" spans="1:29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 s="11">
        <f t="shared" si="5"/>
        <v>77.011494252873561</v>
      </c>
      <c r="J127">
        <v>2</v>
      </c>
      <c r="K127" t="s">
        <v>40</v>
      </c>
      <c r="L127">
        <v>2</v>
      </c>
      <c r="M127" t="s">
        <v>40</v>
      </c>
      <c r="N127">
        <v>12</v>
      </c>
      <c r="O127">
        <v>5</v>
      </c>
      <c r="P127">
        <v>10</v>
      </c>
      <c r="Q127">
        <v>2</v>
      </c>
      <c r="R127">
        <v>4</v>
      </c>
      <c r="S127">
        <v>0</v>
      </c>
      <c r="AB127" t="str">
        <f t="shared" si="3"/>
        <v>Normal</v>
      </c>
      <c r="AC127" t="str">
        <f t="shared" si="4"/>
        <v>Normal</v>
      </c>
    </row>
    <row r="128" spans="1:29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 s="11">
        <f t="shared" si="5"/>
        <v>88.262195121951208</v>
      </c>
      <c r="J128">
        <v>3</v>
      </c>
      <c r="K128" t="s">
        <v>35</v>
      </c>
      <c r="L128">
        <v>2</v>
      </c>
      <c r="M128" t="s">
        <v>35</v>
      </c>
      <c r="N128">
        <v>17</v>
      </c>
      <c r="O128">
        <v>8</v>
      </c>
      <c r="P128">
        <v>21</v>
      </c>
      <c r="Q128">
        <v>3</v>
      </c>
      <c r="R128">
        <v>2</v>
      </c>
      <c r="S128">
        <v>0</v>
      </c>
      <c r="AB128" t="str">
        <f t="shared" si="3"/>
        <v>Normal</v>
      </c>
      <c r="AC128" t="str">
        <f t="shared" si="4"/>
        <v>Normal</v>
      </c>
    </row>
    <row r="129" spans="1:29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 s="11">
        <f t="shared" si="5"/>
        <v>88.820826952526801</v>
      </c>
      <c r="J129">
        <v>4</v>
      </c>
      <c r="K129" t="s">
        <v>35</v>
      </c>
      <c r="L129">
        <v>2</v>
      </c>
      <c r="M129" t="s">
        <v>35</v>
      </c>
      <c r="N129">
        <v>11</v>
      </c>
      <c r="O129">
        <v>5</v>
      </c>
      <c r="P129">
        <v>12</v>
      </c>
      <c r="Q129">
        <v>2</v>
      </c>
      <c r="R129">
        <v>2</v>
      </c>
      <c r="S129">
        <v>0</v>
      </c>
      <c r="AB129" t="str">
        <f t="shared" si="3"/>
        <v>Normal</v>
      </c>
      <c r="AC129" t="str">
        <f t="shared" si="4"/>
        <v>Normal</v>
      </c>
    </row>
    <row r="130" spans="1:29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 s="11">
        <f t="shared" si="5"/>
        <v>84.398496240601503</v>
      </c>
      <c r="J130">
        <v>1</v>
      </c>
      <c r="K130" t="s">
        <v>36</v>
      </c>
      <c r="L130">
        <v>0</v>
      </c>
      <c r="M130" t="s">
        <v>36</v>
      </c>
      <c r="N130">
        <v>8</v>
      </c>
      <c r="O130">
        <v>3</v>
      </c>
      <c r="P130">
        <v>4</v>
      </c>
      <c r="Q130">
        <v>7</v>
      </c>
      <c r="R130">
        <v>0</v>
      </c>
      <c r="S130">
        <v>0</v>
      </c>
      <c r="AB130" t="str">
        <f t="shared" ref="AB130:AB193" si="6">IF(E130 &lt; _xlfn.PERCENTILE.INC($E$2:$E$761,0),
    "Ekstrem Rendah",
    IF(E130 &gt; _xlfn.PERCENTILE.INC($E$2:$E$761,1),
        "Ekstrem Tinggi",
        "Normal"
    )
)</f>
        <v>Normal</v>
      </c>
      <c r="AC130" t="str">
        <f t="shared" ref="AC130:AC193" si="7">IF(F130 &lt; _xlfn.PERCENTILE.INC($F$2:$F$761,0.001),
    "Ekstrem Rendah",
    IF(F130 &gt; _xlfn.PERCENTILE.INC($F$2:$F$761,0.999),
        "Ekstrem Tinggi",
        "Normal"
    )
)</f>
        <v>Normal</v>
      </c>
    </row>
    <row r="131" spans="1:29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 s="11">
        <f t="shared" ref="I131:I194" si="8">H131/G131*100</f>
        <v>81.917211328976038</v>
      </c>
      <c r="J131">
        <v>2</v>
      </c>
      <c r="K131" t="s">
        <v>35</v>
      </c>
      <c r="L131">
        <v>1</v>
      </c>
      <c r="M131" t="s">
        <v>35</v>
      </c>
      <c r="N131">
        <v>18</v>
      </c>
      <c r="O131">
        <v>7</v>
      </c>
      <c r="P131">
        <v>9</v>
      </c>
      <c r="Q131">
        <v>7</v>
      </c>
      <c r="R131">
        <v>1</v>
      </c>
      <c r="S131">
        <v>0</v>
      </c>
      <c r="AB131" t="str">
        <f t="shared" si="6"/>
        <v>Normal</v>
      </c>
      <c r="AC131" t="str">
        <f t="shared" si="7"/>
        <v>Normal</v>
      </c>
    </row>
    <row r="132" spans="1:29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 s="11">
        <f t="shared" si="8"/>
        <v>80.99467140319716</v>
      </c>
      <c r="J132">
        <v>0</v>
      </c>
      <c r="K132" t="s">
        <v>40</v>
      </c>
      <c r="L132">
        <v>0</v>
      </c>
      <c r="M132" t="s">
        <v>36</v>
      </c>
      <c r="N132">
        <v>9</v>
      </c>
      <c r="O132">
        <v>2</v>
      </c>
      <c r="P132">
        <v>14</v>
      </c>
      <c r="Q132">
        <v>4</v>
      </c>
      <c r="R132">
        <v>2</v>
      </c>
      <c r="S132">
        <v>0</v>
      </c>
      <c r="AB132" t="str">
        <f t="shared" si="6"/>
        <v>Normal</v>
      </c>
      <c r="AC132" t="str">
        <f t="shared" si="7"/>
        <v>Normal</v>
      </c>
    </row>
    <row r="133" spans="1:29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 s="11">
        <f t="shared" si="8"/>
        <v>74.327628361858189</v>
      </c>
      <c r="J133">
        <v>3</v>
      </c>
      <c r="K133" t="s">
        <v>35</v>
      </c>
      <c r="L133">
        <v>1</v>
      </c>
      <c r="M133" t="s">
        <v>35</v>
      </c>
      <c r="N133">
        <v>8</v>
      </c>
      <c r="O133">
        <v>6</v>
      </c>
      <c r="P133">
        <v>9</v>
      </c>
      <c r="Q133">
        <v>3</v>
      </c>
      <c r="R133">
        <v>2</v>
      </c>
      <c r="S133">
        <v>0</v>
      </c>
      <c r="AB133" t="str">
        <f t="shared" si="6"/>
        <v>Normal</v>
      </c>
      <c r="AC133" t="str">
        <f t="shared" si="7"/>
        <v>Normal</v>
      </c>
    </row>
    <row r="134" spans="1:29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 s="11">
        <f t="shared" si="8"/>
        <v>77.886977886977888</v>
      </c>
      <c r="J134">
        <v>4</v>
      </c>
      <c r="K134" t="s">
        <v>35</v>
      </c>
      <c r="L134">
        <v>2</v>
      </c>
      <c r="M134" t="s">
        <v>35</v>
      </c>
      <c r="N134">
        <v>13</v>
      </c>
      <c r="O134">
        <v>4</v>
      </c>
      <c r="P134">
        <v>10</v>
      </c>
      <c r="Q134">
        <v>3</v>
      </c>
      <c r="R134">
        <v>2</v>
      </c>
      <c r="S134">
        <v>0</v>
      </c>
      <c r="AB134" t="str">
        <f t="shared" si="6"/>
        <v>Normal</v>
      </c>
      <c r="AC134" t="str">
        <f t="shared" si="7"/>
        <v>Normal</v>
      </c>
    </row>
    <row r="135" spans="1:29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 s="11">
        <f t="shared" si="8"/>
        <v>87.903225806451616</v>
      </c>
      <c r="J135">
        <v>3</v>
      </c>
      <c r="K135" t="s">
        <v>35</v>
      </c>
      <c r="L135">
        <v>2</v>
      </c>
      <c r="M135" t="s">
        <v>35</v>
      </c>
      <c r="N135">
        <v>17</v>
      </c>
      <c r="O135">
        <v>7</v>
      </c>
      <c r="P135">
        <v>7</v>
      </c>
      <c r="Q135">
        <v>8</v>
      </c>
      <c r="R135">
        <v>2</v>
      </c>
      <c r="S135">
        <v>0</v>
      </c>
      <c r="AB135" t="str">
        <f t="shared" si="6"/>
        <v>Normal</v>
      </c>
      <c r="AC135" t="str">
        <f t="shared" si="7"/>
        <v>Normal</v>
      </c>
    </row>
    <row r="136" spans="1:29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 s="11">
        <f t="shared" si="8"/>
        <v>76.368159203980099</v>
      </c>
      <c r="J136">
        <v>3</v>
      </c>
      <c r="K136" t="s">
        <v>36</v>
      </c>
      <c r="L136">
        <v>1</v>
      </c>
      <c r="M136" t="s">
        <v>35</v>
      </c>
      <c r="N136">
        <v>17</v>
      </c>
      <c r="O136">
        <v>6</v>
      </c>
      <c r="P136">
        <v>9</v>
      </c>
      <c r="Q136">
        <v>5</v>
      </c>
      <c r="R136">
        <v>2</v>
      </c>
      <c r="S136">
        <v>0</v>
      </c>
      <c r="AB136" t="str">
        <f t="shared" si="6"/>
        <v>Normal</v>
      </c>
      <c r="AC136" t="str">
        <f t="shared" si="7"/>
        <v>Normal</v>
      </c>
    </row>
    <row r="137" spans="1:29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 s="11">
        <f t="shared" si="8"/>
        <v>86.081370449678801</v>
      </c>
      <c r="J137">
        <v>1</v>
      </c>
      <c r="K137" t="s">
        <v>40</v>
      </c>
      <c r="L137">
        <v>1</v>
      </c>
      <c r="M137" t="s">
        <v>40</v>
      </c>
      <c r="N137">
        <v>6</v>
      </c>
      <c r="O137">
        <v>4</v>
      </c>
      <c r="P137">
        <v>7</v>
      </c>
      <c r="Q137">
        <v>5</v>
      </c>
      <c r="R137">
        <v>1</v>
      </c>
      <c r="S137">
        <v>1</v>
      </c>
      <c r="AB137" t="str">
        <f t="shared" si="6"/>
        <v>Normal</v>
      </c>
      <c r="AC137" t="str">
        <f t="shared" si="7"/>
        <v>Normal</v>
      </c>
    </row>
    <row r="138" spans="1:29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 s="11">
        <f t="shared" si="8"/>
        <v>83.661417322834637</v>
      </c>
      <c r="J138">
        <v>2</v>
      </c>
      <c r="K138" t="s">
        <v>35</v>
      </c>
      <c r="L138">
        <v>0</v>
      </c>
      <c r="M138" t="s">
        <v>36</v>
      </c>
      <c r="N138">
        <v>14</v>
      </c>
      <c r="O138">
        <v>6</v>
      </c>
      <c r="P138">
        <v>12</v>
      </c>
      <c r="Q138">
        <v>13</v>
      </c>
      <c r="R138">
        <v>1</v>
      </c>
      <c r="S138">
        <v>0</v>
      </c>
      <c r="AB138" t="str">
        <f t="shared" si="6"/>
        <v>Normal</v>
      </c>
      <c r="AC138" t="str">
        <f t="shared" si="7"/>
        <v>Normal</v>
      </c>
    </row>
    <row r="139" spans="1:29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 s="11">
        <f t="shared" si="8"/>
        <v>81.967213114754102</v>
      </c>
      <c r="J139">
        <v>3</v>
      </c>
      <c r="K139" t="s">
        <v>35</v>
      </c>
      <c r="L139">
        <v>3</v>
      </c>
      <c r="M139" t="s">
        <v>35</v>
      </c>
      <c r="N139">
        <v>20</v>
      </c>
      <c r="O139">
        <v>10</v>
      </c>
      <c r="P139">
        <v>11</v>
      </c>
      <c r="Q139">
        <v>10</v>
      </c>
      <c r="R139">
        <v>2</v>
      </c>
      <c r="S139">
        <v>0</v>
      </c>
      <c r="AB139" t="str">
        <f t="shared" si="6"/>
        <v>Normal</v>
      </c>
      <c r="AC139" t="str">
        <f t="shared" si="7"/>
        <v>Normal</v>
      </c>
    </row>
    <row r="140" spans="1:29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 s="11">
        <f t="shared" si="8"/>
        <v>78.758949880668254</v>
      </c>
      <c r="J140">
        <v>3</v>
      </c>
      <c r="K140" t="s">
        <v>35</v>
      </c>
      <c r="L140">
        <v>1</v>
      </c>
      <c r="M140" t="s">
        <v>35</v>
      </c>
      <c r="N140">
        <v>6</v>
      </c>
      <c r="O140">
        <v>2</v>
      </c>
      <c r="P140">
        <v>7</v>
      </c>
      <c r="Q140">
        <v>5</v>
      </c>
      <c r="R140">
        <v>2</v>
      </c>
      <c r="S140">
        <v>0</v>
      </c>
      <c r="AB140" t="str">
        <f t="shared" si="6"/>
        <v>Normal</v>
      </c>
      <c r="AC140" t="str">
        <f t="shared" si="7"/>
        <v>Normal</v>
      </c>
    </row>
    <row r="141" spans="1:29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 s="11">
        <f t="shared" si="8"/>
        <v>66.896551724137936</v>
      </c>
      <c r="J141">
        <v>1</v>
      </c>
      <c r="K141" t="s">
        <v>35</v>
      </c>
      <c r="L141">
        <v>1</v>
      </c>
      <c r="M141" t="s">
        <v>35</v>
      </c>
      <c r="N141">
        <v>21</v>
      </c>
      <c r="O141">
        <v>8</v>
      </c>
      <c r="P141">
        <v>15</v>
      </c>
      <c r="Q141">
        <v>5</v>
      </c>
      <c r="R141">
        <v>2</v>
      </c>
      <c r="S141">
        <v>0</v>
      </c>
      <c r="AB141" t="str">
        <f t="shared" si="6"/>
        <v>Normal</v>
      </c>
      <c r="AC141" t="str">
        <f t="shared" si="7"/>
        <v>Normal</v>
      </c>
    </row>
    <row r="142" spans="1:29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 s="11">
        <f t="shared" si="8"/>
        <v>82.900432900432889</v>
      </c>
      <c r="J142">
        <v>1</v>
      </c>
      <c r="K142" t="s">
        <v>35</v>
      </c>
      <c r="L142">
        <v>1</v>
      </c>
      <c r="M142" t="s">
        <v>35</v>
      </c>
      <c r="N142">
        <v>18</v>
      </c>
      <c r="O142">
        <v>5</v>
      </c>
      <c r="P142">
        <v>18</v>
      </c>
      <c r="Q142">
        <v>14</v>
      </c>
      <c r="R142">
        <v>1</v>
      </c>
      <c r="S142">
        <v>0</v>
      </c>
      <c r="AB142" t="str">
        <f t="shared" si="6"/>
        <v>Normal</v>
      </c>
      <c r="AC142" t="str">
        <f t="shared" si="7"/>
        <v>Normal</v>
      </c>
    </row>
    <row r="143" spans="1:29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 s="11">
        <f t="shared" si="8"/>
        <v>77.517564402810308</v>
      </c>
      <c r="J143">
        <v>4</v>
      </c>
      <c r="K143" t="s">
        <v>35</v>
      </c>
      <c r="L143">
        <v>2</v>
      </c>
      <c r="M143" t="s">
        <v>36</v>
      </c>
      <c r="N143">
        <v>11</v>
      </c>
      <c r="O143">
        <v>8</v>
      </c>
      <c r="P143">
        <v>10</v>
      </c>
      <c r="Q143">
        <v>3</v>
      </c>
      <c r="R143">
        <v>3</v>
      </c>
      <c r="S143">
        <v>0</v>
      </c>
      <c r="AB143" t="str">
        <f t="shared" si="6"/>
        <v>Normal</v>
      </c>
      <c r="AC143" t="str">
        <f t="shared" si="7"/>
        <v>Normal</v>
      </c>
    </row>
    <row r="144" spans="1:29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 s="11">
        <f t="shared" si="8"/>
        <v>75.824175824175825</v>
      </c>
      <c r="J144">
        <v>2</v>
      </c>
      <c r="K144" t="s">
        <v>36</v>
      </c>
      <c r="L144">
        <v>1</v>
      </c>
      <c r="M144" t="s">
        <v>36</v>
      </c>
      <c r="N144">
        <v>12</v>
      </c>
      <c r="O144">
        <v>3</v>
      </c>
      <c r="P144">
        <v>4</v>
      </c>
      <c r="Q144">
        <v>6</v>
      </c>
      <c r="R144">
        <v>1</v>
      </c>
      <c r="S144">
        <v>0</v>
      </c>
      <c r="AB144" t="str">
        <f t="shared" si="6"/>
        <v>Normal</v>
      </c>
      <c r="AC144" t="str">
        <f t="shared" si="7"/>
        <v>Normal</v>
      </c>
    </row>
    <row r="145" spans="1:29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 s="11">
        <f t="shared" si="8"/>
        <v>85.35825545171339</v>
      </c>
      <c r="J145">
        <v>2</v>
      </c>
      <c r="K145" t="s">
        <v>40</v>
      </c>
      <c r="L145">
        <v>1</v>
      </c>
      <c r="M145" t="s">
        <v>36</v>
      </c>
      <c r="N145">
        <v>17</v>
      </c>
      <c r="O145">
        <v>7</v>
      </c>
      <c r="P145">
        <v>10</v>
      </c>
      <c r="Q145">
        <v>5</v>
      </c>
      <c r="R145">
        <v>0</v>
      </c>
      <c r="S145">
        <v>0</v>
      </c>
      <c r="AB145" t="str">
        <f t="shared" si="6"/>
        <v>Normal</v>
      </c>
      <c r="AC145" t="str">
        <f t="shared" si="7"/>
        <v>Normal</v>
      </c>
    </row>
    <row r="146" spans="1:29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 s="11">
        <f t="shared" si="8"/>
        <v>71.036585365853654</v>
      </c>
      <c r="J146">
        <v>1</v>
      </c>
      <c r="K146" t="s">
        <v>36</v>
      </c>
      <c r="L146">
        <v>1</v>
      </c>
      <c r="M146" t="s">
        <v>35</v>
      </c>
      <c r="N146">
        <v>2</v>
      </c>
      <c r="O146">
        <v>2</v>
      </c>
      <c r="P146">
        <v>10</v>
      </c>
      <c r="Q146">
        <v>0</v>
      </c>
      <c r="R146">
        <v>4</v>
      </c>
      <c r="S146">
        <v>0</v>
      </c>
      <c r="AB146" t="str">
        <f t="shared" si="6"/>
        <v>Normal</v>
      </c>
      <c r="AC146" t="str">
        <f t="shared" si="7"/>
        <v>Normal</v>
      </c>
    </row>
    <row r="147" spans="1:29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 s="11">
        <f t="shared" si="8"/>
        <v>71.087533156498665</v>
      </c>
      <c r="J147">
        <v>1</v>
      </c>
      <c r="K147" t="s">
        <v>40</v>
      </c>
      <c r="L147">
        <v>1</v>
      </c>
      <c r="M147" t="s">
        <v>35</v>
      </c>
      <c r="N147">
        <v>18</v>
      </c>
      <c r="O147">
        <v>5</v>
      </c>
      <c r="P147">
        <v>9</v>
      </c>
      <c r="Q147">
        <v>6</v>
      </c>
      <c r="R147">
        <v>2</v>
      </c>
      <c r="S147">
        <v>0</v>
      </c>
      <c r="AB147" t="str">
        <f t="shared" si="6"/>
        <v>Normal</v>
      </c>
      <c r="AC147" t="str">
        <f t="shared" si="7"/>
        <v>Normal</v>
      </c>
    </row>
    <row r="148" spans="1:29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 s="11">
        <f t="shared" si="8"/>
        <v>82.807017543859658</v>
      </c>
      <c r="J148">
        <v>2</v>
      </c>
      <c r="K148" t="s">
        <v>36</v>
      </c>
      <c r="L148">
        <v>0</v>
      </c>
      <c r="M148" t="s">
        <v>40</v>
      </c>
      <c r="N148">
        <v>10</v>
      </c>
      <c r="O148">
        <v>3</v>
      </c>
      <c r="P148">
        <v>9</v>
      </c>
      <c r="Q148">
        <v>5</v>
      </c>
      <c r="R148">
        <v>1</v>
      </c>
      <c r="S148">
        <v>0</v>
      </c>
      <c r="AB148" t="str">
        <f t="shared" si="6"/>
        <v>Normal</v>
      </c>
      <c r="AC148" t="str">
        <f t="shared" si="7"/>
        <v>Normal</v>
      </c>
    </row>
    <row r="149" spans="1:29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 s="11">
        <f t="shared" si="8"/>
        <v>80.563380281690144</v>
      </c>
      <c r="J149">
        <v>3</v>
      </c>
      <c r="K149" t="s">
        <v>40</v>
      </c>
      <c r="L149">
        <v>2</v>
      </c>
      <c r="M149" t="s">
        <v>35</v>
      </c>
      <c r="N149">
        <v>13</v>
      </c>
      <c r="O149">
        <v>5</v>
      </c>
      <c r="P149">
        <v>17</v>
      </c>
      <c r="Q149">
        <v>5</v>
      </c>
      <c r="R149">
        <v>2</v>
      </c>
      <c r="S149">
        <v>0</v>
      </c>
      <c r="AB149" t="str">
        <f t="shared" si="6"/>
        <v>Normal</v>
      </c>
      <c r="AC149" t="str">
        <f t="shared" si="7"/>
        <v>Normal</v>
      </c>
    </row>
    <row r="150" spans="1:29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 s="11">
        <f t="shared" si="8"/>
        <v>78.125</v>
      </c>
      <c r="J150">
        <v>2</v>
      </c>
      <c r="K150" t="s">
        <v>35</v>
      </c>
      <c r="L150">
        <v>0</v>
      </c>
      <c r="M150" t="s">
        <v>36</v>
      </c>
      <c r="N150">
        <v>19</v>
      </c>
      <c r="O150">
        <v>4</v>
      </c>
      <c r="P150">
        <v>12</v>
      </c>
      <c r="Q150">
        <v>11</v>
      </c>
      <c r="R150">
        <v>5</v>
      </c>
      <c r="S150">
        <v>0</v>
      </c>
      <c r="AB150" t="str">
        <f t="shared" si="6"/>
        <v>Normal</v>
      </c>
      <c r="AC150" t="str">
        <f t="shared" si="7"/>
        <v>Normal</v>
      </c>
    </row>
    <row r="151" spans="1:29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 s="11">
        <f t="shared" si="8"/>
        <v>89.276139410187668</v>
      </c>
      <c r="J151">
        <v>0</v>
      </c>
      <c r="K151" t="s">
        <v>36</v>
      </c>
      <c r="L151">
        <v>0</v>
      </c>
      <c r="M151" t="s">
        <v>36</v>
      </c>
      <c r="N151">
        <v>13</v>
      </c>
      <c r="O151">
        <v>5</v>
      </c>
      <c r="P151">
        <v>6</v>
      </c>
      <c r="Q151">
        <v>8</v>
      </c>
      <c r="R151">
        <v>0</v>
      </c>
      <c r="S151">
        <v>0</v>
      </c>
      <c r="AB151" t="str">
        <f t="shared" si="6"/>
        <v>Normal</v>
      </c>
      <c r="AC151" t="str">
        <f t="shared" si="7"/>
        <v>Normal</v>
      </c>
    </row>
    <row r="152" spans="1:29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 s="11">
        <f t="shared" si="8"/>
        <v>84.982935153583611</v>
      </c>
      <c r="J152">
        <v>2</v>
      </c>
      <c r="K152" t="s">
        <v>36</v>
      </c>
      <c r="L152">
        <v>0</v>
      </c>
      <c r="M152" t="s">
        <v>40</v>
      </c>
      <c r="N152">
        <v>16</v>
      </c>
      <c r="O152">
        <v>4</v>
      </c>
      <c r="P152">
        <v>10</v>
      </c>
      <c r="Q152">
        <v>5</v>
      </c>
      <c r="R152">
        <v>3</v>
      </c>
      <c r="S152">
        <v>1</v>
      </c>
      <c r="AB152" t="str">
        <f t="shared" si="6"/>
        <v>Normal</v>
      </c>
      <c r="AC152" t="str">
        <f t="shared" si="7"/>
        <v>Normal</v>
      </c>
    </row>
    <row r="153" spans="1:29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 s="11">
        <f t="shared" si="8"/>
        <v>86.526946107784426</v>
      </c>
      <c r="J153">
        <v>4</v>
      </c>
      <c r="K153" t="s">
        <v>35</v>
      </c>
      <c r="L153">
        <v>1</v>
      </c>
      <c r="M153" t="s">
        <v>35</v>
      </c>
      <c r="N153">
        <v>27</v>
      </c>
      <c r="O153">
        <v>11</v>
      </c>
      <c r="P153">
        <v>7</v>
      </c>
      <c r="Q153">
        <v>5</v>
      </c>
      <c r="R153">
        <v>3</v>
      </c>
      <c r="S153">
        <v>0</v>
      </c>
      <c r="AB153" t="str">
        <f t="shared" si="6"/>
        <v>Normal</v>
      </c>
      <c r="AC153" t="str">
        <f t="shared" si="7"/>
        <v>Normal</v>
      </c>
    </row>
    <row r="154" spans="1:29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 s="11">
        <f t="shared" si="8"/>
        <v>80.692167577413471</v>
      </c>
      <c r="J154">
        <v>1</v>
      </c>
      <c r="K154" t="s">
        <v>40</v>
      </c>
      <c r="L154">
        <v>0</v>
      </c>
      <c r="M154" t="s">
        <v>40</v>
      </c>
      <c r="N154">
        <v>16</v>
      </c>
      <c r="O154">
        <v>6</v>
      </c>
      <c r="P154">
        <v>13</v>
      </c>
      <c r="Q154">
        <v>7</v>
      </c>
      <c r="R154">
        <v>0</v>
      </c>
      <c r="S154">
        <v>1</v>
      </c>
      <c r="AB154" t="str">
        <f t="shared" si="6"/>
        <v>Normal</v>
      </c>
      <c r="AC154" t="str">
        <f t="shared" si="7"/>
        <v>Normal</v>
      </c>
    </row>
    <row r="155" spans="1:29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 s="11">
        <f t="shared" si="8"/>
        <v>88.023952095808383</v>
      </c>
      <c r="J155">
        <v>2</v>
      </c>
      <c r="K155" t="s">
        <v>35</v>
      </c>
      <c r="L155">
        <v>0</v>
      </c>
      <c r="M155" t="s">
        <v>36</v>
      </c>
      <c r="N155">
        <v>17</v>
      </c>
      <c r="O155">
        <v>6</v>
      </c>
      <c r="P155">
        <v>12</v>
      </c>
      <c r="Q155">
        <v>4</v>
      </c>
      <c r="R155">
        <v>0</v>
      </c>
      <c r="S155">
        <v>0</v>
      </c>
      <c r="AB155" t="str">
        <f t="shared" si="6"/>
        <v>Normal</v>
      </c>
      <c r="AC155" t="str">
        <f t="shared" si="7"/>
        <v>Normal</v>
      </c>
    </row>
    <row r="156" spans="1:29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 s="11">
        <f t="shared" si="8"/>
        <v>86.133768352365408</v>
      </c>
      <c r="J156">
        <v>1</v>
      </c>
      <c r="K156" t="s">
        <v>40</v>
      </c>
      <c r="L156">
        <v>0</v>
      </c>
      <c r="M156" t="s">
        <v>40</v>
      </c>
      <c r="N156">
        <v>17</v>
      </c>
      <c r="O156">
        <v>5</v>
      </c>
      <c r="P156">
        <v>11</v>
      </c>
      <c r="Q156">
        <v>8</v>
      </c>
      <c r="R156">
        <v>1</v>
      </c>
      <c r="S156">
        <v>0</v>
      </c>
      <c r="AB156" t="str">
        <f t="shared" si="6"/>
        <v>Normal</v>
      </c>
      <c r="AC156" t="str">
        <f t="shared" si="7"/>
        <v>Normal</v>
      </c>
    </row>
    <row r="157" spans="1:29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 s="11">
        <f t="shared" si="8"/>
        <v>84.20074349442379</v>
      </c>
      <c r="J157">
        <v>1</v>
      </c>
      <c r="K157" t="s">
        <v>40</v>
      </c>
      <c r="L157">
        <v>1</v>
      </c>
      <c r="M157" t="s">
        <v>35</v>
      </c>
      <c r="N157">
        <v>10</v>
      </c>
      <c r="O157">
        <v>3</v>
      </c>
      <c r="P157">
        <v>5</v>
      </c>
      <c r="Q157">
        <v>8</v>
      </c>
      <c r="R157">
        <v>1</v>
      </c>
      <c r="S157">
        <v>0</v>
      </c>
      <c r="AB157" t="str">
        <f t="shared" si="6"/>
        <v>Normal</v>
      </c>
      <c r="AC157" t="str">
        <f t="shared" si="7"/>
        <v>Normal</v>
      </c>
    </row>
    <row r="158" spans="1:29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 s="11">
        <f t="shared" si="8"/>
        <v>82.564102564102555</v>
      </c>
      <c r="J158">
        <v>2</v>
      </c>
      <c r="K158" t="s">
        <v>35</v>
      </c>
      <c r="L158">
        <v>1</v>
      </c>
      <c r="M158" t="s">
        <v>35</v>
      </c>
      <c r="N158">
        <v>26</v>
      </c>
      <c r="O158">
        <v>8</v>
      </c>
      <c r="P158">
        <v>11</v>
      </c>
      <c r="Q158">
        <v>8</v>
      </c>
      <c r="R158">
        <v>0</v>
      </c>
      <c r="S158">
        <v>1</v>
      </c>
      <c r="AB158" t="str">
        <f t="shared" si="6"/>
        <v>Normal</v>
      </c>
      <c r="AC158" t="str">
        <f t="shared" si="7"/>
        <v>Normal</v>
      </c>
    </row>
    <row r="159" spans="1:29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 s="11">
        <f t="shared" si="8"/>
        <v>85.589519650655021</v>
      </c>
      <c r="J159">
        <v>0</v>
      </c>
      <c r="K159" t="s">
        <v>40</v>
      </c>
      <c r="L159">
        <v>0</v>
      </c>
      <c r="M159" t="s">
        <v>40</v>
      </c>
      <c r="N159">
        <v>9</v>
      </c>
      <c r="O159">
        <v>3</v>
      </c>
      <c r="P159">
        <v>8</v>
      </c>
      <c r="Q159">
        <v>2</v>
      </c>
      <c r="R159">
        <v>1</v>
      </c>
      <c r="S159">
        <v>0</v>
      </c>
      <c r="AB159" t="str">
        <f t="shared" si="6"/>
        <v>Normal</v>
      </c>
      <c r="AC159" t="str">
        <f t="shared" si="7"/>
        <v>Normal</v>
      </c>
    </row>
    <row r="160" spans="1:29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 s="11">
        <f t="shared" si="8"/>
        <v>73.727087576374757</v>
      </c>
      <c r="J160">
        <v>1</v>
      </c>
      <c r="K160" t="s">
        <v>36</v>
      </c>
      <c r="L160">
        <v>0</v>
      </c>
      <c r="M160" t="s">
        <v>36</v>
      </c>
      <c r="N160">
        <v>29</v>
      </c>
      <c r="O160">
        <v>9</v>
      </c>
      <c r="P160">
        <v>6</v>
      </c>
      <c r="Q160">
        <v>12</v>
      </c>
      <c r="R160">
        <v>0</v>
      </c>
      <c r="S160">
        <v>0</v>
      </c>
      <c r="AB160" t="str">
        <f t="shared" si="6"/>
        <v>Normal</v>
      </c>
      <c r="AC160" t="str">
        <f t="shared" si="7"/>
        <v>Normal</v>
      </c>
    </row>
    <row r="161" spans="1:29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 s="11">
        <f t="shared" si="8"/>
        <v>84.922394678492239</v>
      </c>
      <c r="J161">
        <v>2</v>
      </c>
      <c r="K161" t="s">
        <v>35</v>
      </c>
      <c r="L161">
        <v>1</v>
      </c>
      <c r="M161" t="s">
        <v>35</v>
      </c>
      <c r="N161">
        <v>11</v>
      </c>
      <c r="O161">
        <v>6</v>
      </c>
      <c r="P161">
        <v>14</v>
      </c>
      <c r="Q161">
        <v>5</v>
      </c>
      <c r="R161">
        <v>3</v>
      </c>
      <c r="S161">
        <v>0</v>
      </c>
      <c r="AB161" t="str">
        <f t="shared" si="6"/>
        <v>Normal</v>
      </c>
      <c r="AC161" t="str">
        <f t="shared" si="7"/>
        <v>Normal</v>
      </c>
    </row>
    <row r="162" spans="1:29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 s="11">
        <f t="shared" si="8"/>
        <v>80.135823429541603</v>
      </c>
      <c r="J162">
        <v>0</v>
      </c>
      <c r="K162" t="s">
        <v>40</v>
      </c>
      <c r="L162">
        <v>0</v>
      </c>
      <c r="M162" t="s">
        <v>40</v>
      </c>
      <c r="N162">
        <v>7</v>
      </c>
      <c r="O162">
        <v>3</v>
      </c>
      <c r="P162">
        <v>9</v>
      </c>
      <c r="Q162">
        <v>9</v>
      </c>
      <c r="R162">
        <v>3</v>
      </c>
      <c r="S162">
        <v>0</v>
      </c>
      <c r="AB162" t="str">
        <f t="shared" si="6"/>
        <v>Normal</v>
      </c>
      <c r="AC162" t="str">
        <f t="shared" si="7"/>
        <v>Normal</v>
      </c>
    </row>
    <row r="163" spans="1:29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 s="11">
        <f t="shared" si="8"/>
        <v>80.952380952380949</v>
      </c>
      <c r="J163">
        <v>0</v>
      </c>
      <c r="K163" t="s">
        <v>40</v>
      </c>
      <c r="L163">
        <v>0</v>
      </c>
      <c r="M163" t="s">
        <v>40</v>
      </c>
      <c r="N163">
        <v>10</v>
      </c>
      <c r="O163">
        <v>2</v>
      </c>
      <c r="P163">
        <v>9</v>
      </c>
      <c r="Q163">
        <v>2</v>
      </c>
      <c r="R163">
        <v>2</v>
      </c>
      <c r="S163">
        <v>0</v>
      </c>
      <c r="AB163" t="str">
        <f t="shared" si="6"/>
        <v>Normal</v>
      </c>
      <c r="AC163" t="str">
        <f t="shared" si="7"/>
        <v>Normal</v>
      </c>
    </row>
    <row r="164" spans="1:29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 s="11">
        <f t="shared" si="8"/>
        <v>74.401913875598098</v>
      </c>
      <c r="J164">
        <v>1</v>
      </c>
      <c r="K164" t="s">
        <v>36</v>
      </c>
      <c r="L164">
        <v>0</v>
      </c>
      <c r="M164" t="s">
        <v>36</v>
      </c>
      <c r="N164">
        <v>11</v>
      </c>
      <c r="O164">
        <v>4</v>
      </c>
      <c r="P164">
        <v>14</v>
      </c>
      <c r="Q164">
        <v>8</v>
      </c>
      <c r="R164">
        <v>2</v>
      </c>
      <c r="S164">
        <v>0</v>
      </c>
      <c r="AB164" t="str">
        <f t="shared" si="6"/>
        <v>Normal</v>
      </c>
      <c r="AC164" t="str">
        <f t="shared" si="7"/>
        <v>Normal</v>
      </c>
    </row>
    <row r="165" spans="1:29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 s="11">
        <f t="shared" si="8"/>
        <v>79.620853080568722</v>
      </c>
      <c r="J165">
        <v>1</v>
      </c>
      <c r="K165" t="s">
        <v>40</v>
      </c>
      <c r="L165">
        <v>1</v>
      </c>
      <c r="M165" t="s">
        <v>40</v>
      </c>
      <c r="N165">
        <v>15</v>
      </c>
      <c r="O165">
        <v>6</v>
      </c>
      <c r="P165">
        <v>9</v>
      </c>
      <c r="Q165">
        <v>3</v>
      </c>
      <c r="R165">
        <v>2</v>
      </c>
      <c r="S165">
        <v>0</v>
      </c>
      <c r="AB165" t="str">
        <f t="shared" si="6"/>
        <v>Normal</v>
      </c>
      <c r="AC165" t="str">
        <f t="shared" si="7"/>
        <v>Normal</v>
      </c>
    </row>
    <row r="166" spans="1:29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 s="11">
        <f t="shared" si="8"/>
        <v>70.562770562770567</v>
      </c>
      <c r="J166">
        <v>0</v>
      </c>
      <c r="K166" t="s">
        <v>36</v>
      </c>
      <c r="L166">
        <v>0</v>
      </c>
      <c r="M166" t="s">
        <v>36</v>
      </c>
      <c r="N166">
        <v>5</v>
      </c>
      <c r="O166">
        <v>4</v>
      </c>
      <c r="P166">
        <v>20</v>
      </c>
      <c r="Q166">
        <v>2</v>
      </c>
      <c r="R166">
        <v>4</v>
      </c>
      <c r="S166">
        <v>0</v>
      </c>
      <c r="AB166" t="str">
        <f t="shared" si="6"/>
        <v>Normal</v>
      </c>
      <c r="AC166" t="str">
        <f t="shared" si="7"/>
        <v>Normal</v>
      </c>
    </row>
    <row r="167" spans="1:29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 s="11">
        <f t="shared" si="8"/>
        <v>83.444816053511701</v>
      </c>
      <c r="J167">
        <v>0</v>
      </c>
      <c r="K167" t="s">
        <v>36</v>
      </c>
      <c r="L167">
        <v>0</v>
      </c>
      <c r="M167" t="s">
        <v>36</v>
      </c>
      <c r="N167">
        <v>16</v>
      </c>
      <c r="O167">
        <v>5</v>
      </c>
      <c r="P167">
        <v>8</v>
      </c>
      <c r="Q167">
        <v>6</v>
      </c>
      <c r="R167">
        <v>1</v>
      </c>
      <c r="S167">
        <v>0</v>
      </c>
      <c r="AB167" t="str">
        <f t="shared" si="6"/>
        <v>Normal</v>
      </c>
      <c r="AC167" t="str">
        <f t="shared" si="7"/>
        <v>Normal</v>
      </c>
    </row>
    <row r="168" spans="1:29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 s="11">
        <f t="shared" si="8"/>
        <v>84.033613445378151</v>
      </c>
      <c r="J168">
        <v>0</v>
      </c>
      <c r="K168" t="s">
        <v>40</v>
      </c>
      <c r="L168">
        <v>0</v>
      </c>
      <c r="M168" t="s">
        <v>40</v>
      </c>
      <c r="N168">
        <v>9</v>
      </c>
      <c r="O168">
        <v>5</v>
      </c>
      <c r="P168">
        <v>15</v>
      </c>
      <c r="Q168">
        <v>6</v>
      </c>
      <c r="R168">
        <v>2</v>
      </c>
      <c r="S168">
        <v>0</v>
      </c>
      <c r="AB168" t="str">
        <f t="shared" si="6"/>
        <v>Normal</v>
      </c>
      <c r="AC168" t="str">
        <f t="shared" si="7"/>
        <v>Normal</v>
      </c>
    </row>
    <row r="169" spans="1:29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 s="11">
        <f t="shared" si="8"/>
        <v>79.329608938547494</v>
      </c>
      <c r="J169">
        <v>0</v>
      </c>
      <c r="K169" t="s">
        <v>40</v>
      </c>
      <c r="L169">
        <v>0</v>
      </c>
      <c r="M169" t="s">
        <v>40</v>
      </c>
      <c r="N169">
        <v>23</v>
      </c>
      <c r="O169">
        <v>7</v>
      </c>
      <c r="P169">
        <v>11</v>
      </c>
      <c r="Q169">
        <v>13</v>
      </c>
      <c r="R169">
        <v>1</v>
      </c>
      <c r="S169">
        <v>0</v>
      </c>
      <c r="AB169" t="str">
        <f t="shared" si="6"/>
        <v>Normal</v>
      </c>
      <c r="AC169" t="str">
        <f t="shared" si="7"/>
        <v>Normal</v>
      </c>
    </row>
    <row r="170" spans="1:29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 s="11">
        <f t="shared" si="8"/>
        <v>83.191850594227503</v>
      </c>
      <c r="J170">
        <v>3</v>
      </c>
      <c r="K170" t="s">
        <v>40</v>
      </c>
      <c r="L170">
        <v>1</v>
      </c>
      <c r="M170" t="s">
        <v>40</v>
      </c>
      <c r="N170">
        <v>9</v>
      </c>
      <c r="O170">
        <v>5</v>
      </c>
      <c r="P170">
        <v>7</v>
      </c>
      <c r="Q170">
        <v>7</v>
      </c>
      <c r="R170">
        <v>1</v>
      </c>
      <c r="S170">
        <v>0</v>
      </c>
      <c r="AB170" t="str">
        <f t="shared" si="6"/>
        <v>Normal</v>
      </c>
      <c r="AC170" t="str">
        <f t="shared" si="7"/>
        <v>Normal</v>
      </c>
    </row>
    <row r="171" spans="1:29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 s="11">
        <f t="shared" si="8"/>
        <v>89.259796806966619</v>
      </c>
      <c r="J171">
        <v>1</v>
      </c>
      <c r="K171" t="s">
        <v>36</v>
      </c>
      <c r="L171">
        <v>1</v>
      </c>
      <c r="M171" t="s">
        <v>36</v>
      </c>
      <c r="N171">
        <v>24</v>
      </c>
      <c r="O171">
        <v>5</v>
      </c>
      <c r="P171">
        <v>5</v>
      </c>
      <c r="Q171">
        <v>8</v>
      </c>
      <c r="R171">
        <v>1</v>
      </c>
      <c r="S171">
        <v>0</v>
      </c>
      <c r="AB171" t="str">
        <f t="shared" si="6"/>
        <v>Normal</v>
      </c>
      <c r="AC171" t="str">
        <f t="shared" si="7"/>
        <v>Normal</v>
      </c>
    </row>
    <row r="172" spans="1:29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 s="11">
        <f t="shared" si="8"/>
        <v>79.1015625</v>
      </c>
      <c r="J172">
        <v>0</v>
      </c>
      <c r="K172" t="s">
        <v>36</v>
      </c>
      <c r="L172">
        <v>0</v>
      </c>
      <c r="M172" t="s">
        <v>36</v>
      </c>
      <c r="N172">
        <v>18</v>
      </c>
      <c r="O172">
        <v>4</v>
      </c>
      <c r="P172">
        <v>13</v>
      </c>
      <c r="Q172">
        <v>5</v>
      </c>
      <c r="R172">
        <v>2</v>
      </c>
      <c r="S172">
        <v>0</v>
      </c>
      <c r="AB172" t="str">
        <f t="shared" si="6"/>
        <v>Normal</v>
      </c>
      <c r="AC172" t="str">
        <f t="shared" si="7"/>
        <v>Normal</v>
      </c>
    </row>
    <row r="173" spans="1:29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 s="11">
        <f t="shared" si="8"/>
        <v>81.583793738489874</v>
      </c>
      <c r="J173">
        <v>1</v>
      </c>
      <c r="K173" t="s">
        <v>40</v>
      </c>
      <c r="L173">
        <v>1</v>
      </c>
      <c r="M173" t="s">
        <v>35</v>
      </c>
      <c r="N173">
        <v>12</v>
      </c>
      <c r="O173">
        <v>8</v>
      </c>
      <c r="P173">
        <v>13</v>
      </c>
      <c r="Q173">
        <v>3</v>
      </c>
      <c r="R173">
        <v>1</v>
      </c>
      <c r="S173">
        <v>0</v>
      </c>
      <c r="AB173" t="str">
        <f t="shared" si="6"/>
        <v>Normal</v>
      </c>
      <c r="AC173" t="str">
        <f t="shared" si="7"/>
        <v>Normal</v>
      </c>
    </row>
    <row r="174" spans="1:29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 s="11">
        <f t="shared" si="8"/>
        <v>88.888888888888886</v>
      </c>
      <c r="J174">
        <v>3</v>
      </c>
      <c r="K174" t="s">
        <v>35</v>
      </c>
      <c r="L174">
        <v>1</v>
      </c>
      <c r="M174" t="s">
        <v>35</v>
      </c>
      <c r="N174">
        <v>22</v>
      </c>
      <c r="O174">
        <v>8</v>
      </c>
      <c r="P174">
        <v>15</v>
      </c>
      <c r="Q174">
        <v>9</v>
      </c>
      <c r="R174">
        <v>2</v>
      </c>
      <c r="S174">
        <v>0</v>
      </c>
      <c r="AB174" t="str">
        <f t="shared" si="6"/>
        <v>Normal</v>
      </c>
      <c r="AC174" t="str">
        <f t="shared" si="7"/>
        <v>Normal</v>
      </c>
    </row>
    <row r="175" spans="1:29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 s="11">
        <f t="shared" si="8"/>
        <v>70.383275261324044</v>
      </c>
      <c r="J175">
        <v>1</v>
      </c>
      <c r="K175" t="s">
        <v>35</v>
      </c>
      <c r="L175">
        <v>1</v>
      </c>
      <c r="M175" t="s">
        <v>35</v>
      </c>
      <c r="N175">
        <v>10</v>
      </c>
      <c r="O175">
        <v>3</v>
      </c>
      <c r="P175">
        <v>12</v>
      </c>
      <c r="Q175">
        <v>2</v>
      </c>
      <c r="R175">
        <v>3</v>
      </c>
      <c r="S175">
        <v>0</v>
      </c>
      <c r="AB175" t="str">
        <f t="shared" si="6"/>
        <v>Normal</v>
      </c>
      <c r="AC175" t="str">
        <f t="shared" si="7"/>
        <v>Normal</v>
      </c>
    </row>
    <row r="176" spans="1:29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 s="11">
        <f t="shared" si="8"/>
        <v>82.658959537572258</v>
      </c>
      <c r="J176">
        <v>0</v>
      </c>
      <c r="K176" t="s">
        <v>40</v>
      </c>
      <c r="L176">
        <v>0</v>
      </c>
      <c r="M176" t="s">
        <v>36</v>
      </c>
      <c r="N176">
        <v>18</v>
      </c>
      <c r="O176">
        <v>5</v>
      </c>
      <c r="P176">
        <v>15</v>
      </c>
      <c r="Q176">
        <v>2</v>
      </c>
      <c r="R176">
        <v>1</v>
      </c>
      <c r="S176">
        <v>0</v>
      </c>
      <c r="AB176" t="str">
        <f t="shared" si="6"/>
        <v>Normal</v>
      </c>
      <c r="AC176" t="str">
        <f t="shared" si="7"/>
        <v>Normal</v>
      </c>
    </row>
    <row r="177" spans="1:29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 s="11">
        <f t="shared" si="8"/>
        <v>81.128404669260703</v>
      </c>
      <c r="J177">
        <v>2</v>
      </c>
      <c r="K177" t="s">
        <v>35</v>
      </c>
      <c r="L177">
        <v>0</v>
      </c>
      <c r="M177" t="s">
        <v>36</v>
      </c>
      <c r="N177">
        <v>7</v>
      </c>
      <c r="O177">
        <v>4</v>
      </c>
      <c r="P177">
        <v>12</v>
      </c>
      <c r="Q177">
        <v>4</v>
      </c>
      <c r="R177">
        <v>2</v>
      </c>
      <c r="S177">
        <v>0</v>
      </c>
      <c r="AB177" t="str">
        <f t="shared" si="6"/>
        <v>Normal</v>
      </c>
      <c r="AC177" t="str">
        <f t="shared" si="7"/>
        <v>Normal</v>
      </c>
    </row>
    <row r="178" spans="1:29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 s="11">
        <f t="shared" si="8"/>
        <v>86.130374479889042</v>
      </c>
      <c r="J178">
        <v>3</v>
      </c>
      <c r="K178" t="s">
        <v>35</v>
      </c>
      <c r="L178">
        <v>1</v>
      </c>
      <c r="M178" t="s">
        <v>36</v>
      </c>
      <c r="N178">
        <v>19</v>
      </c>
      <c r="O178">
        <v>7</v>
      </c>
      <c r="P178">
        <v>17</v>
      </c>
      <c r="Q178">
        <v>14</v>
      </c>
      <c r="R178">
        <v>3</v>
      </c>
      <c r="S178">
        <v>0</v>
      </c>
      <c r="AB178" t="str">
        <f t="shared" si="6"/>
        <v>Normal</v>
      </c>
      <c r="AC178" t="str">
        <f t="shared" si="7"/>
        <v>Normal</v>
      </c>
    </row>
    <row r="179" spans="1:29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 s="11">
        <f t="shared" si="8"/>
        <v>79.584120982986775</v>
      </c>
      <c r="J179">
        <v>0</v>
      </c>
      <c r="K179" t="s">
        <v>36</v>
      </c>
      <c r="L179">
        <v>0</v>
      </c>
      <c r="M179" t="s">
        <v>36</v>
      </c>
      <c r="N179">
        <v>24</v>
      </c>
      <c r="O179">
        <v>7</v>
      </c>
      <c r="P179">
        <v>6</v>
      </c>
      <c r="Q179">
        <v>5</v>
      </c>
      <c r="R179">
        <v>0</v>
      </c>
      <c r="S179">
        <v>0</v>
      </c>
      <c r="AB179" t="str">
        <f t="shared" si="6"/>
        <v>Normal</v>
      </c>
      <c r="AC179" t="str">
        <f t="shared" si="7"/>
        <v>Normal</v>
      </c>
    </row>
    <row r="180" spans="1:29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 s="11">
        <f t="shared" si="8"/>
        <v>88.260254596888259</v>
      </c>
      <c r="J180">
        <v>1</v>
      </c>
      <c r="K180" t="s">
        <v>35</v>
      </c>
      <c r="L180">
        <v>1</v>
      </c>
      <c r="M180" t="s">
        <v>35</v>
      </c>
      <c r="N180">
        <v>13</v>
      </c>
      <c r="O180">
        <v>5</v>
      </c>
      <c r="P180">
        <v>7</v>
      </c>
      <c r="Q180">
        <v>5</v>
      </c>
      <c r="R180">
        <v>1</v>
      </c>
      <c r="S180">
        <v>0</v>
      </c>
      <c r="AB180" t="str">
        <f t="shared" si="6"/>
        <v>Normal</v>
      </c>
      <c r="AC180" t="str">
        <f t="shared" si="7"/>
        <v>Normal</v>
      </c>
    </row>
    <row r="181" spans="1:29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 s="11">
        <f t="shared" si="8"/>
        <v>90.77669902912622</v>
      </c>
      <c r="J181">
        <v>0</v>
      </c>
      <c r="K181" t="s">
        <v>40</v>
      </c>
      <c r="L181">
        <v>0</v>
      </c>
      <c r="M181" t="s">
        <v>40</v>
      </c>
      <c r="N181">
        <v>11</v>
      </c>
      <c r="O181">
        <v>4</v>
      </c>
      <c r="P181">
        <v>11</v>
      </c>
      <c r="Q181">
        <v>4</v>
      </c>
      <c r="R181">
        <v>2</v>
      </c>
      <c r="S181">
        <v>0</v>
      </c>
      <c r="AB181" t="str">
        <f t="shared" si="6"/>
        <v>Normal</v>
      </c>
      <c r="AC181" t="str">
        <f t="shared" si="7"/>
        <v>Normal</v>
      </c>
    </row>
    <row r="182" spans="1:29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 s="11">
        <f t="shared" si="8"/>
        <v>74.004683840749422</v>
      </c>
      <c r="J182">
        <v>2</v>
      </c>
      <c r="K182" t="s">
        <v>35</v>
      </c>
      <c r="L182">
        <v>1</v>
      </c>
      <c r="M182" t="s">
        <v>36</v>
      </c>
      <c r="N182">
        <v>19</v>
      </c>
      <c r="O182">
        <v>10</v>
      </c>
      <c r="P182">
        <v>18</v>
      </c>
      <c r="Q182">
        <v>8</v>
      </c>
      <c r="R182">
        <v>2</v>
      </c>
      <c r="S182">
        <v>0</v>
      </c>
      <c r="AB182" t="str">
        <f t="shared" si="6"/>
        <v>Normal</v>
      </c>
      <c r="AC182" t="str">
        <f t="shared" si="7"/>
        <v>Normal</v>
      </c>
    </row>
    <row r="183" spans="1:29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 s="11">
        <f t="shared" si="8"/>
        <v>78.01418439716312</v>
      </c>
      <c r="J183">
        <v>0</v>
      </c>
      <c r="K183" t="s">
        <v>40</v>
      </c>
      <c r="L183">
        <v>0</v>
      </c>
      <c r="M183" t="s">
        <v>40</v>
      </c>
      <c r="N183">
        <v>13</v>
      </c>
      <c r="O183">
        <v>2</v>
      </c>
      <c r="P183">
        <v>13</v>
      </c>
      <c r="Q183">
        <v>5</v>
      </c>
      <c r="R183">
        <v>4</v>
      </c>
      <c r="S183">
        <v>0</v>
      </c>
      <c r="AB183" t="str">
        <f t="shared" si="6"/>
        <v>Normal</v>
      </c>
      <c r="AC183" t="str">
        <f t="shared" si="7"/>
        <v>Normal</v>
      </c>
    </row>
    <row r="184" spans="1:29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 s="11">
        <f t="shared" si="8"/>
        <v>78.977272727272734</v>
      </c>
      <c r="J184">
        <v>2</v>
      </c>
      <c r="K184" t="s">
        <v>36</v>
      </c>
      <c r="L184">
        <v>1</v>
      </c>
      <c r="M184" t="s">
        <v>35</v>
      </c>
      <c r="N184">
        <v>11</v>
      </c>
      <c r="O184">
        <v>6</v>
      </c>
      <c r="P184">
        <v>7</v>
      </c>
      <c r="Q184">
        <v>1</v>
      </c>
      <c r="R184">
        <v>1</v>
      </c>
      <c r="S184">
        <v>0</v>
      </c>
      <c r="AB184" t="str">
        <f t="shared" si="6"/>
        <v>Normal</v>
      </c>
      <c r="AC184" t="str">
        <f t="shared" si="7"/>
        <v>Normal</v>
      </c>
    </row>
    <row r="185" spans="1:29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 s="11">
        <f t="shared" si="8"/>
        <v>76.034858387799559</v>
      </c>
      <c r="J185">
        <v>2</v>
      </c>
      <c r="K185" t="s">
        <v>36</v>
      </c>
      <c r="L185">
        <v>2</v>
      </c>
      <c r="M185" t="s">
        <v>35</v>
      </c>
      <c r="N185">
        <v>13</v>
      </c>
      <c r="O185">
        <v>3</v>
      </c>
      <c r="P185">
        <v>9</v>
      </c>
      <c r="Q185">
        <v>5</v>
      </c>
      <c r="R185">
        <v>1</v>
      </c>
      <c r="S185">
        <v>0</v>
      </c>
      <c r="AB185" t="str">
        <f t="shared" si="6"/>
        <v>Normal</v>
      </c>
      <c r="AC185" t="str">
        <f t="shared" si="7"/>
        <v>Normal</v>
      </c>
    </row>
    <row r="186" spans="1:29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 s="11">
        <f t="shared" si="8"/>
        <v>84.040404040404042</v>
      </c>
      <c r="J186">
        <v>0</v>
      </c>
      <c r="K186" t="s">
        <v>40</v>
      </c>
      <c r="L186">
        <v>0</v>
      </c>
      <c r="M186" t="s">
        <v>40</v>
      </c>
      <c r="N186">
        <v>7</v>
      </c>
      <c r="O186">
        <v>0</v>
      </c>
      <c r="P186">
        <v>7</v>
      </c>
      <c r="Q186">
        <v>3</v>
      </c>
      <c r="R186">
        <v>0</v>
      </c>
      <c r="S186">
        <v>0</v>
      </c>
      <c r="AB186" t="str">
        <f t="shared" si="6"/>
        <v>Normal</v>
      </c>
      <c r="AC186" t="str">
        <f t="shared" si="7"/>
        <v>Normal</v>
      </c>
    </row>
    <row r="187" spans="1:29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 s="11">
        <f t="shared" si="8"/>
        <v>82.217973231357561</v>
      </c>
      <c r="J187">
        <v>2</v>
      </c>
      <c r="K187" t="s">
        <v>36</v>
      </c>
      <c r="L187">
        <v>1</v>
      </c>
      <c r="M187" t="s">
        <v>36</v>
      </c>
      <c r="N187">
        <v>20</v>
      </c>
      <c r="O187">
        <v>4</v>
      </c>
      <c r="P187">
        <v>9</v>
      </c>
      <c r="Q187">
        <v>12</v>
      </c>
      <c r="R187">
        <v>2</v>
      </c>
      <c r="S187">
        <v>0</v>
      </c>
      <c r="AB187" t="str">
        <f t="shared" si="6"/>
        <v>Normal</v>
      </c>
      <c r="AC187" t="str">
        <f t="shared" si="7"/>
        <v>Normal</v>
      </c>
    </row>
    <row r="188" spans="1:29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 s="11">
        <f t="shared" si="8"/>
        <v>63.052208835341361</v>
      </c>
      <c r="J188">
        <v>2</v>
      </c>
      <c r="K188" t="s">
        <v>35</v>
      </c>
      <c r="L188">
        <v>1</v>
      </c>
      <c r="M188" t="s">
        <v>35</v>
      </c>
      <c r="N188">
        <v>9</v>
      </c>
      <c r="O188">
        <v>6</v>
      </c>
      <c r="P188">
        <v>9</v>
      </c>
      <c r="Q188">
        <v>4</v>
      </c>
      <c r="R188">
        <v>4</v>
      </c>
      <c r="S188">
        <v>0</v>
      </c>
      <c r="AB188" t="str">
        <f t="shared" si="6"/>
        <v>Normal</v>
      </c>
      <c r="AC188" t="str">
        <f t="shared" si="7"/>
        <v>Normal</v>
      </c>
    </row>
    <row r="189" spans="1:29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 s="11">
        <f t="shared" si="8"/>
        <v>85.365853658536579</v>
      </c>
      <c r="J189">
        <v>0</v>
      </c>
      <c r="K189" t="s">
        <v>40</v>
      </c>
      <c r="L189">
        <v>0</v>
      </c>
      <c r="M189" t="s">
        <v>40</v>
      </c>
      <c r="N189">
        <v>10</v>
      </c>
      <c r="O189">
        <v>0</v>
      </c>
      <c r="P189">
        <v>13</v>
      </c>
      <c r="Q189">
        <v>2</v>
      </c>
      <c r="R189">
        <v>1</v>
      </c>
      <c r="S189">
        <v>0</v>
      </c>
      <c r="AB189" t="str">
        <f t="shared" si="6"/>
        <v>Normal</v>
      </c>
      <c r="AC189" t="str">
        <f t="shared" si="7"/>
        <v>Normal</v>
      </c>
    </row>
    <row r="190" spans="1:29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 s="11">
        <f t="shared" si="8"/>
        <v>80.430528375733857</v>
      </c>
      <c r="J190">
        <v>1</v>
      </c>
      <c r="K190" t="s">
        <v>40</v>
      </c>
      <c r="L190">
        <v>1</v>
      </c>
      <c r="M190" t="s">
        <v>36</v>
      </c>
      <c r="N190">
        <v>5</v>
      </c>
      <c r="O190">
        <v>2</v>
      </c>
      <c r="P190">
        <v>6</v>
      </c>
      <c r="Q190">
        <v>4</v>
      </c>
      <c r="R190">
        <v>1</v>
      </c>
      <c r="S190">
        <v>0</v>
      </c>
      <c r="AB190" t="str">
        <f t="shared" si="6"/>
        <v>Normal</v>
      </c>
      <c r="AC190" t="str">
        <f t="shared" si="7"/>
        <v>Normal</v>
      </c>
    </row>
    <row r="191" spans="1:29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 s="11">
        <f t="shared" si="8"/>
        <v>77.5390625</v>
      </c>
      <c r="J191">
        <v>1</v>
      </c>
      <c r="K191" t="s">
        <v>40</v>
      </c>
      <c r="L191">
        <v>1</v>
      </c>
      <c r="M191" t="s">
        <v>40</v>
      </c>
      <c r="N191">
        <v>13</v>
      </c>
      <c r="O191">
        <v>4</v>
      </c>
      <c r="P191">
        <v>11</v>
      </c>
      <c r="Q191">
        <v>9</v>
      </c>
      <c r="R191">
        <v>1</v>
      </c>
      <c r="S191">
        <v>0</v>
      </c>
      <c r="AB191" t="str">
        <f t="shared" si="6"/>
        <v>Normal</v>
      </c>
      <c r="AC191" t="str">
        <f t="shared" si="7"/>
        <v>Normal</v>
      </c>
    </row>
    <row r="192" spans="1:29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 s="11">
        <f t="shared" si="8"/>
        <v>87.36681887366818</v>
      </c>
      <c r="J192">
        <v>2</v>
      </c>
      <c r="K192" t="s">
        <v>35</v>
      </c>
      <c r="L192">
        <v>0</v>
      </c>
      <c r="M192" t="s">
        <v>36</v>
      </c>
      <c r="N192">
        <v>13</v>
      </c>
      <c r="O192">
        <v>5</v>
      </c>
      <c r="P192">
        <v>10</v>
      </c>
      <c r="Q192">
        <v>7</v>
      </c>
      <c r="R192">
        <v>0</v>
      </c>
      <c r="S192">
        <v>0</v>
      </c>
      <c r="AB192" t="str">
        <f t="shared" si="6"/>
        <v>Normal</v>
      </c>
      <c r="AC192" t="str">
        <f t="shared" si="7"/>
        <v>Normal</v>
      </c>
    </row>
    <row r="193" spans="1:29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 s="11">
        <f t="shared" si="8"/>
        <v>73.505976095617527</v>
      </c>
      <c r="J193">
        <v>1</v>
      </c>
      <c r="K193" t="s">
        <v>35</v>
      </c>
      <c r="L193">
        <v>0</v>
      </c>
      <c r="M193" t="s">
        <v>36</v>
      </c>
      <c r="N193">
        <v>19</v>
      </c>
      <c r="O193">
        <v>8</v>
      </c>
      <c r="P193">
        <v>15</v>
      </c>
      <c r="Q193">
        <v>9</v>
      </c>
      <c r="R193">
        <v>2</v>
      </c>
      <c r="S193">
        <v>0</v>
      </c>
      <c r="AB193" t="str">
        <f t="shared" si="6"/>
        <v>Normal</v>
      </c>
      <c r="AC193" t="str">
        <f t="shared" si="7"/>
        <v>Normal</v>
      </c>
    </row>
    <row r="194" spans="1:29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 s="11">
        <f t="shared" si="8"/>
        <v>73.506493506493513</v>
      </c>
      <c r="J194">
        <v>1</v>
      </c>
      <c r="K194" t="s">
        <v>36</v>
      </c>
      <c r="L194">
        <v>0</v>
      </c>
      <c r="M194" t="s">
        <v>40</v>
      </c>
      <c r="N194">
        <v>13</v>
      </c>
      <c r="O194">
        <v>6</v>
      </c>
      <c r="P194">
        <v>9</v>
      </c>
      <c r="Q194">
        <v>6</v>
      </c>
      <c r="R194">
        <v>0</v>
      </c>
      <c r="S194">
        <v>0</v>
      </c>
      <c r="AB194" t="str">
        <f t="shared" ref="AB194:AB257" si="9">IF(E194 &lt; _xlfn.PERCENTILE.INC($E$2:$E$761,0),
    "Ekstrem Rendah",
    IF(E194 &gt; _xlfn.PERCENTILE.INC($E$2:$E$761,1),
        "Ekstrem Tinggi",
        "Normal"
    )
)</f>
        <v>Normal</v>
      </c>
      <c r="AC194" t="str">
        <f t="shared" ref="AC194:AC257" si="10">IF(F194 &lt; _xlfn.PERCENTILE.INC($F$2:$F$761,0.001),
    "Ekstrem Rendah",
    IF(F194 &gt; _xlfn.PERCENTILE.INC($F$2:$F$761,0.999),
        "Ekstrem Tinggi",
        "Normal"
    )
)</f>
        <v>Normal</v>
      </c>
    </row>
    <row r="195" spans="1:29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 s="11">
        <f t="shared" ref="I195:I258" si="11">H195/G195*100</f>
        <v>87.478559176672391</v>
      </c>
      <c r="J195">
        <v>4</v>
      </c>
      <c r="K195" t="s">
        <v>35</v>
      </c>
      <c r="L195">
        <v>2</v>
      </c>
      <c r="M195" t="s">
        <v>35</v>
      </c>
      <c r="N195">
        <v>10</v>
      </c>
      <c r="O195">
        <v>7</v>
      </c>
      <c r="P195">
        <v>8</v>
      </c>
      <c r="Q195">
        <v>7</v>
      </c>
      <c r="R195">
        <v>2</v>
      </c>
      <c r="S195">
        <v>0</v>
      </c>
      <c r="AB195" t="str">
        <f t="shared" si="9"/>
        <v>Normal</v>
      </c>
      <c r="AC195" t="str">
        <f t="shared" si="10"/>
        <v>Normal</v>
      </c>
    </row>
    <row r="196" spans="1:29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 s="11">
        <f t="shared" si="11"/>
        <v>83.400809716599184</v>
      </c>
      <c r="J196">
        <v>0</v>
      </c>
      <c r="K196" t="s">
        <v>40</v>
      </c>
      <c r="L196">
        <v>0</v>
      </c>
      <c r="M196" t="s">
        <v>40</v>
      </c>
      <c r="N196">
        <v>8</v>
      </c>
      <c r="O196">
        <v>1</v>
      </c>
      <c r="P196">
        <v>10</v>
      </c>
      <c r="Q196">
        <v>2</v>
      </c>
      <c r="R196">
        <v>2</v>
      </c>
      <c r="S196">
        <v>0</v>
      </c>
      <c r="AB196" t="str">
        <f t="shared" si="9"/>
        <v>Normal</v>
      </c>
      <c r="AC196" t="str">
        <f t="shared" si="10"/>
        <v>Normal</v>
      </c>
    </row>
    <row r="197" spans="1:29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 s="11">
        <f t="shared" si="11"/>
        <v>84.035476718403544</v>
      </c>
      <c r="J197">
        <v>1</v>
      </c>
      <c r="K197" t="s">
        <v>36</v>
      </c>
      <c r="L197">
        <v>0</v>
      </c>
      <c r="M197" t="s">
        <v>40</v>
      </c>
      <c r="N197">
        <v>11</v>
      </c>
      <c r="O197">
        <v>4</v>
      </c>
      <c r="P197">
        <v>17</v>
      </c>
      <c r="Q197">
        <v>2</v>
      </c>
      <c r="R197">
        <v>2</v>
      </c>
      <c r="S197">
        <v>0</v>
      </c>
      <c r="AB197" t="str">
        <f t="shared" si="9"/>
        <v>Normal</v>
      </c>
      <c r="AC197" t="str">
        <f t="shared" si="10"/>
        <v>Normal</v>
      </c>
    </row>
    <row r="198" spans="1:29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 s="11">
        <f t="shared" si="11"/>
        <v>84.966442953020135</v>
      </c>
      <c r="J198">
        <v>2</v>
      </c>
      <c r="K198" t="s">
        <v>36</v>
      </c>
      <c r="L198">
        <v>0</v>
      </c>
      <c r="M198" t="s">
        <v>40</v>
      </c>
      <c r="N198">
        <v>15</v>
      </c>
      <c r="O198">
        <v>4</v>
      </c>
      <c r="P198">
        <v>10</v>
      </c>
      <c r="Q198">
        <v>9</v>
      </c>
      <c r="R198">
        <v>1</v>
      </c>
      <c r="S198">
        <v>0</v>
      </c>
      <c r="AB198" t="str">
        <f t="shared" si="9"/>
        <v>Normal</v>
      </c>
      <c r="AC198" t="str">
        <f t="shared" si="10"/>
        <v>Normal</v>
      </c>
    </row>
    <row r="199" spans="1:29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 s="11">
        <f t="shared" si="11"/>
        <v>81.341719077568129</v>
      </c>
      <c r="J199">
        <v>2</v>
      </c>
      <c r="K199" t="s">
        <v>36</v>
      </c>
      <c r="L199">
        <v>0</v>
      </c>
      <c r="M199" t="s">
        <v>36</v>
      </c>
      <c r="N199">
        <v>19</v>
      </c>
      <c r="O199">
        <v>6</v>
      </c>
      <c r="P199">
        <v>10</v>
      </c>
      <c r="Q199">
        <v>6</v>
      </c>
      <c r="R199">
        <v>2</v>
      </c>
      <c r="S199">
        <v>0</v>
      </c>
      <c r="AB199" t="str">
        <f t="shared" si="9"/>
        <v>Normal</v>
      </c>
      <c r="AC199" t="str">
        <f t="shared" si="10"/>
        <v>Normal</v>
      </c>
    </row>
    <row r="200" spans="1:29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 s="11">
        <f t="shared" si="11"/>
        <v>81.833333333333343</v>
      </c>
      <c r="J200">
        <v>0</v>
      </c>
      <c r="K200" t="s">
        <v>40</v>
      </c>
      <c r="L200">
        <v>0</v>
      </c>
      <c r="M200" t="s">
        <v>40</v>
      </c>
      <c r="N200">
        <v>13</v>
      </c>
      <c r="O200">
        <v>6</v>
      </c>
      <c r="P200">
        <v>10</v>
      </c>
      <c r="Q200">
        <v>5</v>
      </c>
      <c r="R200">
        <v>1</v>
      </c>
      <c r="S200">
        <v>0</v>
      </c>
      <c r="AB200" t="str">
        <f t="shared" si="9"/>
        <v>Normal</v>
      </c>
      <c r="AC200" t="str">
        <f t="shared" si="10"/>
        <v>Normal</v>
      </c>
    </row>
    <row r="201" spans="1:29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 s="11">
        <f t="shared" si="11"/>
        <v>77.631578947368425</v>
      </c>
      <c r="J201">
        <v>2</v>
      </c>
      <c r="K201" t="s">
        <v>36</v>
      </c>
      <c r="L201">
        <v>0</v>
      </c>
      <c r="M201" t="s">
        <v>36</v>
      </c>
      <c r="N201">
        <v>18</v>
      </c>
      <c r="O201">
        <v>6</v>
      </c>
      <c r="P201">
        <v>4</v>
      </c>
      <c r="Q201">
        <v>4</v>
      </c>
      <c r="R201">
        <v>0</v>
      </c>
      <c r="S201">
        <v>0</v>
      </c>
      <c r="AB201" t="str">
        <f t="shared" si="9"/>
        <v>Normal</v>
      </c>
      <c r="AC201" t="str">
        <f t="shared" si="10"/>
        <v>Normal</v>
      </c>
    </row>
    <row r="202" spans="1:29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 s="11">
        <f t="shared" si="11"/>
        <v>81.276595744680847</v>
      </c>
      <c r="J202">
        <v>2</v>
      </c>
      <c r="K202" t="s">
        <v>36</v>
      </c>
      <c r="L202">
        <v>1</v>
      </c>
      <c r="M202" t="s">
        <v>35</v>
      </c>
      <c r="N202">
        <v>26</v>
      </c>
      <c r="O202">
        <v>10</v>
      </c>
      <c r="P202">
        <v>15</v>
      </c>
      <c r="Q202">
        <v>9</v>
      </c>
      <c r="R202">
        <v>2</v>
      </c>
      <c r="S202">
        <v>0</v>
      </c>
      <c r="AB202" t="str">
        <f t="shared" si="9"/>
        <v>Normal</v>
      </c>
      <c r="AC202" t="str">
        <f t="shared" si="10"/>
        <v>Normal</v>
      </c>
    </row>
    <row r="203" spans="1:29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 s="11">
        <f t="shared" si="11"/>
        <v>80.542986425339365</v>
      </c>
      <c r="J203">
        <v>3</v>
      </c>
      <c r="K203" t="s">
        <v>35</v>
      </c>
      <c r="L203">
        <v>2</v>
      </c>
      <c r="M203" t="s">
        <v>35</v>
      </c>
      <c r="N203">
        <v>4</v>
      </c>
      <c r="O203">
        <v>3</v>
      </c>
      <c r="P203">
        <v>9</v>
      </c>
      <c r="Q203">
        <v>0</v>
      </c>
      <c r="R203">
        <v>3</v>
      </c>
      <c r="S203">
        <v>0</v>
      </c>
      <c r="AB203" t="str">
        <f t="shared" si="9"/>
        <v>Normal</v>
      </c>
      <c r="AC203" t="str">
        <f t="shared" si="10"/>
        <v>Normal</v>
      </c>
    </row>
    <row r="204" spans="1:29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 s="11">
        <f t="shared" si="11"/>
        <v>62.68656716417911</v>
      </c>
      <c r="J204">
        <v>1</v>
      </c>
      <c r="K204" t="s">
        <v>36</v>
      </c>
      <c r="L204">
        <v>1</v>
      </c>
      <c r="M204" t="s">
        <v>35</v>
      </c>
      <c r="N204">
        <v>6</v>
      </c>
      <c r="O204">
        <v>3</v>
      </c>
      <c r="P204">
        <v>7</v>
      </c>
      <c r="Q204">
        <v>0</v>
      </c>
      <c r="R204">
        <v>2</v>
      </c>
      <c r="S204">
        <v>0</v>
      </c>
      <c r="AB204" t="str">
        <f t="shared" si="9"/>
        <v>Normal</v>
      </c>
      <c r="AC204" t="str">
        <f t="shared" si="10"/>
        <v>Normal</v>
      </c>
    </row>
    <row r="205" spans="1:29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 s="11">
        <f t="shared" si="11"/>
        <v>77.564102564102569</v>
      </c>
      <c r="J205">
        <v>0</v>
      </c>
      <c r="K205" t="s">
        <v>40</v>
      </c>
      <c r="L205">
        <v>0</v>
      </c>
      <c r="M205" t="s">
        <v>36</v>
      </c>
      <c r="N205">
        <v>10</v>
      </c>
      <c r="O205">
        <v>3</v>
      </c>
      <c r="P205">
        <v>17</v>
      </c>
      <c r="Q205">
        <v>8</v>
      </c>
      <c r="R205">
        <v>2</v>
      </c>
      <c r="S205">
        <v>0</v>
      </c>
      <c r="AB205" t="str">
        <f t="shared" si="9"/>
        <v>Normal</v>
      </c>
      <c r="AC205" t="str">
        <f t="shared" si="10"/>
        <v>Normal</v>
      </c>
    </row>
    <row r="206" spans="1:29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 s="11">
        <f t="shared" si="11"/>
        <v>83.689024390243901</v>
      </c>
      <c r="J206">
        <v>0</v>
      </c>
      <c r="K206" t="s">
        <v>40</v>
      </c>
      <c r="L206">
        <v>0</v>
      </c>
      <c r="M206" t="s">
        <v>36</v>
      </c>
      <c r="N206">
        <v>21</v>
      </c>
      <c r="O206">
        <v>4</v>
      </c>
      <c r="P206">
        <v>7</v>
      </c>
      <c r="Q206">
        <v>4</v>
      </c>
      <c r="R206">
        <v>0</v>
      </c>
      <c r="S206">
        <v>0</v>
      </c>
      <c r="AB206" t="str">
        <f t="shared" si="9"/>
        <v>Normal</v>
      </c>
      <c r="AC206" t="str">
        <f t="shared" si="10"/>
        <v>Normal</v>
      </c>
    </row>
    <row r="207" spans="1:29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 s="11">
        <f t="shared" si="11"/>
        <v>85.303514376996802</v>
      </c>
      <c r="J207">
        <v>3</v>
      </c>
      <c r="K207" t="s">
        <v>35</v>
      </c>
      <c r="L207">
        <v>1</v>
      </c>
      <c r="M207" t="s">
        <v>35</v>
      </c>
      <c r="N207">
        <v>17</v>
      </c>
      <c r="O207">
        <v>5</v>
      </c>
      <c r="P207">
        <v>10</v>
      </c>
      <c r="Q207">
        <v>4</v>
      </c>
      <c r="R207">
        <v>0</v>
      </c>
      <c r="S207">
        <v>0</v>
      </c>
      <c r="AB207" t="str">
        <f t="shared" si="9"/>
        <v>Normal</v>
      </c>
      <c r="AC207" t="str">
        <f t="shared" si="10"/>
        <v>Normal</v>
      </c>
    </row>
    <row r="208" spans="1:29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 s="11">
        <f t="shared" si="11"/>
        <v>80.597014925373131</v>
      </c>
      <c r="J208">
        <v>2</v>
      </c>
      <c r="K208" t="s">
        <v>35</v>
      </c>
      <c r="L208">
        <v>2</v>
      </c>
      <c r="M208" t="s">
        <v>35</v>
      </c>
      <c r="N208">
        <v>14</v>
      </c>
      <c r="O208">
        <v>4</v>
      </c>
      <c r="P208">
        <v>16</v>
      </c>
      <c r="Q208">
        <v>10</v>
      </c>
      <c r="R208">
        <v>3</v>
      </c>
      <c r="S208">
        <v>0</v>
      </c>
      <c r="AB208" t="str">
        <f t="shared" si="9"/>
        <v>Normal</v>
      </c>
      <c r="AC208" t="str">
        <f t="shared" si="10"/>
        <v>Normal</v>
      </c>
    </row>
    <row r="209" spans="1:29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 s="11">
        <f t="shared" si="11"/>
        <v>81.693363844393602</v>
      </c>
      <c r="J209">
        <v>0</v>
      </c>
      <c r="K209" t="s">
        <v>40</v>
      </c>
      <c r="L209">
        <v>0</v>
      </c>
      <c r="M209" t="s">
        <v>36</v>
      </c>
      <c r="N209">
        <v>5</v>
      </c>
      <c r="O209">
        <v>3</v>
      </c>
      <c r="P209">
        <v>13</v>
      </c>
      <c r="Q209">
        <v>1</v>
      </c>
      <c r="R209">
        <v>2</v>
      </c>
      <c r="S209">
        <v>0</v>
      </c>
      <c r="AB209" t="str">
        <f t="shared" si="9"/>
        <v>Normal</v>
      </c>
      <c r="AC209" t="str">
        <f t="shared" si="10"/>
        <v>Normal</v>
      </c>
    </row>
    <row r="210" spans="1:29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 s="11">
        <f t="shared" si="11"/>
        <v>83.121019108280265</v>
      </c>
      <c r="J210">
        <v>3</v>
      </c>
      <c r="K210" t="s">
        <v>35</v>
      </c>
      <c r="L210">
        <v>0</v>
      </c>
      <c r="M210" t="s">
        <v>40</v>
      </c>
      <c r="N210">
        <v>23</v>
      </c>
      <c r="O210">
        <v>9</v>
      </c>
      <c r="P210">
        <v>7</v>
      </c>
      <c r="Q210">
        <v>5</v>
      </c>
      <c r="R210">
        <v>1</v>
      </c>
      <c r="S210">
        <v>0</v>
      </c>
      <c r="AB210" t="str">
        <f t="shared" si="9"/>
        <v>Normal</v>
      </c>
      <c r="AC210" t="str">
        <f t="shared" si="10"/>
        <v>Normal</v>
      </c>
    </row>
    <row r="211" spans="1:29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 s="11">
        <f t="shared" si="11"/>
        <v>75.599128540305017</v>
      </c>
      <c r="J211">
        <v>1</v>
      </c>
      <c r="K211" t="s">
        <v>40</v>
      </c>
      <c r="L211">
        <v>1</v>
      </c>
      <c r="M211" t="s">
        <v>40</v>
      </c>
      <c r="N211">
        <v>13</v>
      </c>
      <c r="O211">
        <v>5</v>
      </c>
      <c r="P211">
        <v>7</v>
      </c>
      <c r="Q211">
        <v>7</v>
      </c>
      <c r="R211">
        <v>1</v>
      </c>
      <c r="S211">
        <v>0</v>
      </c>
      <c r="AB211" t="str">
        <f t="shared" si="9"/>
        <v>Normal</v>
      </c>
      <c r="AC211" t="str">
        <f t="shared" si="10"/>
        <v>Normal</v>
      </c>
    </row>
    <row r="212" spans="1:29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 s="11">
        <f t="shared" si="11"/>
        <v>76.504297994269336</v>
      </c>
      <c r="J212">
        <v>0</v>
      </c>
      <c r="K212" t="s">
        <v>40</v>
      </c>
      <c r="L212">
        <v>0</v>
      </c>
      <c r="M212" t="s">
        <v>36</v>
      </c>
      <c r="N212">
        <v>11</v>
      </c>
      <c r="O212">
        <v>6</v>
      </c>
      <c r="P212">
        <v>6</v>
      </c>
      <c r="Q212">
        <v>2</v>
      </c>
      <c r="R212">
        <v>2</v>
      </c>
      <c r="S212">
        <v>0</v>
      </c>
      <c r="AB212" t="str">
        <f t="shared" si="9"/>
        <v>Normal</v>
      </c>
      <c r="AC212" t="str">
        <f t="shared" si="10"/>
        <v>Normal</v>
      </c>
    </row>
    <row r="213" spans="1:29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 s="11">
        <f t="shared" si="11"/>
        <v>75.476190476190482</v>
      </c>
      <c r="J213">
        <v>0</v>
      </c>
      <c r="K213" t="s">
        <v>40</v>
      </c>
      <c r="L213">
        <v>0</v>
      </c>
      <c r="M213" t="s">
        <v>36</v>
      </c>
      <c r="N213">
        <v>8</v>
      </c>
      <c r="O213">
        <v>4</v>
      </c>
      <c r="P213">
        <v>8</v>
      </c>
      <c r="Q213">
        <v>5</v>
      </c>
      <c r="R213">
        <v>3</v>
      </c>
      <c r="S213">
        <v>0</v>
      </c>
      <c r="AB213" t="str">
        <f t="shared" si="9"/>
        <v>Normal</v>
      </c>
      <c r="AC213" t="str">
        <f t="shared" si="10"/>
        <v>Normal</v>
      </c>
    </row>
    <row r="214" spans="1:29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 s="11">
        <f t="shared" si="11"/>
        <v>80.902777777777786</v>
      </c>
      <c r="J214">
        <v>0</v>
      </c>
      <c r="K214" t="s">
        <v>40</v>
      </c>
      <c r="L214">
        <v>0</v>
      </c>
      <c r="M214" t="s">
        <v>36</v>
      </c>
      <c r="N214">
        <v>7</v>
      </c>
      <c r="O214">
        <v>0</v>
      </c>
      <c r="P214">
        <v>13</v>
      </c>
      <c r="Q214">
        <v>2</v>
      </c>
      <c r="R214">
        <v>1</v>
      </c>
      <c r="S214">
        <v>1</v>
      </c>
      <c r="AB214" t="str">
        <f t="shared" si="9"/>
        <v>Normal</v>
      </c>
      <c r="AC214" t="str">
        <f t="shared" si="10"/>
        <v>Normal</v>
      </c>
    </row>
    <row r="215" spans="1:29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 s="11">
        <f t="shared" si="11"/>
        <v>83.057090239410684</v>
      </c>
      <c r="J215">
        <v>2</v>
      </c>
      <c r="K215" t="s">
        <v>36</v>
      </c>
      <c r="L215">
        <v>1</v>
      </c>
      <c r="M215" t="s">
        <v>35</v>
      </c>
      <c r="N215">
        <v>18</v>
      </c>
      <c r="O215">
        <v>6</v>
      </c>
      <c r="P215">
        <v>10</v>
      </c>
      <c r="Q215">
        <v>10</v>
      </c>
      <c r="R215">
        <v>2</v>
      </c>
      <c r="S215">
        <v>0</v>
      </c>
      <c r="AB215" t="str">
        <f t="shared" si="9"/>
        <v>Normal</v>
      </c>
      <c r="AC215" t="str">
        <f t="shared" si="10"/>
        <v>Normal</v>
      </c>
    </row>
    <row r="216" spans="1:29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 s="11">
        <f t="shared" si="11"/>
        <v>78.961748633879779</v>
      </c>
      <c r="J216">
        <v>3</v>
      </c>
      <c r="K216" t="s">
        <v>35</v>
      </c>
      <c r="L216">
        <v>3</v>
      </c>
      <c r="M216" t="s">
        <v>35</v>
      </c>
      <c r="N216">
        <v>12</v>
      </c>
      <c r="O216">
        <v>6</v>
      </c>
      <c r="P216">
        <v>14</v>
      </c>
      <c r="Q216">
        <v>3</v>
      </c>
      <c r="R216">
        <v>2</v>
      </c>
      <c r="S216">
        <v>0</v>
      </c>
      <c r="AB216" t="str">
        <f t="shared" si="9"/>
        <v>Normal</v>
      </c>
      <c r="AC216" t="str">
        <f t="shared" si="10"/>
        <v>Normal</v>
      </c>
    </row>
    <row r="217" spans="1:29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 s="11">
        <f t="shared" si="11"/>
        <v>81.690140845070431</v>
      </c>
      <c r="J217">
        <v>1</v>
      </c>
      <c r="K217" t="s">
        <v>40</v>
      </c>
      <c r="L217">
        <v>1</v>
      </c>
      <c r="M217" t="s">
        <v>36</v>
      </c>
      <c r="N217">
        <v>10</v>
      </c>
      <c r="O217">
        <v>1</v>
      </c>
      <c r="P217">
        <v>13</v>
      </c>
      <c r="Q217">
        <v>4</v>
      </c>
      <c r="R217">
        <v>3</v>
      </c>
      <c r="S217">
        <v>0</v>
      </c>
      <c r="AB217" t="str">
        <f t="shared" si="9"/>
        <v>Normal</v>
      </c>
      <c r="AC217" t="str">
        <f t="shared" si="10"/>
        <v>Normal</v>
      </c>
    </row>
    <row r="218" spans="1:29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 s="11">
        <f t="shared" si="11"/>
        <v>78.959810874704488</v>
      </c>
      <c r="J218">
        <v>3</v>
      </c>
      <c r="K218" t="s">
        <v>35</v>
      </c>
      <c r="L218">
        <v>3</v>
      </c>
      <c r="M218" t="s">
        <v>35</v>
      </c>
      <c r="N218">
        <v>14</v>
      </c>
      <c r="O218">
        <v>5</v>
      </c>
      <c r="P218">
        <v>4</v>
      </c>
      <c r="Q218">
        <v>2</v>
      </c>
      <c r="R218">
        <v>0</v>
      </c>
      <c r="S218">
        <v>0</v>
      </c>
      <c r="AB218" t="str">
        <f t="shared" si="9"/>
        <v>Normal</v>
      </c>
      <c r="AC218" t="str">
        <f t="shared" si="10"/>
        <v>Normal</v>
      </c>
    </row>
    <row r="219" spans="1:29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 s="11">
        <f t="shared" si="11"/>
        <v>84.656084656084658</v>
      </c>
      <c r="J219">
        <v>0</v>
      </c>
      <c r="K219" t="s">
        <v>40</v>
      </c>
      <c r="L219">
        <v>0</v>
      </c>
      <c r="M219" t="s">
        <v>40</v>
      </c>
      <c r="N219">
        <v>8</v>
      </c>
      <c r="O219">
        <v>4</v>
      </c>
      <c r="P219">
        <v>4</v>
      </c>
      <c r="Q219">
        <v>4</v>
      </c>
      <c r="R219">
        <v>0</v>
      </c>
      <c r="S219">
        <v>0</v>
      </c>
      <c r="AB219" t="str">
        <f t="shared" si="9"/>
        <v>Normal</v>
      </c>
      <c r="AC219" t="str">
        <f t="shared" si="10"/>
        <v>Normal</v>
      </c>
    </row>
    <row r="220" spans="1:29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 s="11">
        <f t="shared" si="11"/>
        <v>85.897435897435898</v>
      </c>
      <c r="J220">
        <v>3</v>
      </c>
      <c r="K220" t="s">
        <v>35</v>
      </c>
      <c r="L220">
        <v>1</v>
      </c>
      <c r="M220" t="s">
        <v>36</v>
      </c>
      <c r="N220">
        <v>19</v>
      </c>
      <c r="O220">
        <v>7</v>
      </c>
      <c r="P220">
        <v>8</v>
      </c>
      <c r="Q220">
        <v>3</v>
      </c>
      <c r="R220">
        <v>4</v>
      </c>
      <c r="S220">
        <v>0</v>
      </c>
      <c r="AB220" t="str">
        <f t="shared" si="9"/>
        <v>Normal</v>
      </c>
      <c r="AC220" t="str">
        <f t="shared" si="10"/>
        <v>Normal</v>
      </c>
    </row>
    <row r="221" spans="1:29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 s="11">
        <f t="shared" si="11"/>
        <v>76.98209718670077</v>
      </c>
      <c r="J221">
        <v>5</v>
      </c>
      <c r="K221" t="s">
        <v>35</v>
      </c>
      <c r="L221">
        <v>1</v>
      </c>
      <c r="M221" t="s">
        <v>35</v>
      </c>
      <c r="N221">
        <v>16</v>
      </c>
      <c r="O221">
        <v>10</v>
      </c>
      <c r="P221">
        <v>9</v>
      </c>
      <c r="Q221">
        <v>3</v>
      </c>
      <c r="R221">
        <v>2</v>
      </c>
      <c r="S221">
        <v>0</v>
      </c>
      <c r="AB221" t="str">
        <f t="shared" si="9"/>
        <v>Normal</v>
      </c>
      <c r="AC221" t="str">
        <f t="shared" si="10"/>
        <v>Normal</v>
      </c>
    </row>
    <row r="222" spans="1:29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 s="11">
        <f t="shared" si="11"/>
        <v>84.339080459770116</v>
      </c>
      <c r="J222">
        <v>0</v>
      </c>
      <c r="K222" t="s">
        <v>40</v>
      </c>
      <c r="L222">
        <v>0</v>
      </c>
      <c r="M222" t="s">
        <v>40</v>
      </c>
      <c r="N222">
        <v>16</v>
      </c>
      <c r="O222">
        <v>1</v>
      </c>
      <c r="P222">
        <v>8</v>
      </c>
      <c r="Q222">
        <v>9</v>
      </c>
      <c r="R222">
        <v>3</v>
      </c>
      <c r="S222">
        <v>0</v>
      </c>
      <c r="AB222" t="str">
        <f t="shared" si="9"/>
        <v>Normal</v>
      </c>
      <c r="AC222" t="str">
        <f t="shared" si="10"/>
        <v>Normal</v>
      </c>
    </row>
    <row r="223" spans="1:29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 s="11">
        <f t="shared" si="11"/>
        <v>88.101265822784811</v>
      </c>
      <c r="J223">
        <v>4</v>
      </c>
      <c r="K223" t="s">
        <v>35</v>
      </c>
      <c r="L223">
        <v>3</v>
      </c>
      <c r="M223" t="s">
        <v>35</v>
      </c>
      <c r="N223">
        <v>16</v>
      </c>
      <c r="O223">
        <v>6</v>
      </c>
      <c r="P223">
        <v>10</v>
      </c>
      <c r="Q223">
        <v>3</v>
      </c>
      <c r="R223">
        <v>0</v>
      </c>
      <c r="S223">
        <v>0</v>
      </c>
      <c r="AB223" t="str">
        <f t="shared" si="9"/>
        <v>Normal</v>
      </c>
      <c r="AC223" t="str">
        <f t="shared" si="10"/>
        <v>Normal</v>
      </c>
    </row>
    <row r="224" spans="1:29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 s="11">
        <f t="shared" si="11"/>
        <v>82.711198428290771</v>
      </c>
      <c r="J224">
        <v>1</v>
      </c>
      <c r="K224" t="s">
        <v>40</v>
      </c>
      <c r="L224">
        <v>1</v>
      </c>
      <c r="M224" t="s">
        <v>40</v>
      </c>
      <c r="N224">
        <v>12</v>
      </c>
      <c r="O224">
        <v>5</v>
      </c>
      <c r="P224">
        <v>10</v>
      </c>
      <c r="Q224">
        <v>3</v>
      </c>
      <c r="R224">
        <v>1</v>
      </c>
      <c r="S224">
        <v>0</v>
      </c>
      <c r="AB224" t="str">
        <f t="shared" si="9"/>
        <v>Normal</v>
      </c>
      <c r="AC224" t="str">
        <f t="shared" si="10"/>
        <v>Normal</v>
      </c>
    </row>
    <row r="225" spans="1:29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 s="11">
        <f t="shared" si="11"/>
        <v>82.403433476394852</v>
      </c>
      <c r="J225">
        <v>0</v>
      </c>
      <c r="K225" t="s">
        <v>40</v>
      </c>
      <c r="L225">
        <v>0</v>
      </c>
      <c r="M225" t="s">
        <v>36</v>
      </c>
      <c r="N225">
        <v>9</v>
      </c>
      <c r="O225">
        <v>4</v>
      </c>
      <c r="P225">
        <v>20</v>
      </c>
      <c r="Q225">
        <v>1</v>
      </c>
      <c r="R225">
        <v>0</v>
      </c>
      <c r="S225">
        <v>1</v>
      </c>
      <c r="AB225" t="str">
        <f t="shared" si="9"/>
        <v>Normal</v>
      </c>
      <c r="AC225" t="str">
        <f t="shared" si="10"/>
        <v>Normal</v>
      </c>
    </row>
    <row r="226" spans="1:29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 s="11">
        <f t="shared" si="11"/>
        <v>85.240464344941955</v>
      </c>
      <c r="J226">
        <v>3</v>
      </c>
      <c r="K226" t="s">
        <v>35</v>
      </c>
      <c r="L226">
        <v>1</v>
      </c>
      <c r="M226" t="s">
        <v>36</v>
      </c>
      <c r="N226">
        <v>15</v>
      </c>
      <c r="O226">
        <v>6</v>
      </c>
      <c r="P226">
        <v>6</v>
      </c>
      <c r="Q226">
        <v>2</v>
      </c>
      <c r="R226">
        <v>3</v>
      </c>
      <c r="S226">
        <v>0</v>
      </c>
      <c r="AB226" t="str">
        <f t="shared" si="9"/>
        <v>Normal</v>
      </c>
      <c r="AC226" t="str">
        <f t="shared" si="10"/>
        <v>Normal</v>
      </c>
    </row>
    <row r="227" spans="1:29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 s="11">
        <f t="shared" si="11"/>
        <v>68</v>
      </c>
      <c r="J227">
        <v>1</v>
      </c>
      <c r="K227" t="s">
        <v>40</v>
      </c>
      <c r="L227">
        <v>0</v>
      </c>
      <c r="M227" t="s">
        <v>36</v>
      </c>
      <c r="N227">
        <v>16</v>
      </c>
      <c r="O227">
        <v>5</v>
      </c>
      <c r="P227">
        <v>8</v>
      </c>
      <c r="Q227">
        <v>4</v>
      </c>
      <c r="R227">
        <v>2</v>
      </c>
      <c r="S227">
        <v>0</v>
      </c>
      <c r="AB227" t="str">
        <f t="shared" si="9"/>
        <v>Normal</v>
      </c>
      <c r="AC227" t="str">
        <f t="shared" si="10"/>
        <v>Normal</v>
      </c>
    </row>
    <row r="228" spans="1:29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 s="11">
        <f t="shared" si="11"/>
        <v>79.834710743801651</v>
      </c>
      <c r="J228">
        <v>1</v>
      </c>
      <c r="K228" t="s">
        <v>40</v>
      </c>
      <c r="L228">
        <v>1</v>
      </c>
      <c r="M228" t="s">
        <v>35</v>
      </c>
      <c r="N228">
        <v>15</v>
      </c>
      <c r="O228">
        <v>6</v>
      </c>
      <c r="P228">
        <v>6</v>
      </c>
      <c r="Q228">
        <v>6</v>
      </c>
      <c r="R228">
        <v>1</v>
      </c>
      <c r="S228">
        <v>0</v>
      </c>
      <c r="AB228" t="str">
        <f t="shared" si="9"/>
        <v>Normal</v>
      </c>
      <c r="AC228" t="str">
        <f t="shared" si="10"/>
        <v>Normal</v>
      </c>
    </row>
    <row r="229" spans="1:29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 s="11">
        <f t="shared" si="11"/>
        <v>78.365384615384613</v>
      </c>
      <c r="J229">
        <v>1</v>
      </c>
      <c r="K229" t="s">
        <v>36</v>
      </c>
      <c r="L229">
        <v>1</v>
      </c>
      <c r="M229" t="s">
        <v>35</v>
      </c>
      <c r="N229">
        <v>14</v>
      </c>
      <c r="O229">
        <v>4</v>
      </c>
      <c r="P229">
        <v>13</v>
      </c>
      <c r="Q229">
        <v>4</v>
      </c>
      <c r="R229">
        <v>2</v>
      </c>
      <c r="S229">
        <v>0</v>
      </c>
      <c r="AB229" t="str">
        <f t="shared" si="9"/>
        <v>Normal</v>
      </c>
      <c r="AC229" t="str">
        <f t="shared" si="10"/>
        <v>Normal</v>
      </c>
    </row>
    <row r="230" spans="1:29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 s="11">
        <f t="shared" si="11"/>
        <v>81.226765799256512</v>
      </c>
      <c r="J230">
        <v>0</v>
      </c>
      <c r="K230" t="s">
        <v>40</v>
      </c>
      <c r="L230">
        <v>0</v>
      </c>
      <c r="M230" t="s">
        <v>36</v>
      </c>
      <c r="N230">
        <v>9</v>
      </c>
      <c r="O230">
        <v>3</v>
      </c>
      <c r="P230">
        <v>7</v>
      </c>
      <c r="Q230">
        <v>3</v>
      </c>
      <c r="R230">
        <v>0</v>
      </c>
      <c r="S230">
        <v>0</v>
      </c>
      <c r="AB230" t="str">
        <f t="shared" si="9"/>
        <v>Normal</v>
      </c>
      <c r="AC230" t="str">
        <f t="shared" si="10"/>
        <v>Normal</v>
      </c>
    </row>
    <row r="231" spans="1:29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 s="11">
        <f t="shared" si="11"/>
        <v>77.840909090909093</v>
      </c>
      <c r="J231">
        <v>7</v>
      </c>
      <c r="K231" t="s">
        <v>35</v>
      </c>
      <c r="L231">
        <v>3</v>
      </c>
      <c r="M231" t="s">
        <v>35</v>
      </c>
      <c r="N231">
        <v>14</v>
      </c>
      <c r="O231">
        <v>9</v>
      </c>
      <c r="P231">
        <v>8</v>
      </c>
      <c r="Q231">
        <v>4</v>
      </c>
      <c r="R231">
        <v>1</v>
      </c>
      <c r="S231">
        <v>0</v>
      </c>
      <c r="AB231" t="str">
        <f t="shared" si="9"/>
        <v>Normal</v>
      </c>
      <c r="AC231" t="str">
        <f t="shared" si="10"/>
        <v>Normal</v>
      </c>
    </row>
    <row r="232" spans="1:29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 s="11">
        <f t="shared" si="11"/>
        <v>77.060133630289528</v>
      </c>
      <c r="J232">
        <v>0</v>
      </c>
      <c r="K232" t="s">
        <v>40</v>
      </c>
      <c r="L232">
        <v>0</v>
      </c>
      <c r="M232" t="s">
        <v>40</v>
      </c>
      <c r="N232">
        <v>14</v>
      </c>
      <c r="O232">
        <v>3</v>
      </c>
      <c r="P232">
        <v>15</v>
      </c>
      <c r="Q232">
        <v>3</v>
      </c>
      <c r="R232">
        <v>2</v>
      </c>
      <c r="S232">
        <v>0</v>
      </c>
      <c r="AB232" t="str">
        <f t="shared" si="9"/>
        <v>Normal</v>
      </c>
      <c r="AC232" t="str">
        <f t="shared" si="10"/>
        <v>Normal</v>
      </c>
    </row>
    <row r="233" spans="1:29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 s="11">
        <f t="shared" si="11"/>
        <v>79.218106995884767</v>
      </c>
      <c r="J233">
        <v>4</v>
      </c>
      <c r="K233" t="s">
        <v>35</v>
      </c>
      <c r="L233">
        <v>3</v>
      </c>
      <c r="M233" t="s">
        <v>35</v>
      </c>
      <c r="N233">
        <v>13</v>
      </c>
      <c r="O233">
        <v>7</v>
      </c>
      <c r="P233">
        <v>7</v>
      </c>
      <c r="Q233">
        <v>5</v>
      </c>
      <c r="R233">
        <v>0</v>
      </c>
      <c r="S233">
        <v>0</v>
      </c>
      <c r="AB233" t="str">
        <f t="shared" si="9"/>
        <v>Normal</v>
      </c>
      <c r="AC233" t="str">
        <f t="shared" si="10"/>
        <v>Normal</v>
      </c>
    </row>
    <row r="234" spans="1:29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 s="11">
        <f t="shared" si="11"/>
        <v>83.564013840830455</v>
      </c>
      <c r="J234">
        <v>1</v>
      </c>
      <c r="K234" t="s">
        <v>40</v>
      </c>
      <c r="L234">
        <v>1</v>
      </c>
      <c r="M234" t="s">
        <v>36</v>
      </c>
      <c r="N234">
        <v>15</v>
      </c>
      <c r="O234">
        <v>6</v>
      </c>
      <c r="P234">
        <v>11</v>
      </c>
      <c r="Q234">
        <v>1</v>
      </c>
      <c r="R234">
        <v>0</v>
      </c>
      <c r="S234">
        <v>0</v>
      </c>
      <c r="AB234" t="str">
        <f t="shared" si="9"/>
        <v>Normal</v>
      </c>
      <c r="AC234" t="str">
        <f t="shared" si="10"/>
        <v>Normal</v>
      </c>
    </row>
    <row r="235" spans="1:29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 s="11">
        <f t="shared" si="11"/>
        <v>80.616740088105729</v>
      </c>
      <c r="J235">
        <v>1</v>
      </c>
      <c r="K235" t="s">
        <v>40</v>
      </c>
      <c r="L235">
        <v>1</v>
      </c>
      <c r="M235" t="s">
        <v>35</v>
      </c>
      <c r="N235">
        <v>11</v>
      </c>
      <c r="O235">
        <v>4</v>
      </c>
      <c r="P235">
        <v>10</v>
      </c>
      <c r="Q235">
        <v>4</v>
      </c>
      <c r="R235">
        <v>4</v>
      </c>
      <c r="S235">
        <v>0</v>
      </c>
      <c r="AB235" t="str">
        <f t="shared" si="9"/>
        <v>Normal</v>
      </c>
      <c r="AC235" t="str">
        <f t="shared" si="10"/>
        <v>Normal</v>
      </c>
    </row>
    <row r="236" spans="1:29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 s="11">
        <f t="shared" si="11"/>
        <v>75.352112676056336</v>
      </c>
      <c r="J236">
        <v>2</v>
      </c>
      <c r="K236" t="s">
        <v>35</v>
      </c>
      <c r="L236">
        <v>1</v>
      </c>
      <c r="M236" t="s">
        <v>35</v>
      </c>
      <c r="N236">
        <v>8</v>
      </c>
      <c r="O236">
        <v>5</v>
      </c>
      <c r="P236">
        <v>20</v>
      </c>
      <c r="Q236">
        <v>5</v>
      </c>
      <c r="R236">
        <v>2</v>
      </c>
      <c r="S236">
        <v>0</v>
      </c>
      <c r="AB236" t="str">
        <f t="shared" si="9"/>
        <v>Normal</v>
      </c>
      <c r="AC236" t="str">
        <f t="shared" si="10"/>
        <v>Normal</v>
      </c>
    </row>
    <row r="237" spans="1:29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 s="11">
        <f t="shared" si="11"/>
        <v>78.464419475655433</v>
      </c>
      <c r="J237">
        <v>0</v>
      </c>
      <c r="K237" t="s">
        <v>40</v>
      </c>
      <c r="L237">
        <v>0</v>
      </c>
      <c r="M237" t="s">
        <v>40</v>
      </c>
      <c r="N237">
        <v>20</v>
      </c>
      <c r="O237">
        <v>4</v>
      </c>
      <c r="P237">
        <v>4</v>
      </c>
      <c r="Q237">
        <v>10</v>
      </c>
      <c r="R237">
        <v>0</v>
      </c>
      <c r="S237">
        <v>0</v>
      </c>
      <c r="AB237" t="str">
        <f t="shared" si="9"/>
        <v>Normal</v>
      </c>
      <c r="AC237" t="str">
        <f t="shared" si="10"/>
        <v>Normal</v>
      </c>
    </row>
    <row r="238" spans="1:29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 s="11">
        <f t="shared" si="11"/>
        <v>79.60526315789474</v>
      </c>
      <c r="J238">
        <v>0</v>
      </c>
      <c r="K238" t="s">
        <v>40</v>
      </c>
      <c r="L238">
        <v>0</v>
      </c>
      <c r="M238" t="s">
        <v>36</v>
      </c>
      <c r="N238">
        <v>17</v>
      </c>
      <c r="O238">
        <v>2</v>
      </c>
      <c r="P238">
        <v>12</v>
      </c>
      <c r="Q238">
        <v>11</v>
      </c>
      <c r="R238">
        <v>3</v>
      </c>
      <c r="S238">
        <v>0</v>
      </c>
      <c r="AB238" t="str">
        <f t="shared" si="9"/>
        <v>Normal</v>
      </c>
      <c r="AC238" t="str">
        <f t="shared" si="10"/>
        <v>Normal</v>
      </c>
    </row>
    <row r="239" spans="1:29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 s="11">
        <f t="shared" si="11"/>
        <v>84.418604651162781</v>
      </c>
      <c r="J239">
        <v>5</v>
      </c>
      <c r="K239" t="s">
        <v>35</v>
      </c>
      <c r="L239">
        <v>1</v>
      </c>
      <c r="M239" t="s">
        <v>35</v>
      </c>
      <c r="N239">
        <v>12</v>
      </c>
      <c r="O239">
        <v>7</v>
      </c>
      <c r="P239">
        <v>6</v>
      </c>
      <c r="Q239">
        <v>5</v>
      </c>
      <c r="R239">
        <v>2</v>
      </c>
      <c r="S239">
        <v>0</v>
      </c>
      <c r="AB239" t="str">
        <f t="shared" si="9"/>
        <v>Normal</v>
      </c>
      <c r="AC239" t="str">
        <f t="shared" si="10"/>
        <v>Normal</v>
      </c>
    </row>
    <row r="240" spans="1:29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 s="11">
        <f t="shared" si="11"/>
        <v>84.758942457231726</v>
      </c>
      <c r="J240">
        <v>2</v>
      </c>
      <c r="K240" t="s">
        <v>35</v>
      </c>
      <c r="L240">
        <v>0</v>
      </c>
      <c r="M240" t="s">
        <v>40</v>
      </c>
      <c r="N240">
        <v>22</v>
      </c>
      <c r="O240">
        <v>3</v>
      </c>
      <c r="P240">
        <v>11</v>
      </c>
      <c r="Q240">
        <v>4</v>
      </c>
      <c r="R240">
        <v>3</v>
      </c>
      <c r="S240">
        <v>0</v>
      </c>
      <c r="AB240" t="str">
        <f t="shared" si="9"/>
        <v>Normal</v>
      </c>
      <c r="AC240" t="str">
        <f t="shared" si="10"/>
        <v>Normal</v>
      </c>
    </row>
    <row r="241" spans="1:29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 s="11">
        <f t="shared" si="11"/>
        <v>67.52873563218391</v>
      </c>
      <c r="J241">
        <v>2</v>
      </c>
      <c r="K241" t="s">
        <v>36</v>
      </c>
      <c r="L241">
        <v>1</v>
      </c>
      <c r="M241" t="s">
        <v>36</v>
      </c>
      <c r="N241">
        <v>10</v>
      </c>
      <c r="O241">
        <v>3</v>
      </c>
      <c r="P241">
        <v>9</v>
      </c>
      <c r="Q241">
        <v>2</v>
      </c>
      <c r="R241">
        <v>2</v>
      </c>
      <c r="S241">
        <v>1</v>
      </c>
      <c r="AB241" t="str">
        <f t="shared" si="9"/>
        <v>Normal</v>
      </c>
      <c r="AC241" t="str">
        <f t="shared" si="10"/>
        <v>Normal</v>
      </c>
    </row>
    <row r="242" spans="1:29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 s="11">
        <f t="shared" si="11"/>
        <v>77.034883720930239</v>
      </c>
      <c r="J242">
        <v>3</v>
      </c>
      <c r="K242" t="s">
        <v>35</v>
      </c>
      <c r="L242">
        <v>2</v>
      </c>
      <c r="M242" t="s">
        <v>35</v>
      </c>
      <c r="N242">
        <v>13</v>
      </c>
      <c r="O242">
        <v>5</v>
      </c>
      <c r="P242">
        <v>12</v>
      </c>
      <c r="Q242">
        <v>2</v>
      </c>
      <c r="R242">
        <v>1</v>
      </c>
      <c r="S242">
        <v>0</v>
      </c>
      <c r="AB242" t="str">
        <f t="shared" si="9"/>
        <v>Normal</v>
      </c>
      <c r="AC242" t="str">
        <f t="shared" si="10"/>
        <v>Normal</v>
      </c>
    </row>
    <row r="243" spans="1:29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 s="11">
        <f t="shared" si="11"/>
        <v>71.270718232044189</v>
      </c>
      <c r="J243">
        <v>0</v>
      </c>
      <c r="K243" t="s">
        <v>40</v>
      </c>
      <c r="L243">
        <v>0</v>
      </c>
      <c r="M243" t="s">
        <v>36</v>
      </c>
      <c r="N243">
        <v>6</v>
      </c>
      <c r="O243">
        <v>2</v>
      </c>
      <c r="P243">
        <v>9</v>
      </c>
      <c r="Q243">
        <v>3</v>
      </c>
      <c r="R243">
        <v>2</v>
      </c>
      <c r="S243">
        <v>0</v>
      </c>
      <c r="AB243" t="str">
        <f t="shared" si="9"/>
        <v>Normal</v>
      </c>
      <c r="AC243" t="str">
        <f t="shared" si="10"/>
        <v>Normal</v>
      </c>
    </row>
    <row r="244" spans="1:29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 s="11">
        <f t="shared" si="11"/>
        <v>86.993006993007</v>
      </c>
      <c r="J244">
        <v>1</v>
      </c>
      <c r="K244" t="s">
        <v>36</v>
      </c>
      <c r="L244">
        <v>0</v>
      </c>
      <c r="M244" t="s">
        <v>36</v>
      </c>
      <c r="N244">
        <v>25</v>
      </c>
      <c r="O244">
        <v>6</v>
      </c>
      <c r="P244">
        <v>7</v>
      </c>
      <c r="Q244">
        <v>16</v>
      </c>
      <c r="R244">
        <v>0</v>
      </c>
      <c r="S244">
        <v>0</v>
      </c>
      <c r="AB244" t="str">
        <f t="shared" si="9"/>
        <v>Normal</v>
      </c>
      <c r="AC244" t="str">
        <f t="shared" si="10"/>
        <v>Normal</v>
      </c>
    </row>
    <row r="245" spans="1:29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 s="11">
        <f t="shared" si="11"/>
        <v>84.517304189435336</v>
      </c>
      <c r="J245">
        <v>2</v>
      </c>
      <c r="K245" t="s">
        <v>35</v>
      </c>
      <c r="L245">
        <v>1</v>
      </c>
      <c r="M245" t="s">
        <v>36</v>
      </c>
      <c r="N245">
        <v>24</v>
      </c>
      <c r="O245">
        <v>10</v>
      </c>
      <c r="P245">
        <v>13</v>
      </c>
      <c r="Q245">
        <v>8</v>
      </c>
      <c r="R245">
        <v>0</v>
      </c>
      <c r="S245">
        <v>0</v>
      </c>
      <c r="AB245" t="str">
        <f t="shared" si="9"/>
        <v>Normal</v>
      </c>
      <c r="AC245" t="str">
        <f t="shared" si="10"/>
        <v>Normal</v>
      </c>
    </row>
    <row r="246" spans="1:29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 s="11">
        <f t="shared" si="11"/>
        <v>91.262135922330103</v>
      </c>
      <c r="J246">
        <v>4</v>
      </c>
      <c r="K246" t="s">
        <v>35</v>
      </c>
      <c r="L246">
        <v>3</v>
      </c>
      <c r="M246" t="s">
        <v>35</v>
      </c>
      <c r="N246">
        <v>11</v>
      </c>
      <c r="O246">
        <v>7</v>
      </c>
      <c r="P246">
        <v>5</v>
      </c>
      <c r="Q246">
        <v>7</v>
      </c>
      <c r="R246">
        <v>0</v>
      </c>
      <c r="S246">
        <v>0</v>
      </c>
      <c r="AB246" t="str">
        <f t="shared" si="9"/>
        <v>Normal</v>
      </c>
      <c r="AC246" t="str">
        <f t="shared" si="10"/>
        <v>Normal</v>
      </c>
    </row>
    <row r="247" spans="1:29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 s="11">
        <f t="shared" si="11"/>
        <v>76.832151300236404</v>
      </c>
      <c r="J247">
        <v>1</v>
      </c>
      <c r="K247" t="s">
        <v>40</v>
      </c>
      <c r="L247">
        <v>0</v>
      </c>
      <c r="M247" t="s">
        <v>40</v>
      </c>
      <c r="N247">
        <v>11</v>
      </c>
      <c r="O247">
        <v>4</v>
      </c>
      <c r="P247">
        <v>13</v>
      </c>
      <c r="Q247">
        <v>4</v>
      </c>
      <c r="R247">
        <v>1</v>
      </c>
      <c r="S247">
        <v>0</v>
      </c>
      <c r="AB247" t="str">
        <f t="shared" si="9"/>
        <v>Normal</v>
      </c>
      <c r="AC247" t="str">
        <f t="shared" si="10"/>
        <v>Normal</v>
      </c>
    </row>
    <row r="248" spans="1:29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 s="11">
        <f t="shared" si="11"/>
        <v>81.037567084078717</v>
      </c>
      <c r="J248">
        <v>0</v>
      </c>
      <c r="K248" t="s">
        <v>40</v>
      </c>
      <c r="L248">
        <v>0</v>
      </c>
      <c r="M248" t="s">
        <v>40</v>
      </c>
      <c r="N248">
        <v>13</v>
      </c>
      <c r="O248">
        <v>3</v>
      </c>
      <c r="P248">
        <v>10</v>
      </c>
      <c r="Q248">
        <v>9</v>
      </c>
      <c r="R248">
        <v>1</v>
      </c>
      <c r="S248">
        <v>0</v>
      </c>
      <c r="AB248" t="str">
        <f t="shared" si="9"/>
        <v>Normal</v>
      </c>
      <c r="AC248" t="str">
        <f t="shared" si="10"/>
        <v>Normal</v>
      </c>
    </row>
    <row r="249" spans="1:29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 s="11">
        <f t="shared" si="11"/>
        <v>75.176056338028175</v>
      </c>
      <c r="J249">
        <v>1</v>
      </c>
      <c r="K249" t="s">
        <v>40</v>
      </c>
      <c r="L249">
        <v>0</v>
      </c>
      <c r="M249" t="s">
        <v>40</v>
      </c>
      <c r="N249">
        <v>17</v>
      </c>
      <c r="O249">
        <v>6</v>
      </c>
      <c r="P249">
        <v>9</v>
      </c>
      <c r="Q249">
        <v>6</v>
      </c>
      <c r="R249">
        <v>0</v>
      </c>
      <c r="S249">
        <v>0</v>
      </c>
      <c r="AB249" t="str">
        <f t="shared" si="9"/>
        <v>Normal</v>
      </c>
      <c r="AC249" t="str">
        <f t="shared" si="10"/>
        <v>Normal</v>
      </c>
    </row>
    <row r="250" spans="1:29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 s="11">
        <f t="shared" si="11"/>
        <v>80.163599182004091</v>
      </c>
      <c r="J250">
        <v>2</v>
      </c>
      <c r="K250" t="s">
        <v>35</v>
      </c>
      <c r="L250">
        <v>2</v>
      </c>
      <c r="M250" t="s">
        <v>35</v>
      </c>
      <c r="N250">
        <v>10</v>
      </c>
      <c r="O250">
        <v>3</v>
      </c>
      <c r="P250">
        <v>15</v>
      </c>
      <c r="Q250">
        <v>4</v>
      </c>
      <c r="R250">
        <v>2</v>
      </c>
      <c r="S250">
        <v>0</v>
      </c>
      <c r="AB250" t="str">
        <f t="shared" si="9"/>
        <v>Normal</v>
      </c>
      <c r="AC250" t="str">
        <f t="shared" si="10"/>
        <v>Normal</v>
      </c>
    </row>
    <row r="251" spans="1:29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 s="11">
        <f t="shared" si="11"/>
        <v>85.159010600706708</v>
      </c>
      <c r="J251">
        <v>1</v>
      </c>
      <c r="K251" t="s">
        <v>35</v>
      </c>
      <c r="L251">
        <v>1</v>
      </c>
      <c r="M251" t="s">
        <v>35</v>
      </c>
      <c r="N251">
        <v>22</v>
      </c>
      <c r="O251">
        <v>7</v>
      </c>
      <c r="P251">
        <v>13</v>
      </c>
      <c r="Q251">
        <v>10</v>
      </c>
      <c r="R251">
        <v>1</v>
      </c>
      <c r="S251">
        <v>0</v>
      </c>
      <c r="AB251" t="str">
        <f t="shared" si="9"/>
        <v>Normal</v>
      </c>
      <c r="AC251" t="str">
        <f t="shared" si="10"/>
        <v>Normal</v>
      </c>
    </row>
    <row r="252" spans="1:29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 s="11">
        <f t="shared" si="11"/>
        <v>81.069958847736629</v>
      </c>
      <c r="J252">
        <v>2</v>
      </c>
      <c r="K252" t="s">
        <v>36</v>
      </c>
      <c r="L252">
        <v>2</v>
      </c>
      <c r="M252" t="s">
        <v>35</v>
      </c>
      <c r="N252">
        <v>9</v>
      </c>
      <c r="O252">
        <v>4</v>
      </c>
      <c r="P252">
        <v>8</v>
      </c>
      <c r="Q252">
        <v>6</v>
      </c>
      <c r="R252">
        <v>1</v>
      </c>
      <c r="S252">
        <v>0</v>
      </c>
      <c r="AB252" t="str">
        <f t="shared" si="9"/>
        <v>Normal</v>
      </c>
      <c r="AC252" t="str">
        <f t="shared" si="10"/>
        <v>Normal</v>
      </c>
    </row>
    <row r="253" spans="1:29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 s="11">
        <f t="shared" si="11"/>
        <v>77.622377622377627</v>
      </c>
      <c r="J253">
        <v>0</v>
      </c>
      <c r="K253" t="s">
        <v>40</v>
      </c>
      <c r="L253">
        <v>0</v>
      </c>
      <c r="M253" t="s">
        <v>40</v>
      </c>
      <c r="N253">
        <v>8</v>
      </c>
      <c r="O253">
        <v>3</v>
      </c>
      <c r="P253">
        <v>10</v>
      </c>
      <c r="Q253">
        <v>5</v>
      </c>
      <c r="R253">
        <v>4</v>
      </c>
      <c r="S253">
        <v>0</v>
      </c>
      <c r="AB253" t="str">
        <f t="shared" si="9"/>
        <v>Normal</v>
      </c>
      <c r="AC253" t="str">
        <f t="shared" si="10"/>
        <v>Normal</v>
      </c>
    </row>
    <row r="254" spans="1:29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 s="11">
        <f t="shared" si="11"/>
        <v>72.112676056338032</v>
      </c>
      <c r="J254">
        <v>2</v>
      </c>
      <c r="K254" t="s">
        <v>36</v>
      </c>
      <c r="L254">
        <v>2</v>
      </c>
      <c r="M254" t="s">
        <v>35</v>
      </c>
      <c r="N254">
        <v>9</v>
      </c>
      <c r="O254">
        <v>8</v>
      </c>
      <c r="P254">
        <v>12</v>
      </c>
      <c r="Q254">
        <v>7</v>
      </c>
      <c r="R254">
        <v>4</v>
      </c>
      <c r="S254">
        <v>0</v>
      </c>
      <c r="AB254" t="str">
        <f t="shared" si="9"/>
        <v>Normal</v>
      </c>
      <c r="AC254" t="str">
        <f t="shared" si="10"/>
        <v>Normal</v>
      </c>
    </row>
    <row r="255" spans="1:29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 s="11">
        <f t="shared" si="11"/>
        <v>86.455331412103746</v>
      </c>
      <c r="J255">
        <v>0</v>
      </c>
      <c r="K255" t="s">
        <v>40</v>
      </c>
      <c r="L255">
        <v>0</v>
      </c>
      <c r="M255" t="s">
        <v>40</v>
      </c>
      <c r="N255">
        <v>20</v>
      </c>
      <c r="O255">
        <v>2</v>
      </c>
      <c r="P255">
        <v>16</v>
      </c>
      <c r="Q255">
        <v>2</v>
      </c>
      <c r="R255">
        <v>1</v>
      </c>
      <c r="S255">
        <v>1</v>
      </c>
      <c r="AB255" t="str">
        <f t="shared" si="9"/>
        <v>Normal</v>
      </c>
      <c r="AC255" t="str">
        <f t="shared" si="10"/>
        <v>Normal</v>
      </c>
    </row>
    <row r="256" spans="1:29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 s="11">
        <f t="shared" si="11"/>
        <v>72.330097087378647</v>
      </c>
      <c r="J256">
        <v>0</v>
      </c>
      <c r="K256" t="s">
        <v>40</v>
      </c>
      <c r="L256">
        <v>0</v>
      </c>
      <c r="M256" t="s">
        <v>40</v>
      </c>
      <c r="N256">
        <v>8</v>
      </c>
      <c r="O256">
        <v>3</v>
      </c>
      <c r="P256">
        <v>17</v>
      </c>
      <c r="Q256">
        <v>6</v>
      </c>
      <c r="R256">
        <v>3</v>
      </c>
      <c r="S256">
        <v>1</v>
      </c>
      <c r="AB256" t="str">
        <f t="shared" si="9"/>
        <v>Normal</v>
      </c>
      <c r="AC256" t="str">
        <f t="shared" si="10"/>
        <v>Normal</v>
      </c>
    </row>
    <row r="257" spans="1:29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 s="11">
        <f t="shared" si="11"/>
        <v>80.102040816326522</v>
      </c>
      <c r="J257">
        <v>0</v>
      </c>
      <c r="K257" t="s">
        <v>40</v>
      </c>
      <c r="L257">
        <v>0</v>
      </c>
      <c r="M257" t="s">
        <v>40</v>
      </c>
      <c r="N257">
        <v>10</v>
      </c>
      <c r="O257">
        <v>0</v>
      </c>
      <c r="P257">
        <v>10</v>
      </c>
      <c r="Q257">
        <v>7</v>
      </c>
      <c r="R257">
        <v>1</v>
      </c>
      <c r="S257">
        <v>0</v>
      </c>
      <c r="AB257" t="str">
        <f t="shared" si="9"/>
        <v>Normal</v>
      </c>
      <c r="AC257" t="str">
        <f t="shared" si="10"/>
        <v>Normal</v>
      </c>
    </row>
    <row r="258" spans="1:29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 s="11">
        <f t="shared" si="11"/>
        <v>79.795396419437338</v>
      </c>
      <c r="J258">
        <v>1</v>
      </c>
      <c r="K258" t="s">
        <v>40</v>
      </c>
      <c r="L258">
        <v>1</v>
      </c>
      <c r="M258" t="s">
        <v>40</v>
      </c>
      <c r="N258">
        <v>17</v>
      </c>
      <c r="O258">
        <v>5</v>
      </c>
      <c r="P258">
        <v>15</v>
      </c>
      <c r="Q258">
        <v>4</v>
      </c>
      <c r="R258">
        <v>2</v>
      </c>
      <c r="S258">
        <v>0</v>
      </c>
      <c r="AB258" t="str">
        <f t="shared" ref="AB258:AB321" si="12">IF(E258 &lt; _xlfn.PERCENTILE.INC($E$2:$E$761,0),
    "Ekstrem Rendah",
    IF(E258 &gt; _xlfn.PERCENTILE.INC($E$2:$E$761,1),
        "Ekstrem Tinggi",
        "Normal"
    )
)</f>
        <v>Normal</v>
      </c>
      <c r="AC258" t="str">
        <f t="shared" ref="AC258:AC321" si="13">IF(F258 &lt; _xlfn.PERCENTILE.INC($F$2:$F$761,0.001),
    "Ekstrem Rendah",
    IF(F258 &gt; _xlfn.PERCENTILE.INC($F$2:$F$761,0.999),
        "Ekstrem Tinggi",
        "Normal"
    )
)</f>
        <v>Normal</v>
      </c>
    </row>
    <row r="259" spans="1:29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 s="11">
        <f t="shared" ref="I259:I322" si="14">H259/G259*100</f>
        <v>79.014989293361879</v>
      </c>
      <c r="J259">
        <v>0</v>
      </c>
      <c r="K259" t="s">
        <v>40</v>
      </c>
      <c r="L259">
        <v>0</v>
      </c>
      <c r="M259" t="s">
        <v>40</v>
      </c>
      <c r="N259">
        <v>6</v>
      </c>
      <c r="O259">
        <v>1</v>
      </c>
      <c r="P259">
        <v>11</v>
      </c>
      <c r="Q259">
        <v>5</v>
      </c>
      <c r="R259">
        <v>2</v>
      </c>
      <c r="S259">
        <v>0</v>
      </c>
      <c r="AB259" t="str">
        <f t="shared" si="12"/>
        <v>Normal</v>
      </c>
      <c r="AC259" t="str">
        <f t="shared" si="13"/>
        <v>Normal</v>
      </c>
    </row>
    <row r="260" spans="1:29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 s="11">
        <f t="shared" si="14"/>
        <v>85.13513513513513</v>
      </c>
      <c r="J260">
        <v>2</v>
      </c>
      <c r="K260" t="s">
        <v>35</v>
      </c>
      <c r="L260">
        <v>0</v>
      </c>
      <c r="M260" t="s">
        <v>40</v>
      </c>
      <c r="N260">
        <v>12</v>
      </c>
      <c r="O260">
        <v>6</v>
      </c>
      <c r="P260">
        <v>15</v>
      </c>
      <c r="Q260">
        <v>2</v>
      </c>
      <c r="R260">
        <v>1</v>
      </c>
      <c r="S260">
        <v>0</v>
      </c>
      <c r="AB260" t="str">
        <f t="shared" si="12"/>
        <v>Normal</v>
      </c>
      <c r="AC260" t="str">
        <f t="shared" si="13"/>
        <v>Normal</v>
      </c>
    </row>
    <row r="261" spans="1:29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 s="11">
        <f t="shared" si="14"/>
        <v>79.4921875</v>
      </c>
      <c r="J261">
        <v>4</v>
      </c>
      <c r="K261" t="s">
        <v>35</v>
      </c>
      <c r="L261">
        <v>4</v>
      </c>
      <c r="M261" t="s">
        <v>35</v>
      </c>
      <c r="N261">
        <v>13</v>
      </c>
      <c r="O261">
        <v>5</v>
      </c>
      <c r="P261">
        <v>11</v>
      </c>
      <c r="Q261">
        <v>7</v>
      </c>
      <c r="R261">
        <v>1</v>
      </c>
      <c r="S261">
        <v>0</v>
      </c>
      <c r="AB261" t="str">
        <f t="shared" si="12"/>
        <v>Normal</v>
      </c>
      <c r="AC261" t="str">
        <f t="shared" si="13"/>
        <v>Normal</v>
      </c>
    </row>
    <row r="262" spans="1:29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 s="11">
        <f t="shared" si="14"/>
        <v>89.0625</v>
      </c>
      <c r="J262">
        <v>0</v>
      </c>
      <c r="K262" t="s">
        <v>40</v>
      </c>
      <c r="L262">
        <v>0</v>
      </c>
      <c r="M262" t="s">
        <v>40</v>
      </c>
      <c r="N262">
        <v>16</v>
      </c>
      <c r="O262">
        <v>5</v>
      </c>
      <c r="P262">
        <v>3</v>
      </c>
      <c r="Q262">
        <v>7</v>
      </c>
      <c r="R262">
        <v>0</v>
      </c>
      <c r="S262">
        <v>0</v>
      </c>
      <c r="AB262" t="str">
        <f t="shared" si="12"/>
        <v>Normal</v>
      </c>
      <c r="AC262" t="str">
        <f t="shared" si="13"/>
        <v>Normal</v>
      </c>
    </row>
    <row r="263" spans="1:29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 s="11">
        <f t="shared" si="14"/>
        <v>70.544554455445535</v>
      </c>
      <c r="J263">
        <v>2</v>
      </c>
      <c r="K263" t="s">
        <v>35</v>
      </c>
      <c r="L263">
        <v>1</v>
      </c>
      <c r="M263" t="s">
        <v>35</v>
      </c>
      <c r="N263">
        <v>11</v>
      </c>
      <c r="O263">
        <v>4</v>
      </c>
      <c r="P263">
        <v>12</v>
      </c>
      <c r="Q263">
        <v>1</v>
      </c>
      <c r="R263">
        <v>2</v>
      </c>
      <c r="S263">
        <v>0</v>
      </c>
      <c r="AB263" t="str">
        <f t="shared" si="12"/>
        <v>Normal</v>
      </c>
      <c r="AC263" t="str">
        <f t="shared" si="13"/>
        <v>Normal</v>
      </c>
    </row>
    <row r="264" spans="1:29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 s="11">
        <f t="shared" si="14"/>
        <v>69.655172413793096</v>
      </c>
      <c r="J264">
        <v>4</v>
      </c>
      <c r="K264" t="s">
        <v>35</v>
      </c>
      <c r="L264">
        <v>1</v>
      </c>
      <c r="M264" t="s">
        <v>35</v>
      </c>
      <c r="N264">
        <v>19</v>
      </c>
      <c r="O264">
        <v>6</v>
      </c>
      <c r="P264">
        <v>19</v>
      </c>
      <c r="Q264">
        <v>3</v>
      </c>
      <c r="R264">
        <v>3</v>
      </c>
      <c r="S264">
        <v>0</v>
      </c>
      <c r="AB264" t="str">
        <f t="shared" si="12"/>
        <v>Normal</v>
      </c>
      <c r="AC264" t="str">
        <f t="shared" si="13"/>
        <v>Normal</v>
      </c>
    </row>
    <row r="265" spans="1:29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 s="11">
        <f t="shared" si="14"/>
        <v>85.6</v>
      </c>
      <c r="J265">
        <v>1</v>
      </c>
      <c r="K265" t="s">
        <v>40</v>
      </c>
      <c r="L265">
        <v>1</v>
      </c>
      <c r="M265" t="s">
        <v>36</v>
      </c>
      <c r="N265">
        <v>18</v>
      </c>
      <c r="O265">
        <v>5</v>
      </c>
      <c r="P265">
        <v>8</v>
      </c>
      <c r="Q265">
        <v>7</v>
      </c>
      <c r="R265">
        <v>1</v>
      </c>
      <c r="S265">
        <v>0</v>
      </c>
      <c r="AB265" t="str">
        <f t="shared" si="12"/>
        <v>Normal</v>
      </c>
      <c r="AC265" t="str">
        <f t="shared" si="13"/>
        <v>Normal</v>
      </c>
    </row>
    <row r="266" spans="1:29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 s="11">
        <f t="shared" si="14"/>
        <v>90.277777777777786</v>
      </c>
      <c r="J266">
        <v>4</v>
      </c>
      <c r="K266" t="s">
        <v>35</v>
      </c>
      <c r="L266">
        <v>3</v>
      </c>
      <c r="M266" t="s">
        <v>35</v>
      </c>
      <c r="N266">
        <v>19</v>
      </c>
      <c r="O266">
        <v>10</v>
      </c>
      <c r="P266">
        <v>6</v>
      </c>
      <c r="Q266">
        <v>4</v>
      </c>
      <c r="R266">
        <v>1</v>
      </c>
      <c r="S266">
        <v>0</v>
      </c>
      <c r="AB266" t="str">
        <f t="shared" si="12"/>
        <v>Normal</v>
      </c>
      <c r="AC266" t="str">
        <f t="shared" si="13"/>
        <v>Normal</v>
      </c>
    </row>
    <row r="267" spans="1:29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 s="11">
        <f t="shared" si="14"/>
        <v>81.065088757396452</v>
      </c>
      <c r="J267">
        <v>1</v>
      </c>
      <c r="K267" t="s">
        <v>36</v>
      </c>
      <c r="L267">
        <v>1</v>
      </c>
      <c r="M267" t="s">
        <v>35</v>
      </c>
      <c r="N267">
        <v>12</v>
      </c>
      <c r="O267">
        <v>3</v>
      </c>
      <c r="P267">
        <v>3</v>
      </c>
      <c r="Q267">
        <v>2</v>
      </c>
      <c r="R267">
        <v>2</v>
      </c>
      <c r="S267">
        <v>0</v>
      </c>
      <c r="AB267" t="str">
        <f t="shared" si="12"/>
        <v>Normal</v>
      </c>
      <c r="AC267" t="str">
        <f t="shared" si="13"/>
        <v>Normal</v>
      </c>
    </row>
    <row r="268" spans="1:29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 s="11">
        <f t="shared" si="14"/>
        <v>78.841309823677591</v>
      </c>
      <c r="J268">
        <v>3</v>
      </c>
      <c r="K268" t="s">
        <v>35</v>
      </c>
      <c r="L268">
        <v>2</v>
      </c>
      <c r="M268" t="s">
        <v>36</v>
      </c>
      <c r="N268">
        <v>10</v>
      </c>
      <c r="O268">
        <v>6</v>
      </c>
      <c r="P268">
        <v>9</v>
      </c>
      <c r="Q268">
        <v>5</v>
      </c>
      <c r="R268">
        <v>4</v>
      </c>
      <c r="S268">
        <v>1</v>
      </c>
      <c r="AB268" t="str">
        <f t="shared" si="12"/>
        <v>Normal</v>
      </c>
      <c r="AC268" t="str">
        <f t="shared" si="13"/>
        <v>Normal</v>
      </c>
    </row>
    <row r="269" spans="1:29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 s="11">
        <f t="shared" si="14"/>
        <v>70.297029702970292</v>
      </c>
      <c r="J269">
        <v>0</v>
      </c>
      <c r="K269" t="s">
        <v>36</v>
      </c>
      <c r="L269">
        <v>0</v>
      </c>
      <c r="M269" t="s">
        <v>36</v>
      </c>
      <c r="N269">
        <v>6</v>
      </c>
      <c r="O269">
        <v>2</v>
      </c>
      <c r="P269">
        <v>10</v>
      </c>
      <c r="Q269">
        <v>3</v>
      </c>
      <c r="R269">
        <v>1</v>
      </c>
      <c r="S269">
        <v>0</v>
      </c>
      <c r="AB269" t="str">
        <f t="shared" si="12"/>
        <v>Normal</v>
      </c>
      <c r="AC269" t="str">
        <f t="shared" si="13"/>
        <v>Normal</v>
      </c>
    </row>
    <row r="270" spans="1:29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 s="11">
        <f t="shared" si="14"/>
        <v>87.346221441124783</v>
      </c>
      <c r="J270">
        <v>0</v>
      </c>
      <c r="K270" t="s">
        <v>40</v>
      </c>
      <c r="L270">
        <v>0</v>
      </c>
      <c r="M270" t="s">
        <v>40</v>
      </c>
      <c r="N270">
        <v>11</v>
      </c>
      <c r="O270">
        <v>6</v>
      </c>
      <c r="P270">
        <v>12</v>
      </c>
      <c r="Q270">
        <v>8</v>
      </c>
      <c r="R270">
        <v>3</v>
      </c>
      <c r="S270">
        <v>0</v>
      </c>
      <c r="AB270" t="str">
        <f t="shared" si="12"/>
        <v>Normal</v>
      </c>
      <c r="AC270" t="str">
        <f t="shared" si="13"/>
        <v>Normal</v>
      </c>
    </row>
    <row r="271" spans="1:29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 s="11">
        <f t="shared" si="14"/>
        <v>89.085072231139648</v>
      </c>
      <c r="J271">
        <v>2</v>
      </c>
      <c r="K271" t="s">
        <v>35</v>
      </c>
      <c r="L271">
        <v>1</v>
      </c>
      <c r="M271" t="s">
        <v>35</v>
      </c>
      <c r="N271">
        <v>12</v>
      </c>
      <c r="O271">
        <v>3</v>
      </c>
      <c r="P271">
        <v>12</v>
      </c>
      <c r="Q271">
        <v>4</v>
      </c>
      <c r="R271">
        <v>0</v>
      </c>
      <c r="S271">
        <v>0</v>
      </c>
      <c r="AB271" t="str">
        <f t="shared" si="12"/>
        <v>Normal</v>
      </c>
      <c r="AC271" t="str">
        <f t="shared" si="13"/>
        <v>Normal</v>
      </c>
    </row>
    <row r="272" spans="1:29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 s="11">
        <f t="shared" si="14"/>
        <v>87.755102040816325</v>
      </c>
      <c r="J272">
        <v>2</v>
      </c>
      <c r="K272" t="s">
        <v>35</v>
      </c>
      <c r="L272">
        <v>2</v>
      </c>
      <c r="M272" t="s">
        <v>35</v>
      </c>
      <c r="N272">
        <v>8</v>
      </c>
      <c r="O272">
        <v>2</v>
      </c>
      <c r="P272">
        <v>12</v>
      </c>
      <c r="Q272">
        <v>3</v>
      </c>
      <c r="R272">
        <v>0</v>
      </c>
      <c r="S272">
        <v>0</v>
      </c>
      <c r="AB272" t="str">
        <f t="shared" si="12"/>
        <v>Normal</v>
      </c>
      <c r="AC272" t="str">
        <f t="shared" si="13"/>
        <v>Normal</v>
      </c>
    </row>
    <row r="273" spans="1:29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 s="11">
        <f t="shared" si="14"/>
        <v>76.923076923076934</v>
      </c>
      <c r="J273">
        <v>1</v>
      </c>
      <c r="K273" t="s">
        <v>35</v>
      </c>
      <c r="L273">
        <v>0</v>
      </c>
      <c r="M273" t="s">
        <v>36</v>
      </c>
      <c r="N273">
        <v>9</v>
      </c>
      <c r="O273">
        <v>4</v>
      </c>
      <c r="P273">
        <v>9</v>
      </c>
      <c r="Q273">
        <v>3</v>
      </c>
      <c r="R273">
        <v>3</v>
      </c>
      <c r="S273">
        <v>0</v>
      </c>
      <c r="AB273" t="str">
        <f t="shared" si="12"/>
        <v>Normal</v>
      </c>
      <c r="AC273" t="str">
        <f t="shared" si="13"/>
        <v>Normal</v>
      </c>
    </row>
    <row r="274" spans="1:29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 s="11">
        <f t="shared" si="14"/>
        <v>84.181818181818187</v>
      </c>
      <c r="J274">
        <v>2</v>
      </c>
      <c r="K274" t="s">
        <v>35</v>
      </c>
      <c r="L274">
        <v>1</v>
      </c>
      <c r="M274" t="s">
        <v>36</v>
      </c>
      <c r="N274">
        <v>9</v>
      </c>
      <c r="O274">
        <v>4</v>
      </c>
      <c r="P274">
        <v>6</v>
      </c>
      <c r="Q274">
        <v>3</v>
      </c>
      <c r="R274">
        <v>0</v>
      </c>
      <c r="S274">
        <v>0</v>
      </c>
      <c r="AB274" t="str">
        <f t="shared" si="12"/>
        <v>Normal</v>
      </c>
      <c r="AC274" t="str">
        <f t="shared" si="13"/>
        <v>Normal</v>
      </c>
    </row>
    <row r="275" spans="1:29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 s="11">
        <f t="shared" si="14"/>
        <v>73.202614379084963</v>
      </c>
      <c r="J275">
        <v>1</v>
      </c>
      <c r="K275" t="s">
        <v>35</v>
      </c>
      <c r="L275">
        <v>0</v>
      </c>
      <c r="M275" t="s">
        <v>36</v>
      </c>
      <c r="N275">
        <v>19</v>
      </c>
      <c r="O275">
        <v>4</v>
      </c>
      <c r="P275">
        <v>8</v>
      </c>
      <c r="Q275">
        <v>5</v>
      </c>
      <c r="R275">
        <v>4</v>
      </c>
      <c r="S275">
        <v>0</v>
      </c>
      <c r="AB275" t="str">
        <f t="shared" si="12"/>
        <v>Normal</v>
      </c>
      <c r="AC275" t="str">
        <f t="shared" si="13"/>
        <v>Normal</v>
      </c>
    </row>
    <row r="276" spans="1:29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 s="11">
        <f t="shared" si="14"/>
        <v>89</v>
      </c>
      <c r="J276">
        <v>3</v>
      </c>
      <c r="K276" t="s">
        <v>35</v>
      </c>
      <c r="L276">
        <v>0</v>
      </c>
      <c r="M276" t="s">
        <v>40</v>
      </c>
      <c r="N276">
        <v>28</v>
      </c>
      <c r="O276">
        <v>7</v>
      </c>
      <c r="P276">
        <v>10</v>
      </c>
      <c r="Q276">
        <v>6</v>
      </c>
      <c r="R276">
        <v>2</v>
      </c>
      <c r="S276">
        <v>0</v>
      </c>
      <c r="AB276" t="str">
        <f t="shared" si="12"/>
        <v>Normal</v>
      </c>
      <c r="AC276" t="str">
        <f t="shared" si="13"/>
        <v>Normal</v>
      </c>
    </row>
    <row r="277" spans="1:29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 s="11">
        <f t="shared" si="14"/>
        <v>82.178217821782169</v>
      </c>
      <c r="J277">
        <v>0</v>
      </c>
      <c r="K277" t="s">
        <v>40</v>
      </c>
      <c r="L277">
        <v>0</v>
      </c>
      <c r="M277" t="s">
        <v>36</v>
      </c>
      <c r="N277">
        <v>13</v>
      </c>
      <c r="O277">
        <v>3</v>
      </c>
      <c r="P277">
        <v>10</v>
      </c>
      <c r="Q277">
        <v>6</v>
      </c>
      <c r="R277">
        <v>2</v>
      </c>
      <c r="S277">
        <v>0</v>
      </c>
      <c r="AB277" t="str">
        <f t="shared" si="12"/>
        <v>Normal</v>
      </c>
      <c r="AC277" t="str">
        <f t="shared" si="13"/>
        <v>Normal</v>
      </c>
    </row>
    <row r="278" spans="1:29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 s="11">
        <f t="shared" si="14"/>
        <v>86.158631415241061</v>
      </c>
      <c r="J278">
        <v>1</v>
      </c>
      <c r="K278" t="s">
        <v>36</v>
      </c>
      <c r="L278">
        <v>1</v>
      </c>
      <c r="M278" t="s">
        <v>36</v>
      </c>
      <c r="N278">
        <v>11</v>
      </c>
      <c r="O278">
        <v>3</v>
      </c>
      <c r="P278">
        <v>11</v>
      </c>
      <c r="Q278">
        <v>5</v>
      </c>
      <c r="R278">
        <v>2</v>
      </c>
      <c r="S278">
        <v>0</v>
      </c>
      <c r="AB278" t="str">
        <f t="shared" si="12"/>
        <v>Normal</v>
      </c>
      <c r="AC278" t="str">
        <f t="shared" si="13"/>
        <v>Normal</v>
      </c>
    </row>
    <row r="279" spans="1:29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 s="11">
        <f t="shared" si="14"/>
        <v>83.561643835616437</v>
      </c>
      <c r="J279">
        <v>1</v>
      </c>
      <c r="K279" t="s">
        <v>35</v>
      </c>
      <c r="L279">
        <v>0</v>
      </c>
      <c r="M279" t="s">
        <v>36</v>
      </c>
      <c r="N279">
        <v>20</v>
      </c>
      <c r="O279">
        <v>7</v>
      </c>
      <c r="P279">
        <v>12</v>
      </c>
      <c r="Q279">
        <v>12</v>
      </c>
      <c r="R279">
        <v>1</v>
      </c>
      <c r="S279">
        <v>0</v>
      </c>
      <c r="AB279" t="str">
        <f t="shared" si="12"/>
        <v>Normal</v>
      </c>
      <c r="AC279" t="str">
        <f t="shared" si="13"/>
        <v>Normal</v>
      </c>
    </row>
    <row r="280" spans="1:29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 s="11">
        <f t="shared" si="14"/>
        <v>80.919931856899481</v>
      </c>
      <c r="J280">
        <v>2</v>
      </c>
      <c r="K280" t="s">
        <v>36</v>
      </c>
      <c r="L280">
        <v>0</v>
      </c>
      <c r="M280" t="s">
        <v>40</v>
      </c>
      <c r="N280">
        <v>12</v>
      </c>
      <c r="O280">
        <v>4</v>
      </c>
      <c r="P280">
        <v>15</v>
      </c>
      <c r="Q280">
        <v>3</v>
      </c>
      <c r="R280">
        <v>3</v>
      </c>
      <c r="S280">
        <v>0</v>
      </c>
      <c r="AB280" t="str">
        <f t="shared" si="12"/>
        <v>Normal</v>
      </c>
      <c r="AC280" t="str">
        <f t="shared" si="13"/>
        <v>Normal</v>
      </c>
    </row>
    <row r="281" spans="1:29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 s="11">
        <f t="shared" si="14"/>
        <v>73.489932885906043</v>
      </c>
      <c r="J281">
        <v>1</v>
      </c>
      <c r="K281" t="s">
        <v>36</v>
      </c>
      <c r="L281">
        <v>1</v>
      </c>
      <c r="M281" t="s">
        <v>35</v>
      </c>
      <c r="N281">
        <v>10</v>
      </c>
      <c r="O281">
        <v>6</v>
      </c>
      <c r="P281">
        <v>8</v>
      </c>
      <c r="Q281">
        <v>2</v>
      </c>
      <c r="R281">
        <v>0</v>
      </c>
      <c r="S281">
        <v>0</v>
      </c>
      <c r="AB281" t="str">
        <f t="shared" si="12"/>
        <v>Normal</v>
      </c>
      <c r="AC281" t="str">
        <f t="shared" si="13"/>
        <v>Normal</v>
      </c>
    </row>
    <row r="282" spans="1:29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 s="11">
        <f t="shared" si="14"/>
        <v>77.821782178217831</v>
      </c>
      <c r="J282">
        <v>0</v>
      </c>
      <c r="K282" t="s">
        <v>40</v>
      </c>
      <c r="L282">
        <v>0</v>
      </c>
      <c r="M282" t="s">
        <v>36</v>
      </c>
      <c r="N282">
        <v>9</v>
      </c>
      <c r="O282">
        <v>2</v>
      </c>
      <c r="P282">
        <v>7</v>
      </c>
      <c r="Q282">
        <v>3</v>
      </c>
      <c r="R282">
        <v>0</v>
      </c>
      <c r="S282">
        <v>0</v>
      </c>
      <c r="AB282" t="str">
        <f t="shared" si="12"/>
        <v>Normal</v>
      </c>
      <c r="AC282" t="str">
        <f t="shared" si="13"/>
        <v>Normal</v>
      </c>
    </row>
    <row r="283" spans="1:29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 s="11">
        <f t="shared" si="14"/>
        <v>81.090909090909093</v>
      </c>
      <c r="J283">
        <v>1</v>
      </c>
      <c r="K283" t="s">
        <v>36</v>
      </c>
      <c r="L283">
        <v>0</v>
      </c>
      <c r="M283" t="s">
        <v>36</v>
      </c>
      <c r="N283">
        <v>13</v>
      </c>
      <c r="O283">
        <v>5</v>
      </c>
      <c r="P283">
        <v>12</v>
      </c>
      <c r="Q283">
        <v>6</v>
      </c>
      <c r="R283">
        <v>1</v>
      </c>
      <c r="S283">
        <v>0</v>
      </c>
      <c r="AB283" t="str">
        <f t="shared" si="12"/>
        <v>Normal</v>
      </c>
      <c r="AC283" t="str">
        <f t="shared" si="13"/>
        <v>Normal</v>
      </c>
    </row>
    <row r="284" spans="1:29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 s="11">
        <f t="shared" si="14"/>
        <v>81.458333333333329</v>
      </c>
      <c r="J284">
        <v>2</v>
      </c>
      <c r="K284" t="s">
        <v>40</v>
      </c>
      <c r="L284">
        <v>0</v>
      </c>
      <c r="M284" t="s">
        <v>40</v>
      </c>
      <c r="N284">
        <v>11</v>
      </c>
      <c r="O284">
        <v>4</v>
      </c>
      <c r="P284">
        <v>4</v>
      </c>
      <c r="Q284">
        <v>6</v>
      </c>
      <c r="R284">
        <v>1</v>
      </c>
      <c r="S284">
        <v>0</v>
      </c>
      <c r="AB284" t="str">
        <f t="shared" si="12"/>
        <v>Normal</v>
      </c>
      <c r="AC284" t="str">
        <f t="shared" si="13"/>
        <v>Normal</v>
      </c>
    </row>
    <row r="285" spans="1:29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 s="11">
        <f t="shared" si="14"/>
        <v>82.803738317757009</v>
      </c>
      <c r="J285">
        <v>2</v>
      </c>
      <c r="K285" t="s">
        <v>36</v>
      </c>
      <c r="L285">
        <v>2</v>
      </c>
      <c r="M285" t="s">
        <v>35</v>
      </c>
      <c r="N285">
        <v>11</v>
      </c>
      <c r="O285">
        <v>3</v>
      </c>
      <c r="P285">
        <v>10</v>
      </c>
      <c r="Q285">
        <v>4</v>
      </c>
      <c r="R285">
        <v>2</v>
      </c>
      <c r="S285">
        <v>0</v>
      </c>
      <c r="AB285" t="str">
        <f t="shared" si="12"/>
        <v>Normal</v>
      </c>
      <c r="AC285" t="str">
        <f t="shared" si="13"/>
        <v>Normal</v>
      </c>
    </row>
    <row r="286" spans="1:29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 s="11">
        <f t="shared" si="14"/>
        <v>87.441860465116278</v>
      </c>
      <c r="J286">
        <v>1</v>
      </c>
      <c r="K286" t="s">
        <v>40</v>
      </c>
      <c r="L286">
        <v>0</v>
      </c>
      <c r="M286" t="s">
        <v>40</v>
      </c>
      <c r="N286">
        <v>10</v>
      </c>
      <c r="O286">
        <v>3</v>
      </c>
      <c r="P286">
        <v>12</v>
      </c>
      <c r="Q286">
        <v>5</v>
      </c>
      <c r="R286">
        <v>0</v>
      </c>
      <c r="S286">
        <v>0</v>
      </c>
      <c r="AB286" t="str">
        <f t="shared" si="12"/>
        <v>Normal</v>
      </c>
      <c r="AC286" t="str">
        <f t="shared" si="13"/>
        <v>Normal</v>
      </c>
    </row>
    <row r="287" spans="1:29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 s="11">
        <f t="shared" si="14"/>
        <v>78.293135435992582</v>
      </c>
      <c r="J287">
        <v>1</v>
      </c>
      <c r="K287" t="s">
        <v>40</v>
      </c>
      <c r="L287">
        <v>1</v>
      </c>
      <c r="M287" t="s">
        <v>36</v>
      </c>
      <c r="N287">
        <v>17</v>
      </c>
      <c r="O287">
        <v>5</v>
      </c>
      <c r="P287">
        <v>13</v>
      </c>
      <c r="Q287">
        <v>4</v>
      </c>
      <c r="R287">
        <v>3</v>
      </c>
      <c r="S287">
        <v>0</v>
      </c>
      <c r="AB287" t="str">
        <f t="shared" si="12"/>
        <v>Normal</v>
      </c>
      <c r="AC287" t="str">
        <f t="shared" si="13"/>
        <v>Normal</v>
      </c>
    </row>
    <row r="288" spans="1:29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 s="11">
        <f t="shared" si="14"/>
        <v>82.564102564102555</v>
      </c>
      <c r="J288">
        <v>1</v>
      </c>
      <c r="K288" t="s">
        <v>35</v>
      </c>
      <c r="L288">
        <v>1</v>
      </c>
      <c r="M288" t="s">
        <v>35</v>
      </c>
      <c r="N288">
        <v>12</v>
      </c>
      <c r="O288">
        <v>4</v>
      </c>
      <c r="P288">
        <v>10</v>
      </c>
      <c r="Q288">
        <v>5</v>
      </c>
      <c r="R288">
        <v>3</v>
      </c>
      <c r="S288">
        <v>0</v>
      </c>
      <c r="AB288" t="str">
        <f t="shared" si="12"/>
        <v>Normal</v>
      </c>
      <c r="AC288" t="str">
        <f t="shared" si="13"/>
        <v>Normal</v>
      </c>
    </row>
    <row r="289" spans="1:29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 s="11">
        <f t="shared" si="14"/>
        <v>81.525423728813564</v>
      </c>
      <c r="J289">
        <v>2</v>
      </c>
      <c r="K289" t="s">
        <v>35</v>
      </c>
      <c r="L289">
        <v>0</v>
      </c>
      <c r="M289" t="s">
        <v>36</v>
      </c>
      <c r="N289">
        <v>13</v>
      </c>
      <c r="O289">
        <v>4</v>
      </c>
      <c r="P289">
        <v>13</v>
      </c>
      <c r="Q289">
        <v>6</v>
      </c>
      <c r="R289">
        <v>0</v>
      </c>
      <c r="S289">
        <v>0</v>
      </c>
      <c r="AB289" t="str">
        <f t="shared" si="12"/>
        <v>Normal</v>
      </c>
      <c r="AC289" t="str">
        <f t="shared" si="13"/>
        <v>Normal</v>
      </c>
    </row>
    <row r="290" spans="1:29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 s="11">
        <f t="shared" si="14"/>
        <v>79.130434782608688</v>
      </c>
      <c r="J290">
        <v>0</v>
      </c>
      <c r="K290" t="s">
        <v>40</v>
      </c>
      <c r="L290">
        <v>0</v>
      </c>
      <c r="M290" t="s">
        <v>40</v>
      </c>
      <c r="N290">
        <v>11</v>
      </c>
      <c r="O290">
        <v>3</v>
      </c>
      <c r="P290">
        <v>6</v>
      </c>
      <c r="Q290">
        <v>6</v>
      </c>
      <c r="R290">
        <v>2</v>
      </c>
      <c r="S290">
        <v>0</v>
      </c>
      <c r="AB290" t="str">
        <f t="shared" si="12"/>
        <v>Normal</v>
      </c>
      <c r="AC290" t="str">
        <f t="shared" si="13"/>
        <v>Normal</v>
      </c>
    </row>
    <row r="291" spans="1:29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 s="11">
        <f t="shared" si="14"/>
        <v>85.984848484848484</v>
      </c>
      <c r="J291">
        <v>2</v>
      </c>
      <c r="K291" t="s">
        <v>35</v>
      </c>
      <c r="L291">
        <v>1</v>
      </c>
      <c r="M291" t="s">
        <v>35</v>
      </c>
      <c r="N291">
        <v>17</v>
      </c>
      <c r="O291">
        <v>4</v>
      </c>
      <c r="P291">
        <v>2</v>
      </c>
      <c r="Q291">
        <v>5</v>
      </c>
      <c r="R291">
        <v>1</v>
      </c>
      <c r="S291">
        <v>0</v>
      </c>
      <c r="AB291" t="str">
        <f t="shared" si="12"/>
        <v>Normal</v>
      </c>
      <c r="AC291" t="str">
        <f t="shared" si="13"/>
        <v>Normal</v>
      </c>
    </row>
    <row r="292" spans="1:29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 s="11">
        <f t="shared" si="14"/>
        <v>80.313199105145415</v>
      </c>
      <c r="J292">
        <v>1</v>
      </c>
      <c r="K292" t="s">
        <v>35</v>
      </c>
      <c r="L292">
        <v>1</v>
      </c>
      <c r="M292" t="s">
        <v>35</v>
      </c>
      <c r="N292">
        <v>9</v>
      </c>
      <c r="O292">
        <v>2</v>
      </c>
      <c r="P292">
        <v>16</v>
      </c>
      <c r="Q292">
        <v>1</v>
      </c>
      <c r="R292">
        <v>4</v>
      </c>
      <c r="S292">
        <v>0</v>
      </c>
      <c r="AB292" t="str">
        <f t="shared" si="12"/>
        <v>Normal</v>
      </c>
      <c r="AC292" t="str">
        <f t="shared" si="13"/>
        <v>Normal</v>
      </c>
    </row>
    <row r="293" spans="1:29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 s="11">
        <f t="shared" si="14"/>
        <v>71.726190476190482</v>
      </c>
      <c r="J293">
        <v>1</v>
      </c>
      <c r="K293" t="s">
        <v>35</v>
      </c>
      <c r="L293">
        <v>1</v>
      </c>
      <c r="M293" t="s">
        <v>35</v>
      </c>
      <c r="N293">
        <v>8</v>
      </c>
      <c r="O293">
        <v>2</v>
      </c>
      <c r="P293">
        <v>5</v>
      </c>
      <c r="Q293">
        <v>3</v>
      </c>
      <c r="R293">
        <v>1</v>
      </c>
      <c r="S293">
        <v>0</v>
      </c>
      <c r="AB293" t="str">
        <f t="shared" si="12"/>
        <v>Normal</v>
      </c>
      <c r="AC293" t="str">
        <f t="shared" si="13"/>
        <v>Normal</v>
      </c>
    </row>
    <row r="294" spans="1:29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 s="11">
        <f t="shared" si="14"/>
        <v>77.969018932874363</v>
      </c>
      <c r="J294">
        <v>1</v>
      </c>
      <c r="K294" t="s">
        <v>40</v>
      </c>
      <c r="L294">
        <v>0</v>
      </c>
      <c r="M294" t="s">
        <v>40</v>
      </c>
      <c r="N294">
        <v>24</v>
      </c>
      <c r="O294">
        <v>7</v>
      </c>
      <c r="P294">
        <v>14</v>
      </c>
      <c r="Q294">
        <v>8</v>
      </c>
      <c r="R294">
        <v>1</v>
      </c>
      <c r="S294">
        <v>0</v>
      </c>
      <c r="AB294" t="str">
        <f t="shared" si="12"/>
        <v>Normal</v>
      </c>
      <c r="AC294" t="str">
        <f t="shared" si="13"/>
        <v>Normal</v>
      </c>
    </row>
    <row r="295" spans="1:29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 s="11">
        <f t="shared" si="14"/>
        <v>82.978723404255319</v>
      </c>
      <c r="J295">
        <v>0</v>
      </c>
      <c r="K295" t="s">
        <v>40</v>
      </c>
      <c r="L295">
        <v>0</v>
      </c>
      <c r="M295" t="s">
        <v>36</v>
      </c>
      <c r="N295">
        <v>11</v>
      </c>
      <c r="O295">
        <v>4</v>
      </c>
      <c r="P295">
        <v>16</v>
      </c>
      <c r="Q295">
        <v>4</v>
      </c>
      <c r="R295">
        <v>1</v>
      </c>
      <c r="S295">
        <v>0</v>
      </c>
      <c r="AB295" t="str">
        <f t="shared" si="12"/>
        <v>Normal</v>
      </c>
      <c r="AC295" t="str">
        <f t="shared" si="13"/>
        <v>Normal</v>
      </c>
    </row>
    <row r="296" spans="1:29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 s="11">
        <f t="shared" si="14"/>
        <v>92.46913580246914</v>
      </c>
      <c r="J296">
        <v>2</v>
      </c>
      <c r="K296" t="s">
        <v>35</v>
      </c>
      <c r="L296">
        <v>2</v>
      </c>
      <c r="M296" t="s">
        <v>35</v>
      </c>
      <c r="N296">
        <v>18</v>
      </c>
      <c r="O296">
        <v>5</v>
      </c>
      <c r="P296">
        <v>11</v>
      </c>
      <c r="Q296">
        <v>5</v>
      </c>
      <c r="R296">
        <v>1</v>
      </c>
      <c r="S296">
        <v>0</v>
      </c>
      <c r="AB296" t="str">
        <f t="shared" si="12"/>
        <v>Normal</v>
      </c>
      <c r="AC296" t="str">
        <f t="shared" si="13"/>
        <v>Normal</v>
      </c>
    </row>
    <row r="297" spans="1:29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 s="11">
        <f t="shared" si="14"/>
        <v>75.675675675675677</v>
      </c>
      <c r="J297">
        <v>2</v>
      </c>
      <c r="K297" t="s">
        <v>35</v>
      </c>
      <c r="L297">
        <v>1</v>
      </c>
      <c r="M297" t="s">
        <v>35</v>
      </c>
      <c r="N297">
        <v>21</v>
      </c>
      <c r="O297">
        <v>4</v>
      </c>
      <c r="P297">
        <v>12</v>
      </c>
      <c r="Q297">
        <v>4</v>
      </c>
      <c r="R297">
        <v>1</v>
      </c>
      <c r="S297">
        <v>0</v>
      </c>
      <c r="AB297" t="str">
        <f t="shared" si="12"/>
        <v>Normal</v>
      </c>
      <c r="AC297" t="str">
        <f t="shared" si="13"/>
        <v>Normal</v>
      </c>
    </row>
    <row r="298" spans="1:29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 s="11">
        <f t="shared" si="14"/>
        <v>77.122641509433961</v>
      </c>
      <c r="J298">
        <v>1</v>
      </c>
      <c r="K298" t="s">
        <v>36</v>
      </c>
      <c r="L298">
        <v>1</v>
      </c>
      <c r="M298" t="s">
        <v>35</v>
      </c>
      <c r="N298">
        <v>8</v>
      </c>
      <c r="O298">
        <v>2</v>
      </c>
      <c r="P298">
        <v>14</v>
      </c>
      <c r="Q298">
        <v>2</v>
      </c>
      <c r="R298">
        <v>2</v>
      </c>
      <c r="S298">
        <v>0</v>
      </c>
      <c r="AB298" t="str">
        <f t="shared" si="12"/>
        <v>Normal</v>
      </c>
      <c r="AC298" t="str">
        <f t="shared" si="13"/>
        <v>Normal</v>
      </c>
    </row>
    <row r="299" spans="1:29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 s="11">
        <f t="shared" si="14"/>
        <v>84.02985074626865</v>
      </c>
      <c r="J299">
        <v>1</v>
      </c>
      <c r="K299" t="s">
        <v>35</v>
      </c>
      <c r="L299">
        <v>0</v>
      </c>
      <c r="M299" t="s">
        <v>36</v>
      </c>
      <c r="N299">
        <v>17</v>
      </c>
      <c r="O299">
        <v>3</v>
      </c>
      <c r="P299">
        <v>7</v>
      </c>
      <c r="Q299">
        <v>11</v>
      </c>
      <c r="R299">
        <v>2</v>
      </c>
      <c r="S299">
        <v>0</v>
      </c>
      <c r="AB299" t="str">
        <f t="shared" si="12"/>
        <v>Normal</v>
      </c>
      <c r="AC299" t="str">
        <f t="shared" si="13"/>
        <v>Normal</v>
      </c>
    </row>
    <row r="300" spans="1:29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 s="11">
        <f t="shared" si="14"/>
        <v>81.481481481481481</v>
      </c>
      <c r="J300">
        <v>1</v>
      </c>
      <c r="K300" t="s">
        <v>35</v>
      </c>
      <c r="L300">
        <v>0</v>
      </c>
      <c r="M300" t="s">
        <v>36</v>
      </c>
      <c r="N300">
        <v>11</v>
      </c>
      <c r="O300">
        <v>5</v>
      </c>
      <c r="P300">
        <v>7</v>
      </c>
      <c r="Q300">
        <v>4</v>
      </c>
      <c r="R300">
        <v>5</v>
      </c>
      <c r="S300">
        <v>0</v>
      </c>
      <c r="AB300" t="str">
        <f t="shared" si="12"/>
        <v>Normal</v>
      </c>
      <c r="AC300" t="str">
        <f t="shared" si="13"/>
        <v>Normal</v>
      </c>
    </row>
    <row r="301" spans="1:29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 s="11">
        <f t="shared" si="14"/>
        <v>65.454545454545453</v>
      </c>
      <c r="J301">
        <v>1</v>
      </c>
      <c r="K301" t="s">
        <v>36</v>
      </c>
      <c r="L301">
        <v>0</v>
      </c>
      <c r="M301" t="s">
        <v>40</v>
      </c>
      <c r="N301">
        <v>5</v>
      </c>
      <c r="O301">
        <v>2</v>
      </c>
      <c r="P301">
        <v>17</v>
      </c>
      <c r="Q301">
        <v>3</v>
      </c>
      <c r="R301">
        <v>3</v>
      </c>
      <c r="S301">
        <v>0</v>
      </c>
      <c r="AB301" t="str">
        <f t="shared" si="12"/>
        <v>Normal</v>
      </c>
      <c r="AC301" t="str">
        <f t="shared" si="13"/>
        <v>Normal</v>
      </c>
    </row>
    <row r="302" spans="1:29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 s="11">
        <f t="shared" si="14"/>
        <v>74.094707520891362</v>
      </c>
      <c r="J302">
        <v>2</v>
      </c>
      <c r="K302" t="s">
        <v>35</v>
      </c>
      <c r="L302">
        <v>1</v>
      </c>
      <c r="M302" t="s">
        <v>36</v>
      </c>
      <c r="N302">
        <v>8</v>
      </c>
      <c r="O302">
        <v>3</v>
      </c>
      <c r="P302">
        <v>12</v>
      </c>
      <c r="Q302">
        <v>2</v>
      </c>
      <c r="R302">
        <v>0</v>
      </c>
      <c r="S302">
        <v>2</v>
      </c>
      <c r="AB302" t="str">
        <f t="shared" si="12"/>
        <v>Normal</v>
      </c>
      <c r="AC302" t="str">
        <f t="shared" si="13"/>
        <v>Normal</v>
      </c>
    </row>
    <row r="303" spans="1:29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 s="11">
        <f t="shared" si="14"/>
        <v>72.479564032697553</v>
      </c>
      <c r="J303">
        <v>1</v>
      </c>
      <c r="K303" t="s">
        <v>40</v>
      </c>
      <c r="L303">
        <v>1</v>
      </c>
      <c r="M303" t="s">
        <v>35</v>
      </c>
      <c r="N303">
        <v>6</v>
      </c>
      <c r="O303">
        <v>2</v>
      </c>
      <c r="P303">
        <v>12</v>
      </c>
      <c r="Q303">
        <v>4</v>
      </c>
      <c r="R303">
        <v>2</v>
      </c>
      <c r="S303">
        <v>0</v>
      </c>
      <c r="AB303" t="str">
        <f t="shared" si="12"/>
        <v>Normal</v>
      </c>
      <c r="AC303" t="str">
        <f t="shared" si="13"/>
        <v>Normal</v>
      </c>
    </row>
    <row r="304" spans="1:29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 s="11">
        <f t="shared" si="14"/>
        <v>77.756653992395442</v>
      </c>
      <c r="J304">
        <v>2</v>
      </c>
      <c r="K304" t="s">
        <v>36</v>
      </c>
      <c r="L304">
        <v>0</v>
      </c>
      <c r="M304" t="s">
        <v>40</v>
      </c>
      <c r="N304">
        <v>9</v>
      </c>
      <c r="O304">
        <v>3</v>
      </c>
      <c r="P304">
        <v>13</v>
      </c>
      <c r="Q304">
        <v>4</v>
      </c>
      <c r="R304">
        <v>2</v>
      </c>
      <c r="S304">
        <v>0</v>
      </c>
      <c r="AB304" t="str">
        <f t="shared" si="12"/>
        <v>Normal</v>
      </c>
      <c r="AC304" t="str">
        <f t="shared" si="13"/>
        <v>Normal</v>
      </c>
    </row>
    <row r="305" spans="1:29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 s="11">
        <f t="shared" si="14"/>
        <v>83.333333333333343</v>
      </c>
      <c r="J305">
        <v>2</v>
      </c>
      <c r="K305" t="s">
        <v>35</v>
      </c>
      <c r="L305">
        <v>2</v>
      </c>
      <c r="M305" t="s">
        <v>35</v>
      </c>
      <c r="N305">
        <v>17</v>
      </c>
      <c r="O305">
        <v>8</v>
      </c>
      <c r="P305">
        <v>7</v>
      </c>
      <c r="Q305">
        <v>4</v>
      </c>
      <c r="R305">
        <v>2</v>
      </c>
      <c r="S305">
        <v>0</v>
      </c>
      <c r="AB305" t="str">
        <f t="shared" si="12"/>
        <v>Normal</v>
      </c>
      <c r="AC305" t="str">
        <f t="shared" si="13"/>
        <v>Normal</v>
      </c>
    </row>
    <row r="306" spans="1:29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 s="11">
        <f t="shared" si="14"/>
        <v>72.8</v>
      </c>
      <c r="J306">
        <v>0</v>
      </c>
      <c r="K306" t="s">
        <v>36</v>
      </c>
      <c r="L306">
        <v>0</v>
      </c>
      <c r="M306" t="s">
        <v>36</v>
      </c>
      <c r="N306">
        <v>9</v>
      </c>
      <c r="O306">
        <v>2</v>
      </c>
      <c r="P306">
        <v>12</v>
      </c>
      <c r="Q306">
        <v>3</v>
      </c>
      <c r="R306">
        <v>1</v>
      </c>
      <c r="S306">
        <v>0</v>
      </c>
      <c r="AB306" t="str">
        <f t="shared" si="12"/>
        <v>Normal</v>
      </c>
      <c r="AC306" t="str">
        <f t="shared" si="13"/>
        <v>Normal</v>
      </c>
    </row>
    <row r="307" spans="1:29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 s="11">
        <f t="shared" si="14"/>
        <v>74.659400544959126</v>
      </c>
      <c r="J307">
        <v>3</v>
      </c>
      <c r="K307" t="s">
        <v>35</v>
      </c>
      <c r="L307">
        <v>3</v>
      </c>
      <c r="M307" t="s">
        <v>35</v>
      </c>
      <c r="N307">
        <v>12</v>
      </c>
      <c r="O307">
        <v>6</v>
      </c>
      <c r="P307">
        <v>10</v>
      </c>
      <c r="Q307">
        <v>4</v>
      </c>
      <c r="R307">
        <v>3</v>
      </c>
      <c r="S307">
        <v>0</v>
      </c>
      <c r="AB307" t="str">
        <f t="shared" si="12"/>
        <v>Normal</v>
      </c>
      <c r="AC307" t="str">
        <f t="shared" si="13"/>
        <v>Normal</v>
      </c>
    </row>
    <row r="308" spans="1:29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 s="11">
        <f t="shared" si="14"/>
        <v>86.730769230769226</v>
      </c>
      <c r="J308">
        <v>3</v>
      </c>
      <c r="K308" t="s">
        <v>35</v>
      </c>
      <c r="L308">
        <v>2</v>
      </c>
      <c r="M308" t="s">
        <v>35</v>
      </c>
      <c r="N308">
        <v>13</v>
      </c>
      <c r="O308">
        <v>8</v>
      </c>
      <c r="P308">
        <v>16</v>
      </c>
      <c r="Q308">
        <v>4</v>
      </c>
      <c r="R308">
        <v>1</v>
      </c>
      <c r="S308">
        <v>0</v>
      </c>
      <c r="AB308" t="str">
        <f t="shared" si="12"/>
        <v>Normal</v>
      </c>
      <c r="AC308" t="str">
        <f t="shared" si="13"/>
        <v>Normal</v>
      </c>
    </row>
    <row r="309" spans="1:29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 s="11">
        <f t="shared" si="14"/>
        <v>82.033096926713938</v>
      </c>
      <c r="J309">
        <v>0</v>
      </c>
      <c r="K309" t="s">
        <v>36</v>
      </c>
      <c r="L309">
        <v>0</v>
      </c>
      <c r="M309" t="s">
        <v>36</v>
      </c>
      <c r="N309">
        <v>13</v>
      </c>
      <c r="O309">
        <v>2</v>
      </c>
      <c r="P309">
        <v>13</v>
      </c>
      <c r="Q309">
        <v>5</v>
      </c>
      <c r="R309">
        <v>3</v>
      </c>
      <c r="S309">
        <v>0</v>
      </c>
      <c r="AB309" t="str">
        <f t="shared" si="12"/>
        <v>Normal</v>
      </c>
      <c r="AC309" t="str">
        <f t="shared" si="13"/>
        <v>Normal</v>
      </c>
    </row>
    <row r="310" spans="1:29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 s="11">
        <f t="shared" si="14"/>
        <v>80.066445182724252</v>
      </c>
      <c r="J310">
        <v>0</v>
      </c>
      <c r="K310" t="s">
        <v>40</v>
      </c>
      <c r="L310">
        <v>0</v>
      </c>
      <c r="M310" t="s">
        <v>40</v>
      </c>
      <c r="N310">
        <v>7</v>
      </c>
      <c r="O310">
        <v>2</v>
      </c>
      <c r="P310">
        <v>8</v>
      </c>
      <c r="Q310">
        <v>12</v>
      </c>
      <c r="R310">
        <v>2</v>
      </c>
      <c r="S310">
        <v>0</v>
      </c>
      <c r="AB310" t="str">
        <f t="shared" si="12"/>
        <v>Normal</v>
      </c>
      <c r="AC310" t="str">
        <f t="shared" si="13"/>
        <v>Normal</v>
      </c>
    </row>
    <row r="311" spans="1:29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 s="11">
        <f t="shared" si="14"/>
        <v>89.713541666666657</v>
      </c>
      <c r="J311">
        <v>5</v>
      </c>
      <c r="K311" t="s">
        <v>35</v>
      </c>
      <c r="L311">
        <v>2</v>
      </c>
      <c r="M311" t="s">
        <v>36</v>
      </c>
      <c r="N311">
        <v>21</v>
      </c>
      <c r="O311">
        <v>9</v>
      </c>
      <c r="P311">
        <v>10</v>
      </c>
      <c r="Q311">
        <v>1</v>
      </c>
      <c r="R311">
        <v>2</v>
      </c>
      <c r="S311">
        <v>0</v>
      </c>
      <c r="AB311" t="str">
        <f t="shared" si="12"/>
        <v>Normal</v>
      </c>
      <c r="AC311" t="str">
        <f t="shared" si="13"/>
        <v>Normal</v>
      </c>
    </row>
    <row r="312" spans="1:29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 s="11">
        <f t="shared" si="14"/>
        <v>85.409252669039148</v>
      </c>
      <c r="J312">
        <v>2</v>
      </c>
      <c r="K312" t="s">
        <v>36</v>
      </c>
      <c r="L312">
        <v>1</v>
      </c>
      <c r="M312" t="s">
        <v>36</v>
      </c>
      <c r="N312">
        <v>21</v>
      </c>
      <c r="O312">
        <v>7</v>
      </c>
      <c r="P312">
        <v>9</v>
      </c>
      <c r="Q312">
        <v>3</v>
      </c>
      <c r="R312">
        <v>2</v>
      </c>
      <c r="S312">
        <v>0</v>
      </c>
      <c r="AB312" t="str">
        <f t="shared" si="12"/>
        <v>Normal</v>
      </c>
      <c r="AC312" t="str">
        <f t="shared" si="13"/>
        <v>Normal</v>
      </c>
    </row>
    <row r="313" spans="1:29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 s="11">
        <f t="shared" si="14"/>
        <v>72.010869565217391</v>
      </c>
      <c r="J313">
        <v>0</v>
      </c>
      <c r="K313" t="s">
        <v>40</v>
      </c>
      <c r="L313">
        <v>0</v>
      </c>
      <c r="M313" t="s">
        <v>36</v>
      </c>
      <c r="N313">
        <v>10</v>
      </c>
      <c r="O313">
        <v>5</v>
      </c>
      <c r="P313">
        <v>9</v>
      </c>
      <c r="Q313">
        <v>1</v>
      </c>
      <c r="R313">
        <v>0</v>
      </c>
      <c r="S313">
        <v>0</v>
      </c>
      <c r="AB313" t="str">
        <f t="shared" si="12"/>
        <v>Normal</v>
      </c>
      <c r="AC313" t="str">
        <f t="shared" si="13"/>
        <v>Normal</v>
      </c>
    </row>
    <row r="314" spans="1:29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 s="11">
        <f t="shared" si="14"/>
        <v>84.073107049608353</v>
      </c>
      <c r="J314">
        <v>0</v>
      </c>
      <c r="K314" t="s">
        <v>40</v>
      </c>
      <c r="L314">
        <v>0</v>
      </c>
      <c r="M314" t="s">
        <v>36</v>
      </c>
      <c r="N314">
        <v>7</v>
      </c>
      <c r="O314">
        <v>2</v>
      </c>
      <c r="P314">
        <v>11</v>
      </c>
      <c r="Q314">
        <v>2</v>
      </c>
      <c r="R314">
        <v>3</v>
      </c>
      <c r="S314">
        <v>0</v>
      </c>
      <c r="AB314" t="str">
        <f t="shared" si="12"/>
        <v>Normal</v>
      </c>
      <c r="AC314" t="str">
        <f t="shared" si="13"/>
        <v>Normal</v>
      </c>
    </row>
    <row r="315" spans="1:29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 s="11">
        <f t="shared" si="14"/>
        <v>84.410646387832699</v>
      </c>
      <c r="J315">
        <v>1</v>
      </c>
      <c r="K315" t="s">
        <v>36</v>
      </c>
      <c r="L315">
        <v>0</v>
      </c>
      <c r="M315" t="s">
        <v>36</v>
      </c>
      <c r="N315">
        <v>14</v>
      </c>
      <c r="O315">
        <v>3</v>
      </c>
      <c r="P315">
        <v>7</v>
      </c>
      <c r="Q315">
        <v>13</v>
      </c>
      <c r="R315">
        <v>1</v>
      </c>
      <c r="S315">
        <v>0</v>
      </c>
      <c r="AB315" t="str">
        <f t="shared" si="12"/>
        <v>Normal</v>
      </c>
      <c r="AC315" t="str">
        <f t="shared" si="13"/>
        <v>Normal</v>
      </c>
    </row>
    <row r="316" spans="1:29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 s="11">
        <f t="shared" si="14"/>
        <v>83.841463414634148</v>
      </c>
      <c r="J316">
        <v>2</v>
      </c>
      <c r="K316" t="s">
        <v>36</v>
      </c>
      <c r="L316">
        <v>0</v>
      </c>
      <c r="M316" t="s">
        <v>40</v>
      </c>
      <c r="N316">
        <v>34</v>
      </c>
      <c r="O316">
        <v>9</v>
      </c>
      <c r="P316">
        <v>11</v>
      </c>
      <c r="Q316">
        <v>15</v>
      </c>
      <c r="R316">
        <v>2</v>
      </c>
      <c r="S316">
        <v>0</v>
      </c>
      <c r="AB316" t="str">
        <f t="shared" si="12"/>
        <v>Normal</v>
      </c>
      <c r="AC316" t="str">
        <f t="shared" si="13"/>
        <v>Normal</v>
      </c>
    </row>
    <row r="317" spans="1:29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 s="11">
        <f t="shared" si="14"/>
        <v>82.189239332096477</v>
      </c>
      <c r="J317">
        <v>2</v>
      </c>
      <c r="K317" t="s">
        <v>35</v>
      </c>
      <c r="L317">
        <v>1</v>
      </c>
      <c r="M317" t="s">
        <v>35</v>
      </c>
      <c r="N317">
        <v>15</v>
      </c>
      <c r="O317">
        <v>6</v>
      </c>
      <c r="P317">
        <v>15</v>
      </c>
      <c r="Q317">
        <v>10</v>
      </c>
      <c r="R317">
        <v>0</v>
      </c>
      <c r="S317">
        <v>0</v>
      </c>
      <c r="AB317" t="str">
        <f t="shared" si="12"/>
        <v>Normal</v>
      </c>
      <c r="AC317" t="str">
        <f t="shared" si="13"/>
        <v>Normal</v>
      </c>
    </row>
    <row r="318" spans="1:29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 s="11">
        <f t="shared" si="14"/>
        <v>79.729729729729726</v>
      </c>
      <c r="J318">
        <v>4</v>
      </c>
      <c r="K318" t="s">
        <v>35</v>
      </c>
      <c r="L318">
        <v>2</v>
      </c>
      <c r="M318" t="s">
        <v>35</v>
      </c>
      <c r="N318">
        <v>13</v>
      </c>
      <c r="O318">
        <v>5</v>
      </c>
      <c r="P318">
        <v>12</v>
      </c>
      <c r="Q318">
        <v>1</v>
      </c>
      <c r="R318">
        <v>1</v>
      </c>
      <c r="S318">
        <v>0</v>
      </c>
      <c r="AB318" t="str">
        <f t="shared" si="12"/>
        <v>Normal</v>
      </c>
      <c r="AC318" t="str">
        <f t="shared" si="13"/>
        <v>Normal</v>
      </c>
    </row>
    <row r="319" spans="1:29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 s="11">
        <f t="shared" si="14"/>
        <v>78.586723768736618</v>
      </c>
      <c r="J319">
        <v>4</v>
      </c>
      <c r="K319" t="s">
        <v>35</v>
      </c>
      <c r="L319">
        <v>1</v>
      </c>
      <c r="M319" t="s">
        <v>36</v>
      </c>
      <c r="N319">
        <v>13</v>
      </c>
      <c r="O319">
        <v>6</v>
      </c>
      <c r="P319">
        <v>7</v>
      </c>
      <c r="Q319">
        <v>7</v>
      </c>
      <c r="R319">
        <v>0</v>
      </c>
      <c r="S319">
        <v>0</v>
      </c>
      <c r="AB319" t="str">
        <f t="shared" si="12"/>
        <v>Normal</v>
      </c>
      <c r="AC319" t="str">
        <f t="shared" si="13"/>
        <v>Normal</v>
      </c>
    </row>
    <row r="320" spans="1:29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 s="11">
        <f t="shared" si="14"/>
        <v>69.973190348525478</v>
      </c>
      <c r="J320">
        <v>1</v>
      </c>
      <c r="K320" t="s">
        <v>35</v>
      </c>
      <c r="L320">
        <v>1</v>
      </c>
      <c r="M320" t="s">
        <v>35</v>
      </c>
      <c r="N320">
        <v>12</v>
      </c>
      <c r="O320">
        <v>3</v>
      </c>
      <c r="P320">
        <v>11</v>
      </c>
      <c r="Q320">
        <v>6</v>
      </c>
      <c r="R320">
        <v>3</v>
      </c>
      <c r="S320">
        <v>0</v>
      </c>
      <c r="AB320" t="str">
        <f t="shared" si="12"/>
        <v>Normal</v>
      </c>
      <c r="AC320" t="str">
        <f t="shared" si="13"/>
        <v>Normal</v>
      </c>
    </row>
    <row r="321" spans="1:29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 s="11">
        <f t="shared" si="14"/>
        <v>83.652173913043484</v>
      </c>
      <c r="J321">
        <v>5</v>
      </c>
      <c r="K321" t="s">
        <v>35</v>
      </c>
      <c r="L321">
        <v>4</v>
      </c>
      <c r="M321" t="s">
        <v>35</v>
      </c>
      <c r="N321">
        <v>14</v>
      </c>
      <c r="O321">
        <v>7</v>
      </c>
      <c r="P321">
        <v>9</v>
      </c>
      <c r="Q321">
        <v>5</v>
      </c>
      <c r="R321">
        <v>2</v>
      </c>
      <c r="S321">
        <v>0</v>
      </c>
      <c r="AB321" t="str">
        <f t="shared" si="12"/>
        <v>Normal</v>
      </c>
      <c r="AC321" t="str">
        <f t="shared" si="13"/>
        <v>Normal</v>
      </c>
    </row>
    <row r="322" spans="1:29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 s="11">
        <f t="shared" si="14"/>
        <v>79.437229437229433</v>
      </c>
      <c r="J322">
        <v>4</v>
      </c>
      <c r="K322" t="s">
        <v>35</v>
      </c>
      <c r="L322">
        <v>1</v>
      </c>
      <c r="M322" t="s">
        <v>36</v>
      </c>
      <c r="N322">
        <v>16</v>
      </c>
      <c r="O322">
        <v>8</v>
      </c>
      <c r="P322">
        <v>7</v>
      </c>
      <c r="Q322">
        <v>4</v>
      </c>
      <c r="R322">
        <v>3</v>
      </c>
      <c r="S322">
        <v>0</v>
      </c>
      <c r="AB322" t="str">
        <f t="shared" ref="AB322:AB385" si="15">IF(E322 &lt; _xlfn.PERCENTILE.INC($E$2:$E$761,0),
    "Ekstrem Rendah",
    IF(E322 &gt; _xlfn.PERCENTILE.INC($E$2:$E$761,1),
        "Ekstrem Tinggi",
        "Normal"
    )
)</f>
        <v>Normal</v>
      </c>
      <c r="AC322" t="str">
        <f t="shared" ref="AC322:AC385" si="16">IF(F322 &lt; _xlfn.PERCENTILE.INC($F$2:$F$761,0.001),
    "Ekstrem Rendah",
    IF(F322 &gt; _xlfn.PERCENTILE.INC($F$2:$F$761,0.999),
        "Ekstrem Tinggi",
        "Normal"
    )
)</f>
        <v>Normal</v>
      </c>
    </row>
    <row r="323" spans="1:29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 s="11">
        <f t="shared" ref="I323:I386" si="17">H323/G323*100</f>
        <v>60.642570281124499</v>
      </c>
      <c r="J323">
        <v>0</v>
      </c>
      <c r="K323" t="s">
        <v>36</v>
      </c>
      <c r="L323">
        <v>0</v>
      </c>
      <c r="M323" t="s">
        <v>36</v>
      </c>
      <c r="N323">
        <v>5</v>
      </c>
      <c r="O323">
        <v>0</v>
      </c>
      <c r="P323">
        <v>13</v>
      </c>
      <c r="Q323">
        <v>5</v>
      </c>
      <c r="R323">
        <v>3</v>
      </c>
      <c r="S323">
        <v>1</v>
      </c>
      <c r="AB323" t="str">
        <f t="shared" si="15"/>
        <v>Normal</v>
      </c>
      <c r="AC323" t="str">
        <f t="shared" si="16"/>
        <v>Normal</v>
      </c>
    </row>
    <row r="324" spans="1:29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 s="11">
        <f t="shared" si="17"/>
        <v>76.55367231638418</v>
      </c>
      <c r="J324">
        <v>0</v>
      </c>
      <c r="K324" t="s">
        <v>40</v>
      </c>
      <c r="L324">
        <v>0</v>
      </c>
      <c r="M324" t="s">
        <v>36</v>
      </c>
      <c r="N324">
        <v>8</v>
      </c>
      <c r="O324">
        <v>3</v>
      </c>
      <c r="P324">
        <v>7</v>
      </c>
      <c r="Q324">
        <v>2</v>
      </c>
      <c r="R324">
        <v>4</v>
      </c>
      <c r="S324">
        <v>0</v>
      </c>
      <c r="AB324" t="str">
        <f t="shared" si="15"/>
        <v>Normal</v>
      </c>
      <c r="AC324" t="str">
        <f t="shared" si="16"/>
        <v>Normal</v>
      </c>
    </row>
    <row r="325" spans="1:29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 s="11">
        <f t="shared" si="17"/>
        <v>88.336520076481833</v>
      </c>
      <c r="J325">
        <v>1</v>
      </c>
      <c r="K325" t="s">
        <v>36</v>
      </c>
      <c r="L325">
        <v>0</v>
      </c>
      <c r="M325" t="s">
        <v>36</v>
      </c>
      <c r="N325">
        <v>12</v>
      </c>
      <c r="O325">
        <v>4</v>
      </c>
      <c r="P325">
        <v>14</v>
      </c>
      <c r="Q325">
        <v>2</v>
      </c>
      <c r="R325">
        <v>2</v>
      </c>
      <c r="S325">
        <v>0</v>
      </c>
      <c r="AB325" t="str">
        <f t="shared" si="15"/>
        <v>Normal</v>
      </c>
      <c r="AC325" t="str">
        <f t="shared" si="16"/>
        <v>Normal</v>
      </c>
    </row>
    <row r="326" spans="1:29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 s="11">
        <f t="shared" si="17"/>
        <v>82.488479262672811</v>
      </c>
      <c r="J326">
        <v>4</v>
      </c>
      <c r="K326" t="s">
        <v>35</v>
      </c>
      <c r="L326">
        <v>1</v>
      </c>
      <c r="M326" t="s">
        <v>36</v>
      </c>
      <c r="N326">
        <v>23</v>
      </c>
      <c r="O326">
        <v>9</v>
      </c>
      <c r="P326">
        <v>9</v>
      </c>
      <c r="Q326">
        <v>7</v>
      </c>
      <c r="R326">
        <v>1</v>
      </c>
      <c r="S326">
        <v>0</v>
      </c>
      <c r="AB326" t="str">
        <f t="shared" si="15"/>
        <v>Normal</v>
      </c>
      <c r="AC326" t="str">
        <f t="shared" si="16"/>
        <v>Normal</v>
      </c>
    </row>
    <row r="327" spans="1:29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 s="11">
        <f t="shared" si="17"/>
        <v>78.085642317380348</v>
      </c>
      <c r="J327">
        <v>1</v>
      </c>
      <c r="K327" t="s">
        <v>40</v>
      </c>
      <c r="L327">
        <v>1</v>
      </c>
      <c r="M327" t="s">
        <v>35</v>
      </c>
      <c r="N327">
        <v>6</v>
      </c>
      <c r="O327">
        <v>1</v>
      </c>
      <c r="P327">
        <v>13</v>
      </c>
      <c r="Q327">
        <v>6</v>
      </c>
      <c r="R327">
        <v>1</v>
      </c>
      <c r="S327">
        <v>0</v>
      </c>
      <c r="AB327" t="str">
        <f t="shared" si="15"/>
        <v>Normal</v>
      </c>
      <c r="AC327" t="str">
        <f t="shared" si="16"/>
        <v>Normal</v>
      </c>
    </row>
    <row r="328" spans="1:29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 s="11">
        <f t="shared" si="17"/>
        <v>78.731343283582092</v>
      </c>
      <c r="J328">
        <v>0</v>
      </c>
      <c r="K328" t="s">
        <v>40</v>
      </c>
      <c r="L328">
        <v>0</v>
      </c>
      <c r="M328" t="s">
        <v>40</v>
      </c>
      <c r="N328">
        <v>4</v>
      </c>
      <c r="O328">
        <v>0</v>
      </c>
      <c r="P328">
        <v>10</v>
      </c>
      <c r="Q328">
        <v>0</v>
      </c>
      <c r="R328">
        <v>0</v>
      </c>
      <c r="S328">
        <v>1</v>
      </c>
      <c r="AB328" t="str">
        <f t="shared" si="15"/>
        <v>Normal</v>
      </c>
      <c r="AC328" t="str">
        <f t="shared" si="16"/>
        <v>Normal</v>
      </c>
    </row>
    <row r="329" spans="1:29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 s="11">
        <f t="shared" si="17"/>
        <v>84.908789386401324</v>
      </c>
      <c r="J329">
        <v>0</v>
      </c>
      <c r="K329" t="s">
        <v>40</v>
      </c>
      <c r="L329">
        <v>0</v>
      </c>
      <c r="M329" t="s">
        <v>36</v>
      </c>
      <c r="N329">
        <v>12</v>
      </c>
      <c r="O329">
        <v>2</v>
      </c>
      <c r="P329">
        <v>11</v>
      </c>
      <c r="Q329">
        <v>9</v>
      </c>
      <c r="R329">
        <v>2</v>
      </c>
      <c r="S329">
        <v>0</v>
      </c>
      <c r="AB329" t="str">
        <f t="shared" si="15"/>
        <v>Normal</v>
      </c>
      <c r="AC329" t="str">
        <f t="shared" si="16"/>
        <v>Normal</v>
      </c>
    </row>
    <row r="330" spans="1:29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 s="11">
        <f t="shared" si="17"/>
        <v>75.786924939467312</v>
      </c>
      <c r="J330">
        <v>0</v>
      </c>
      <c r="K330" t="s">
        <v>40</v>
      </c>
      <c r="L330">
        <v>0</v>
      </c>
      <c r="M330" t="s">
        <v>36</v>
      </c>
      <c r="N330">
        <v>5</v>
      </c>
      <c r="O330">
        <v>0</v>
      </c>
      <c r="P330">
        <v>11</v>
      </c>
      <c r="Q330">
        <v>1</v>
      </c>
      <c r="R330">
        <v>1</v>
      </c>
      <c r="S330">
        <v>0</v>
      </c>
      <c r="AB330" t="str">
        <f t="shared" si="15"/>
        <v>Normal</v>
      </c>
      <c r="AC330" t="str">
        <f t="shared" si="16"/>
        <v>Normal</v>
      </c>
    </row>
    <row r="331" spans="1:29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 s="11">
        <f t="shared" si="17"/>
        <v>83.690280065897866</v>
      </c>
      <c r="J331">
        <v>1</v>
      </c>
      <c r="K331" t="s">
        <v>40</v>
      </c>
      <c r="L331">
        <v>0</v>
      </c>
      <c r="M331" t="s">
        <v>40</v>
      </c>
      <c r="N331">
        <v>22</v>
      </c>
      <c r="O331">
        <v>6</v>
      </c>
      <c r="P331">
        <v>11</v>
      </c>
      <c r="Q331">
        <v>7</v>
      </c>
      <c r="R331">
        <v>1</v>
      </c>
      <c r="S331">
        <v>0</v>
      </c>
      <c r="AB331" t="str">
        <f t="shared" si="15"/>
        <v>Normal</v>
      </c>
      <c r="AC331" t="str">
        <f t="shared" si="16"/>
        <v>Normal</v>
      </c>
    </row>
    <row r="332" spans="1:29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 s="11">
        <f t="shared" si="17"/>
        <v>86.940298507462686</v>
      </c>
      <c r="J332">
        <v>2</v>
      </c>
      <c r="K332" t="s">
        <v>35</v>
      </c>
      <c r="L332">
        <v>1</v>
      </c>
      <c r="M332" t="s">
        <v>36</v>
      </c>
      <c r="N332">
        <v>14</v>
      </c>
      <c r="O332">
        <v>6</v>
      </c>
      <c r="P332">
        <v>9</v>
      </c>
      <c r="Q332">
        <v>10</v>
      </c>
      <c r="R332">
        <v>3</v>
      </c>
      <c r="S332">
        <v>0</v>
      </c>
      <c r="AB332" t="str">
        <f t="shared" si="15"/>
        <v>Normal</v>
      </c>
      <c r="AC332" t="str">
        <f t="shared" si="16"/>
        <v>Normal</v>
      </c>
    </row>
    <row r="333" spans="1:29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 s="11">
        <f t="shared" si="17"/>
        <v>91.006711409395962</v>
      </c>
      <c r="J333">
        <v>2</v>
      </c>
      <c r="K333" t="s">
        <v>36</v>
      </c>
      <c r="L333">
        <v>2</v>
      </c>
      <c r="M333" t="s">
        <v>35</v>
      </c>
      <c r="N333">
        <v>12</v>
      </c>
      <c r="O333">
        <v>6</v>
      </c>
      <c r="P333">
        <v>4</v>
      </c>
      <c r="Q333">
        <v>3</v>
      </c>
      <c r="R333">
        <v>1</v>
      </c>
      <c r="S333">
        <v>0</v>
      </c>
      <c r="AB333" t="str">
        <f t="shared" si="15"/>
        <v>Normal</v>
      </c>
      <c r="AC333" t="str">
        <f t="shared" si="16"/>
        <v>Normal</v>
      </c>
    </row>
    <row r="334" spans="1:29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 s="11">
        <f t="shared" si="17"/>
        <v>83.754512635379058</v>
      </c>
      <c r="J334">
        <v>1</v>
      </c>
      <c r="K334" t="s">
        <v>35</v>
      </c>
      <c r="L334">
        <v>1</v>
      </c>
      <c r="M334" t="s">
        <v>35</v>
      </c>
      <c r="N334">
        <v>10</v>
      </c>
      <c r="O334">
        <v>7</v>
      </c>
      <c r="P334">
        <v>11</v>
      </c>
      <c r="Q334">
        <v>10</v>
      </c>
      <c r="R334">
        <v>0</v>
      </c>
      <c r="S334">
        <v>0</v>
      </c>
      <c r="AB334" t="str">
        <f t="shared" si="15"/>
        <v>Normal</v>
      </c>
      <c r="AC334" t="str">
        <f t="shared" si="16"/>
        <v>Normal</v>
      </c>
    </row>
    <row r="335" spans="1:29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 s="11">
        <f t="shared" si="17"/>
        <v>82.477876106194685</v>
      </c>
      <c r="J335">
        <v>3</v>
      </c>
      <c r="K335" t="s">
        <v>35</v>
      </c>
      <c r="L335">
        <v>1</v>
      </c>
      <c r="M335" t="s">
        <v>35</v>
      </c>
      <c r="N335">
        <v>16</v>
      </c>
      <c r="O335">
        <v>9</v>
      </c>
      <c r="P335">
        <v>7</v>
      </c>
      <c r="Q335">
        <v>8</v>
      </c>
      <c r="R335">
        <v>1</v>
      </c>
      <c r="S335">
        <v>0</v>
      </c>
      <c r="AB335" t="str">
        <f t="shared" si="15"/>
        <v>Normal</v>
      </c>
      <c r="AC335" t="str">
        <f t="shared" si="16"/>
        <v>Normal</v>
      </c>
    </row>
    <row r="336" spans="1:29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 s="11">
        <f t="shared" si="17"/>
        <v>87.249283667621782</v>
      </c>
      <c r="J336">
        <v>3</v>
      </c>
      <c r="K336" t="s">
        <v>35</v>
      </c>
      <c r="L336">
        <v>1</v>
      </c>
      <c r="M336" t="s">
        <v>35</v>
      </c>
      <c r="N336">
        <v>25</v>
      </c>
      <c r="O336">
        <v>5</v>
      </c>
      <c r="P336">
        <v>9</v>
      </c>
      <c r="Q336">
        <v>11</v>
      </c>
      <c r="R336">
        <v>1</v>
      </c>
      <c r="S336">
        <v>0</v>
      </c>
      <c r="AB336" t="str">
        <f t="shared" si="15"/>
        <v>Normal</v>
      </c>
      <c r="AC336" t="str">
        <f t="shared" si="16"/>
        <v>Normal</v>
      </c>
    </row>
    <row r="337" spans="1:29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 s="11">
        <f t="shared" si="17"/>
        <v>75.443786982248511</v>
      </c>
      <c r="J337">
        <v>1</v>
      </c>
      <c r="K337" t="s">
        <v>40</v>
      </c>
      <c r="L337">
        <v>1</v>
      </c>
      <c r="M337" t="s">
        <v>35</v>
      </c>
      <c r="N337">
        <v>7</v>
      </c>
      <c r="O337">
        <v>3</v>
      </c>
      <c r="P337">
        <v>10</v>
      </c>
      <c r="Q337">
        <v>0</v>
      </c>
      <c r="R337">
        <v>1</v>
      </c>
      <c r="S337">
        <v>0</v>
      </c>
      <c r="AB337" t="str">
        <f t="shared" si="15"/>
        <v>Normal</v>
      </c>
      <c r="AC337" t="str">
        <f t="shared" si="16"/>
        <v>Normal</v>
      </c>
    </row>
    <row r="338" spans="1:29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 s="11">
        <f t="shared" si="17"/>
        <v>87.096774193548384</v>
      </c>
      <c r="J338">
        <v>3</v>
      </c>
      <c r="K338" t="s">
        <v>35</v>
      </c>
      <c r="L338">
        <v>1</v>
      </c>
      <c r="M338" t="s">
        <v>35</v>
      </c>
      <c r="N338">
        <v>20</v>
      </c>
      <c r="O338">
        <v>6</v>
      </c>
      <c r="P338">
        <v>7</v>
      </c>
      <c r="Q338">
        <v>4</v>
      </c>
      <c r="R338">
        <v>1</v>
      </c>
      <c r="S338">
        <v>0</v>
      </c>
      <c r="AB338" t="str">
        <f t="shared" si="15"/>
        <v>Normal</v>
      </c>
      <c r="AC338" t="str">
        <f t="shared" si="16"/>
        <v>Normal</v>
      </c>
    </row>
    <row r="339" spans="1:29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 s="11">
        <f t="shared" si="17"/>
        <v>70.149253731343293</v>
      </c>
      <c r="J339">
        <v>1</v>
      </c>
      <c r="K339" t="s">
        <v>36</v>
      </c>
      <c r="L339">
        <v>1</v>
      </c>
      <c r="M339" t="s">
        <v>35</v>
      </c>
      <c r="N339">
        <v>8</v>
      </c>
      <c r="O339">
        <v>1</v>
      </c>
      <c r="P339">
        <v>11</v>
      </c>
      <c r="Q339">
        <v>5</v>
      </c>
      <c r="R339">
        <v>4</v>
      </c>
      <c r="S339">
        <v>1</v>
      </c>
      <c r="AB339" t="str">
        <f t="shared" si="15"/>
        <v>Normal</v>
      </c>
      <c r="AC339" t="str">
        <f t="shared" si="16"/>
        <v>Normal</v>
      </c>
    </row>
    <row r="340" spans="1:29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 s="11">
        <f t="shared" si="17"/>
        <v>83.847549909255903</v>
      </c>
      <c r="J340">
        <v>5</v>
      </c>
      <c r="K340" t="s">
        <v>35</v>
      </c>
      <c r="L340">
        <v>3</v>
      </c>
      <c r="M340" t="s">
        <v>35</v>
      </c>
      <c r="N340">
        <v>25</v>
      </c>
      <c r="O340">
        <v>8</v>
      </c>
      <c r="P340">
        <v>16</v>
      </c>
      <c r="Q340">
        <v>8</v>
      </c>
      <c r="R340">
        <v>2</v>
      </c>
      <c r="S340">
        <v>0</v>
      </c>
      <c r="AB340" t="str">
        <f t="shared" si="15"/>
        <v>Normal</v>
      </c>
      <c r="AC340" t="str">
        <f t="shared" si="16"/>
        <v>Normal</v>
      </c>
    </row>
    <row r="341" spans="1:29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 s="11">
        <f t="shared" si="17"/>
        <v>75.743707093821513</v>
      </c>
      <c r="J341">
        <v>0</v>
      </c>
      <c r="K341" t="s">
        <v>40</v>
      </c>
      <c r="L341">
        <v>0</v>
      </c>
      <c r="M341" t="s">
        <v>40</v>
      </c>
      <c r="N341">
        <v>14</v>
      </c>
      <c r="O341">
        <v>5</v>
      </c>
      <c r="P341">
        <v>10</v>
      </c>
      <c r="Q341">
        <v>4</v>
      </c>
      <c r="R341">
        <v>3</v>
      </c>
      <c r="S341">
        <v>0</v>
      </c>
      <c r="AB341" t="str">
        <f t="shared" si="15"/>
        <v>Normal</v>
      </c>
      <c r="AC341" t="str">
        <f t="shared" si="16"/>
        <v>Normal</v>
      </c>
    </row>
    <row r="342" spans="1:29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 s="11">
        <f t="shared" si="17"/>
        <v>89.088397790055254</v>
      </c>
      <c r="J342">
        <v>1</v>
      </c>
      <c r="K342" t="s">
        <v>35</v>
      </c>
      <c r="L342">
        <v>1</v>
      </c>
      <c r="M342" t="s">
        <v>35</v>
      </c>
      <c r="N342">
        <v>9</v>
      </c>
      <c r="O342">
        <v>2</v>
      </c>
      <c r="P342">
        <v>7</v>
      </c>
      <c r="Q342">
        <v>4</v>
      </c>
      <c r="R342">
        <v>0</v>
      </c>
      <c r="S342">
        <v>0</v>
      </c>
      <c r="AB342" t="str">
        <f t="shared" si="15"/>
        <v>Normal</v>
      </c>
      <c r="AC342" t="str">
        <f t="shared" si="16"/>
        <v>Normal</v>
      </c>
    </row>
    <row r="343" spans="1:29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 s="11">
        <f t="shared" si="17"/>
        <v>85.531914893617028</v>
      </c>
      <c r="J343">
        <v>1</v>
      </c>
      <c r="K343" t="s">
        <v>35</v>
      </c>
      <c r="L343">
        <v>1</v>
      </c>
      <c r="M343" t="s">
        <v>35</v>
      </c>
      <c r="N343">
        <v>10</v>
      </c>
      <c r="O343">
        <v>3</v>
      </c>
      <c r="P343">
        <v>6</v>
      </c>
      <c r="Q343">
        <v>5</v>
      </c>
      <c r="R343">
        <v>0</v>
      </c>
      <c r="S343">
        <v>0</v>
      </c>
      <c r="AB343" t="str">
        <f t="shared" si="15"/>
        <v>Normal</v>
      </c>
      <c r="AC343" t="str">
        <f t="shared" si="16"/>
        <v>Normal</v>
      </c>
    </row>
    <row r="344" spans="1:29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 s="11">
        <f t="shared" si="17"/>
        <v>83.582089552238799</v>
      </c>
      <c r="J344">
        <v>2</v>
      </c>
      <c r="K344" t="s">
        <v>36</v>
      </c>
      <c r="L344">
        <v>2</v>
      </c>
      <c r="M344" t="s">
        <v>35</v>
      </c>
      <c r="N344">
        <v>8</v>
      </c>
      <c r="O344">
        <v>3</v>
      </c>
      <c r="P344">
        <v>12</v>
      </c>
      <c r="Q344">
        <v>3</v>
      </c>
      <c r="R344">
        <v>4</v>
      </c>
      <c r="S344">
        <v>0</v>
      </c>
      <c r="AB344" t="str">
        <f t="shared" si="15"/>
        <v>Normal</v>
      </c>
      <c r="AC344" t="str">
        <f t="shared" si="16"/>
        <v>Normal</v>
      </c>
    </row>
    <row r="345" spans="1:29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 s="11">
        <f t="shared" si="17"/>
        <v>86.875</v>
      </c>
      <c r="J345">
        <v>2</v>
      </c>
      <c r="K345" t="s">
        <v>35</v>
      </c>
      <c r="L345">
        <v>2</v>
      </c>
      <c r="M345" t="s">
        <v>35</v>
      </c>
      <c r="N345">
        <v>14</v>
      </c>
      <c r="O345">
        <v>4</v>
      </c>
      <c r="P345">
        <v>12</v>
      </c>
      <c r="Q345">
        <v>7</v>
      </c>
      <c r="R345">
        <v>1</v>
      </c>
      <c r="S345">
        <v>0</v>
      </c>
      <c r="AB345" t="str">
        <f t="shared" si="15"/>
        <v>Normal</v>
      </c>
      <c r="AC345" t="str">
        <f t="shared" si="16"/>
        <v>Normal</v>
      </c>
    </row>
    <row r="346" spans="1:29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 s="11">
        <f t="shared" si="17"/>
        <v>83.150984682713343</v>
      </c>
      <c r="J346">
        <v>1</v>
      </c>
      <c r="K346" t="s">
        <v>40</v>
      </c>
      <c r="L346">
        <v>1</v>
      </c>
      <c r="M346" t="s">
        <v>35</v>
      </c>
      <c r="N346">
        <v>13</v>
      </c>
      <c r="O346">
        <v>4</v>
      </c>
      <c r="P346">
        <v>7</v>
      </c>
      <c r="Q346">
        <v>2</v>
      </c>
      <c r="R346">
        <v>0</v>
      </c>
      <c r="S346">
        <v>0</v>
      </c>
      <c r="AB346" t="str">
        <f t="shared" si="15"/>
        <v>Normal</v>
      </c>
      <c r="AC346" t="str">
        <f t="shared" si="16"/>
        <v>Normal</v>
      </c>
    </row>
    <row r="347" spans="1:29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 s="11">
        <f t="shared" si="17"/>
        <v>76.703296703296715</v>
      </c>
      <c r="J347">
        <v>4</v>
      </c>
      <c r="K347" t="s">
        <v>35</v>
      </c>
      <c r="L347">
        <v>2</v>
      </c>
      <c r="M347" t="s">
        <v>35</v>
      </c>
      <c r="N347">
        <v>12</v>
      </c>
      <c r="O347">
        <v>6</v>
      </c>
      <c r="P347">
        <v>8</v>
      </c>
      <c r="Q347">
        <v>7</v>
      </c>
      <c r="R347">
        <v>0</v>
      </c>
      <c r="S347">
        <v>0</v>
      </c>
      <c r="AB347" t="str">
        <f t="shared" si="15"/>
        <v>Normal</v>
      </c>
      <c r="AC347" t="str">
        <f t="shared" si="16"/>
        <v>Normal</v>
      </c>
    </row>
    <row r="348" spans="1:29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 s="11">
        <f t="shared" si="17"/>
        <v>76.715686274509807</v>
      </c>
      <c r="J348">
        <v>1</v>
      </c>
      <c r="K348" t="s">
        <v>36</v>
      </c>
      <c r="L348">
        <v>1</v>
      </c>
      <c r="M348" t="s">
        <v>35</v>
      </c>
      <c r="N348">
        <v>5</v>
      </c>
      <c r="O348">
        <v>2</v>
      </c>
      <c r="P348">
        <v>15</v>
      </c>
      <c r="Q348">
        <v>1</v>
      </c>
      <c r="R348">
        <v>2</v>
      </c>
      <c r="S348">
        <v>0</v>
      </c>
      <c r="AB348" t="str">
        <f t="shared" si="15"/>
        <v>Normal</v>
      </c>
      <c r="AC348" t="str">
        <f t="shared" si="16"/>
        <v>Normal</v>
      </c>
    </row>
    <row r="349" spans="1:29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 s="11">
        <f t="shared" si="17"/>
        <v>72.635814889336018</v>
      </c>
      <c r="J349">
        <v>1</v>
      </c>
      <c r="K349" t="s">
        <v>36</v>
      </c>
      <c r="L349">
        <v>1</v>
      </c>
      <c r="M349" t="s">
        <v>36</v>
      </c>
      <c r="N349">
        <v>11</v>
      </c>
      <c r="O349">
        <v>2</v>
      </c>
      <c r="P349">
        <v>18</v>
      </c>
      <c r="Q349">
        <v>1</v>
      </c>
      <c r="R349">
        <v>2</v>
      </c>
      <c r="S349">
        <v>0</v>
      </c>
      <c r="AB349" t="str">
        <f t="shared" si="15"/>
        <v>Normal</v>
      </c>
      <c r="AC349" t="str">
        <f t="shared" si="16"/>
        <v>Normal</v>
      </c>
    </row>
    <row r="350" spans="1:29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 s="11">
        <f t="shared" si="17"/>
        <v>82.642487046632127</v>
      </c>
      <c r="J350">
        <v>3</v>
      </c>
      <c r="K350" t="s">
        <v>35</v>
      </c>
      <c r="L350">
        <v>1</v>
      </c>
      <c r="M350" t="s">
        <v>35</v>
      </c>
      <c r="N350">
        <v>17</v>
      </c>
      <c r="O350">
        <v>7</v>
      </c>
      <c r="P350">
        <v>10</v>
      </c>
      <c r="Q350">
        <v>3</v>
      </c>
      <c r="R350">
        <v>2</v>
      </c>
      <c r="S350">
        <v>0</v>
      </c>
      <c r="AB350" t="str">
        <f t="shared" si="15"/>
        <v>Normal</v>
      </c>
      <c r="AC350" t="str">
        <f t="shared" si="16"/>
        <v>Normal</v>
      </c>
    </row>
    <row r="351" spans="1:29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 s="11">
        <f t="shared" si="17"/>
        <v>70.521541950113374</v>
      </c>
      <c r="J351">
        <v>1</v>
      </c>
      <c r="K351" t="s">
        <v>36</v>
      </c>
      <c r="L351">
        <v>0</v>
      </c>
      <c r="M351" t="s">
        <v>36</v>
      </c>
      <c r="N351">
        <v>20</v>
      </c>
      <c r="O351">
        <v>3</v>
      </c>
      <c r="P351">
        <v>9</v>
      </c>
      <c r="Q351">
        <v>7</v>
      </c>
      <c r="R351">
        <v>3</v>
      </c>
      <c r="S351">
        <v>0</v>
      </c>
      <c r="AB351" t="str">
        <f t="shared" si="15"/>
        <v>Normal</v>
      </c>
      <c r="AC351" t="str">
        <f t="shared" si="16"/>
        <v>Normal</v>
      </c>
    </row>
    <row r="352" spans="1:29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 s="11">
        <f t="shared" si="17"/>
        <v>83.690280065897866</v>
      </c>
      <c r="J352">
        <v>1</v>
      </c>
      <c r="K352" t="s">
        <v>40</v>
      </c>
      <c r="L352">
        <v>1</v>
      </c>
      <c r="M352" t="s">
        <v>36</v>
      </c>
      <c r="N352">
        <v>18</v>
      </c>
      <c r="O352">
        <v>6</v>
      </c>
      <c r="P352">
        <v>15</v>
      </c>
      <c r="Q352">
        <v>5</v>
      </c>
      <c r="R352">
        <v>1</v>
      </c>
      <c r="S352">
        <v>0</v>
      </c>
      <c r="AB352" t="str">
        <f t="shared" si="15"/>
        <v>Normal</v>
      </c>
      <c r="AC352" t="str">
        <f t="shared" si="16"/>
        <v>Normal</v>
      </c>
    </row>
    <row r="353" spans="1:29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 s="11">
        <f t="shared" si="17"/>
        <v>79.950495049504951</v>
      </c>
      <c r="J353">
        <v>0</v>
      </c>
      <c r="K353" t="s">
        <v>40</v>
      </c>
      <c r="L353">
        <v>0</v>
      </c>
      <c r="M353" t="s">
        <v>40</v>
      </c>
      <c r="N353">
        <v>11</v>
      </c>
      <c r="O353">
        <v>4</v>
      </c>
      <c r="P353">
        <v>6</v>
      </c>
      <c r="Q353">
        <v>5</v>
      </c>
      <c r="R353">
        <v>2</v>
      </c>
      <c r="S353">
        <v>0</v>
      </c>
      <c r="AB353" t="str">
        <f t="shared" si="15"/>
        <v>Normal</v>
      </c>
      <c r="AC353" t="str">
        <f t="shared" si="16"/>
        <v>Normal</v>
      </c>
    </row>
    <row r="354" spans="1:29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 s="11">
        <f t="shared" si="17"/>
        <v>74.551971326164875</v>
      </c>
      <c r="J354">
        <v>0</v>
      </c>
      <c r="K354" t="s">
        <v>36</v>
      </c>
      <c r="L354">
        <v>0</v>
      </c>
      <c r="M354" t="s">
        <v>36</v>
      </c>
      <c r="N354">
        <v>2</v>
      </c>
      <c r="O354">
        <v>0</v>
      </c>
      <c r="P354">
        <v>9</v>
      </c>
      <c r="Q354">
        <v>1</v>
      </c>
      <c r="R354">
        <v>2</v>
      </c>
      <c r="S354">
        <v>0</v>
      </c>
      <c r="AB354" t="str">
        <f t="shared" si="15"/>
        <v>Normal</v>
      </c>
      <c r="AC354" t="str">
        <f t="shared" si="16"/>
        <v>Normal</v>
      </c>
    </row>
    <row r="355" spans="1:29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 s="11">
        <f t="shared" si="17"/>
        <v>84.137931034482762</v>
      </c>
      <c r="J355">
        <v>0</v>
      </c>
      <c r="K355" t="s">
        <v>40</v>
      </c>
      <c r="L355">
        <v>0</v>
      </c>
      <c r="M355" t="s">
        <v>40</v>
      </c>
      <c r="N355">
        <v>10</v>
      </c>
      <c r="O355">
        <v>3</v>
      </c>
      <c r="P355">
        <v>8</v>
      </c>
      <c r="Q355">
        <v>7</v>
      </c>
      <c r="R355">
        <v>1</v>
      </c>
      <c r="S355">
        <v>0</v>
      </c>
      <c r="AB355" t="str">
        <f t="shared" si="15"/>
        <v>Normal</v>
      </c>
      <c r="AC355" t="str">
        <f t="shared" si="16"/>
        <v>Normal</v>
      </c>
    </row>
    <row r="356" spans="1:29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 s="11">
        <f t="shared" si="17"/>
        <v>82.070240295748604</v>
      </c>
      <c r="J356">
        <v>0</v>
      </c>
      <c r="K356" t="s">
        <v>40</v>
      </c>
      <c r="L356">
        <v>0</v>
      </c>
      <c r="M356" t="s">
        <v>40</v>
      </c>
      <c r="N356">
        <v>10</v>
      </c>
      <c r="O356">
        <v>4</v>
      </c>
      <c r="P356">
        <v>19</v>
      </c>
      <c r="Q356">
        <v>10</v>
      </c>
      <c r="R356">
        <v>4</v>
      </c>
      <c r="S356">
        <v>0</v>
      </c>
      <c r="AB356" t="str">
        <f t="shared" si="15"/>
        <v>Normal</v>
      </c>
      <c r="AC356" t="str">
        <f t="shared" si="16"/>
        <v>Normal</v>
      </c>
    </row>
    <row r="357" spans="1:29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 s="11">
        <f t="shared" si="17"/>
        <v>83.892617449664428</v>
      </c>
      <c r="J357">
        <v>2</v>
      </c>
      <c r="K357" t="s">
        <v>35</v>
      </c>
      <c r="L357">
        <v>1</v>
      </c>
      <c r="M357" t="s">
        <v>35</v>
      </c>
      <c r="N357">
        <v>15</v>
      </c>
      <c r="O357">
        <v>6</v>
      </c>
      <c r="P357">
        <v>9</v>
      </c>
      <c r="Q357">
        <v>2</v>
      </c>
      <c r="R357">
        <v>4</v>
      </c>
      <c r="S357">
        <v>0</v>
      </c>
      <c r="AB357" t="str">
        <f t="shared" si="15"/>
        <v>Normal</v>
      </c>
      <c r="AC357" t="str">
        <f t="shared" si="16"/>
        <v>Normal</v>
      </c>
    </row>
    <row r="358" spans="1:29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 s="11">
        <f t="shared" si="17"/>
        <v>86.980108499095849</v>
      </c>
      <c r="J358">
        <v>0</v>
      </c>
      <c r="K358" t="s">
        <v>40</v>
      </c>
      <c r="L358">
        <v>0</v>
      </c>
      <c r="M358" t="s">
        <v>40</v>
      </c>
      <c r="N358">
        <v>20</v>
      </c>
      <c r="O358">
        <v>5</v>
      </c>
      <c r="P358">
        <v>3</v>
      </c>
      <c r="Q358">
        <v>8</v>
      </c>
      <c r="R358">
        <v>0</v>
      </c>
      <c r="S358">
        <v>0</v>
      </c>
      <c r="AB358" t="str">
        <f t="shared" si="15"/>
        <v>Normal</v>
      </c>
      <c r="AC358" t="str">
        <f t="shared" si="16"/>
        <v>Normal</v>
      </c>
    </row>
    <row r="359" spans="1:29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 s="11">
        <f t="shared" si="17"/>
        <v>81.380753138075306</v>
      </c>
      <c r="J359">
        <v>2</v>
      </c>
      <c r="K359" t="s">
        <v>36</v>
      </c>
      <c r="L359">
        <v>1</v>
      </c>
      <c r="M359" t="s">
        <v>36</v>
      </c>
      <c r="N359">
        <v>15</v>
      </c>
      <c r="O359">
        <v>4</v>
      </c>
      <c r="P359">
        <v>11</v>
      </c>
      <c r="Q359">
        <v>4</v>
      </c>
      <c r="R359">
        <v>3</v>
      </c>
      <c r="S359">
        <v>0</v>
      </c>
      <c r="AB359" t="str">
        <f t="shared" si="15"/>
        <v>Normal</v>
      </c>
      <c r="AC359" t="str">
        <f t="shared" si="16"/>
        <v>Normal</v>
      </c>
    </row>
    <row r="360" spans="1:29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 s="11">
        <f t="shared" si="17"/>
        <v>75.970873786407765</v>
      </c>
      <c r="J360">
        <v>0</v>
      </c>
      <c r="K360" t="s">
        <v>40</v>
      </c>
      <c r="L360">
        <v>0</v>
      </c>
      <c r="M360" t="s">
        <v>40</v>
      </c>
      <c r="N360">
        <v>8</v>
      </c>
      <c r="O360">
        <v>1</v>
      </c>
      <c r="P360">
        <v>12</v>
      </c>
      <c r="Q360">
        <v>4</v>
      </c>
      <c r="R360">
        <v>1</v>
      </c>
      <c r="S360">
        <v>0</v>
      </c>
      <c r="AB360" t="str">
        <f t="shared" si="15"/>
        <v>Normal</v>
      </c>
      <c r="AC360" t="str">
        <f t="shared" si="16"/>
        <v>Normal</v>
      </c>
    </row>
    <row r="361" spans="1:29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 s="11">
        <f t="shared" si="17"/>
        <v>80.256410256410263</v>
      </c>
      <c r="J361">
        <v>2</v>
      </c>
      <c r="K361" t="s">
        <v>36</v>
      </c>
      <c r="L361">
        <v>2</v>
      </c>
      <c r="M361" t="s">
        <v>35</v>
      </c>
      <c r="N361">
        <v>14</v>
      </c>
      <c r="O361">
        <v>5</v>
      </c>
      <c r="P361">
        <v>13</v>
      </c>
      <c r="Q361">
        <v>3</v>
      </c>
      <c r="R361">
        <v>1</v>
      </c>
      <c r="S361">
        <v>0</v>
      </c>
      <c r="AB361" t="str">
        <f t="shared" si="15"/>
        <v>Normal</v>
      </c>
      <c r="AC361" t="str">
        <f t="shared" si="16"/>
        <v>Normal</v>
      </c>
    </row>
    <row r="362" spans="1:29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 s="11">
        <f t="shared" si="17"/>
        <v>86.581469648562305</v>
      </c>
      <c r="J362">
        <v>2</v>
      </c>
      <c r="K362" t="s">
        <v>35</v>
      </c>
      <c r="L362">
        <v>0</v>
      </c>
      <c r="M362" t="s">
        <v>36</v>
      </c>
      <c r="N362">
        <v>18</v>
      </c>
      <c r="O362">
        <v>7</v>
      </c>
      <c r="P362">
        <v>5</v>
      </c>
      <c r="Q362">
        <v>9</v>
      </c>
      <c r="R362">
        <v>1</v>
      </c>
      <c r="S362">
        <v>0</v>
      </c>
      <c r="AB362" t="str">
        <f t="shared" si="15"/>
        <v>Normal</v>
      </c>
      <c r="AC362" t="str">
        <f t="shared" si="16"/>
        <v>Normal</v>
      </c>
    </row>
    <row r="363" spans="1:29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 s="11">
        <f t="shared" si="17"/>
        <v>78.458049886621311</v>
      </c>
      <c r="J363">
        <v>1</v>
      </c>
      <c r="K363" t="s">
        <v>35</v>
      </c>
      <c r="L363">
        <v>0</v>
      </c>
      <c r="M363" t="s">
        <v>36</v>
      </c>
      <c r="N363">
        <v>11</v>
      </c>
      <c r="O363">
        <v>3</v>
      </c>
      <c r="P363">
        <v>10</v>
      </c>
      <c r="Q363">
        <v>7</v>
      </c>
      <c r="R363">
        <v>1</v>
      </c>
      <c r="S363">
        <v>0</v>
      </c>
      <c r="AB363" t="str">
        <f t="shared" si="15"/>
        <v>Normal</v>
      </c>
      <c r="AC363" t="str">
        <f t="shared" si="16"/>
        <v>Normal</v>
      </c>
    </row>
    <row r="364" spans="1:29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 s="11">
        <f t="shared" si="17"/>
        <v>84.65804066543437</v>
      </c>
      <c r="J364">
        <v>2</v>
      </c>
      <c r="K364" t="s">
        <v>35</v>
      </c>
      <c r="L364">
        <v>2</v>
      </c>
      <c r="M364" t="s">
        <v>35</v>
      </c>
      <c r="N364">
        <v>13</v>
      </c>
      <c r="O364">
        <v>5</v>
      </c>
      <c r="P364">
        <v>6</v>
      </c>
      <c r="Q364">
        <v>4</v>
      </c>
      <c r="R364">
        <v>1</v>
      </c>
      <c r="S364">
        <v>0</v>
      </c>
      <c r="AB364" t="str">
        <f t="shared" si="15"/>
        <v>Normal</v>
      </c>
      <c r="AC364" t="str">
        <f t="shared" si="16"/>
        <v>Normal</v>
      </c>
    </row>
    <row r="365" spans="1:29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 s="11">
        <f t="shared" si="17"/>
        <v>83.935018050541515</v>
      </c>
      <c r="J365">
        <v>1</v>
      </c>
      <c r="K365" t="s">
        <v>40</v>
      </c>
      <c r="L365">
        <v>0</v>
      </c>
      <c r="M365" t="s">
        <v>40</v>
      </c>
      <c r="N365">
        <v>16</v>
      </c>
      <c r="O365">
        <v>5</v>
      </c>
      <c r="P365">
        <v>14</v>
      </c>
      <c r="Q365">
        <v>8</v>
      </c>
      <c r="R365">
        <v>6</v>
      </c>
      <c r="S365">
        <v>0</v>
      </c>
      <c r="AB365" t="str">
        <f t="shared" si="15"/>
        <v>Normal</v>
      </c>
      <c r="AC365" t="str">
        <f t="shared" si="16"/>
        <v>Normal</v>
      </c>
    </row>
    <row r="366" spans="1:29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 s="11">
        <f t="shared" si="17"/>
        <v>75.240384615384613</v>
      </c>
      <c r="J366">
        <v>2</v>
      </c>
      <c r="K366" t="s">
        <v>40</v>
      </c>
      <c r="L366">
        <v>2</v>
      </c>
      <c r="M366" t="s">
        <v>35</v>
      </c>
      <c r="N366">
        <v>11</v>
      </c>
      <c r="O366">
        <v>6</v>
      </c>
      <c r="P366">
        <v>12</v>
      </c>
      <c r="Q366">
        <v>5</v>
      </c>
      <c r="R366">
        <v>4</v>
      </c>
      <c r="S366">
        <v>0</v>
      </c>
      <c r="AB366" t="str">
        <f t="shared" si="15"/>
        <v>Normal</v>
      </c>
      <c r="AC366" t="str">
        <f t="shared" si="16"/>
        <v>Normal</v>
      </c>
    </row>
    <row r="367" spans="1:29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 s="11">
        <f t="shared" si="17"/>
        <v>82.921810699588477</v>
      </c>
      <c r="J367">
        <v>2</v>
      </c>
      <c r="K367" t="s">
        <v>35</v>
      </c>
      <c r="L367">
        <v>1</v>
      </c>
      <c r="M367" t="s">
        <v>35</v>
      </c>
      <c r="N367">
        <v>9</v>
      </c>
      <c r="O367">
        <v>3</v>
      </c>
      <c r="P367">
        <v>15</v>
      </c>
      <c r="Q367">
        <v>2</v>
      </c>
      <c r="R367">
        <v>1</v>
      </c>
      <c r="S367">
        <v>0</v>
      </c>
      <c r="AB367" t="str">
        <f t="shared" si="15"/>
        <v>Normal</v>
      </c>
      <c r="AC367" t="str">
        <f t="shared" si="16"/>
        <v>Normal</v>
      </c>
    </row>
    <row r="368" spans="1:29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 s="11">
        <f t="shared" si="17"/>
        <v>81.208053691275168</v>
      </c>
      <c r="J368">
        <v>1</v>
      </c>
      <c r="K368" t="s">
        <v>35</v>
      </c>
      <c r="L368">
        <v>0</v>
      </c>
      <c r="M368" t="s">
        <v>36</v>
      </c>
      <c r="N368">
        <v>12</v>
      </c>
      <c r="O368">
        <v>4</v>
      </c>
      <c r="P368">
        <v>9</v>
      </c>
      <c r="Q368">
        <v>10</v>
      </c>
      <c r="R368">
        <v>3</v>
      </c>
      <c r="S368">
        <v>0</v>
      </c>
      <c r="AB368" t="str">
        <f t="shared" si="15"/>
        <v>Normal</v>
      </c>
      <c r="AC368" t="str">
        <f t="shared" si="16"/>
        <v>Normal</v>
      </c>
    </row>
    <row r="369" spans="1:29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 s="11">
        <f t="shared" si="17"/>
        <v>83.844580777096112</v>
      </c>
      <c r="J369">
        <v>3</v>
      </c>
      <c r="K369" t="s">
        <v>35</v>
      </c>
      <c r="L369">
        <v>1</v>
      </c>
      <c r="M369" t="s">
        <v>40</v>
      </c>
      <c r="N369">
        <v>25</v>
      </c>
      <c r="O369">
        <v>12</v>
      </c>
      <c r="P369">
        <v>9</v>
      </c>
      <c r="Q369">
        <v>3</v>
      </c>
      <c r="R369">
        <v>1</v>
      </c>
      <c r="S369">
        <v>0</v>
      </c>
      <c r="AB369" t="str">
        <f t="shared" si="15"/>
        <v>Normal</v>
      </c>
      <c r="AC369" t="str">
        <f t="shared" si="16"/>
        <v>Normal</v>
      </c>
    </row>
    <row r="370" spans="1:29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 s="11">
        <f t="shared" si="17"/>
        <v>73.941368078175898</v>
      </c>
      <c r="J370">
        <v>4</v>
      </c>
      <c r="K370" t="s">
        <v>35</v>
      </c>
      <c r="L370">
        <v>2</v>
      </c>
      <c r="M370" t="s">
        <v>35</v>
      </c>
      <c r="N370">
        <v>14</v>
      </c>
      <c r="O370">
        <v>10</v>
      </c>
      <c r="P370">
        <v>14</v>
      </c>
      <c r="Q370">
        <v>0</v>
      </c>
      <c r="R370">
        <v>1</v>
      </c>
      <c r="S370">
        <v>0</v>
      </c>
      <c r="AB370" t="str">
        <f t="shared" si="15"/>
        <v>Normal</v>
      </c>
      <c r="AC370" t="str">
        <f t="shared" si="16"/>
        <v>Normal</v>
      </c>
    </row>
    <row r="371" spans="1:29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 s="11">
        <f t="shared" si="17"/>
        <v>89.21875</v>
      </c>
      <c r="J371">
        <v>3</v>
      </c>
      <c r="K371" t="s">
        <v>35</v>
      </c>
      <c r="L371">
        <v>2</v>
      </c>
      <c r="M371" t="s">
        <v>35</v>
      </c>
      <c r="N371">
        <v>12</v>
      </c>
      <c r="O371">
        <v>5</v>
      </c>
      <c r="P371">
        <v>7</v>
      </c>
      <c r="Q371">
        <v>3</v>
      </c>
      <c r="R371">
        <v>1</v>
      </c>
      <c r="S371">
        <v>1</v>
      </c>
      <c r="AB371" t="str">
        <f t="shared" si="15"/>
        <v>Normal</v>
      </c>
      <c r="AC371" t="str">
        <f t="shared" si="16"/>
        <v>Normal</v>
      </c>
    </row>
    <row r="372" spans="1:29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 s="11">
        <f t="shared" si="17"/>
        <v>80.438756855575861</v>
      </c>
      <c r="J372">
        <v>2</v>
      </c>
      <c r="K372" t="s">
        <v>35</v>
      </c>
      <c r="L372">
        <v>0</v>
      </c>
      <c r="M372" t="s">
        <v>36</v>
      </c>
      <c r="N372">
        <v>20</v>
      </c>
      <c r="O372">
        <v>7</v>
      </c>
      <c r="P372">
        <v>19</v>
      </c>
      <c r="Q372">
        <v>6</v>
      </c>
      <c r="R372">
        <v>0</v>
      </c>
      <c r="S372">
        <v>0</v>
      </c>
      <c r="AB372" t="str">
        <f t="shared" si="15"/>
        <v>Normal</v>
      </c>
      <c r="AC372" t="str">
        <f t="shared" si="16"/>
        <v>Normal</v>
      </c>
    </row>
    <row r="373" spans="1:29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 s="11">
        <f t="shared" si="17"/>
        <v>83.647798742138363</v>
      </c>
      <c r="J373">
        <v>0</v>
      </c>
      <c r="K373" t="s">
        <v>40</v>
      </c>
      <c r="L373">
        <v>0</v>
      </c>
      <c r="M373" t="s">
        <v>40</v>
      </c>
      <c r="N373">
        <v>13</v>
      </c>
      <c r="O373">
        <v>3</v>
      </c>
      <c r="P373">
        <v>11</v>
      </c>
      <c r="Q373">
        <v>1</v>
      </c>
      <c r="R373">
        <v>0</v>
      </c>
      <c r="S373">
        <v>0</v>
      </c>
      <c r="AB373" t="str">
        <f t="shared" si="15"/>
        <v>Normal</v>
      </c>
      <c r="AC373" t="str">
        <f t="shared" si="16"/>
        <v>Normal</v>
      </c>
    </row>
    <row r="374" spans="1:29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 s="11">
        <f t="shared" si="17"/>
        <v>80.603448275862064</v>
      </c>
      <c r="J374">
        <v>1</v>
      </c>
      <c r="K374" t="s">
        <v>40</v>
      </c>
      <c r="L374">
        <v>0</v>
      </c>
      <c r="M374" t="s">
        <v>40</v>
      </c>
      <c r="N374">
        <v>14</v>
      </c>
      <c r="O374">
        <v>4</v>
      </c>
      <c r="P374">
        <v>10</v>
      </c>
      <c r="Q374">
        <v>4</v>
      </c>
      <c r="R374">
        <v>1</v>
      </c>
      <c r="S374">
        <v>0</v>
      </c>
      <c r="AB374" t="str">
        <f t="shared" si="15"/>
        <v>Normal</v>
      </c>
      <c r="AC374" t="str">
        <f t="shared" si="16"/>
        <v>Normal</v>
      </c>
    </row>
    <row r="375" spans="1:29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 s="11">
        <f t="shared" si="17"/>
        <v>83.453237410071949</v>
      </c>
      <c r="J375">
        <v>1</v>
      </c>
      <c r="K375" t="s">
        <v>36</v>
      </c>
      <c r="L375">
        <v>0</v>
      </c>
      <c r="M375" t="s">
        <v>40</v>
      </c>
      <c r="N375">
        <v>14</v>
      </c>
      <c r="O375">
        <v>3</v>
      </c>
      <c r="P375">
        <v>7</v>
      </c>
      <c r="Q375">
        <v>11</v>
      </c>
      <c r="R375">
        <v>1</v>
      </c>
      <c r="S375">
        <v>1</v>
      </c>
      <c r="AB375" t="str">
        <f t="shared" si="15"/>
        <v>Normal</v>
      </c>
      <c r="AC375" t="str">
        <f t="shared" si="16"/>
        <v>Normal</v>
      </c>
    </row>
    <row r="376" spans="1:29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 s="11">
        <f t="shared" si="17"/>
        <v>86.18012422360249</v>
      </c>
      <c r="J376">
        <v>2</v>
      </c>
      <c r="K376" t="s">
        <v>35</v>
      </c>
      <c r="L376">
        <v>0</v>
      </c>
      <c r="M376" t="s">
        <v>36</v>
      </c>
      <c r="N376">
        <v>25</v>
      </c>
      <c r="O376">
        <v>10</v>
      </c>
      <c r="P376">
        <v>10</v>
      </c>
      <c r="Q376">
        <v>4</v>
      </c>
      <c r="R376">
        <v>2</v>
      </c>
      <c r="S376">
        <v>0</v>
      </c>
      <c r="AB376" t="str">
        <f t="shared" si="15"/>
        <v>Normal</v>
      </c>
      <c r="AC376" t="str">
        <f t="shared" si="16"/>
        <v>Normal</v>
      </c>
    </row>
    <row r="377" spans="1:29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 s="11">
        <f t="shared" si="17"/>
        <v>84.915254237288138</v>
      </c>
      <c r="J377">
        <v>0</v>
      </c>
      <c r="K377" t="s">
        <v>40</v>
      </c>
      <c r="L377">
        <v>0</v>
      </c>
      <c r="M377" t="s">
        <v>36</v>
      </c>
      <c r="N377">
        <v>17</v>
      </c>
      <c r="O377">
        <v>6</v>
      </c>
      <c r="P377">
        <v>12</v>
      </c>
      <c r="Q377">
        <v>12</v>
      </c>
      <c r="R377">
        <v>1</v>
      </c>
      <c r="S377">
        <v>0</v>
      </c>
      <c r="AB377" t="str">
        <f t="shared" si="15"/>
        <v>Normal</v>
      </c>
      <c r="AC377" t="str">
        <f t="shared" si="16"/>
        <v>Normal</v>
      </c>
    </row>
    <row r="378" spans="1:29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 s="11">
        <f t="shared" si="17"/>
        <v>78.850102669404521</v>
      </c>
      <c r="J378">
        <v>0</v>
      </c>
      <c r="K378" t="s">
        <v>40</v>
      </c>
      <c r="L378">
        <v>0</v>
      </c>
      <c r="M378" t="s">
        <v>36</v>
      </c>
      <c r="N378">
        <v>10</v>
      </c>
      <c r="O378">
        <v>2</v>
      </c>
      <c r="P378">
        <v>10</v>
      </c>
      <c r="Q378">
        <v>7</v>
      </c>
      <c r="R378">
        <v>2</v>
      </c>
      <c r="S378">
        <v>0</v>
      </c>
      <c r="AB378" t="str">
        <f t="shared" si="15"/>
        <v>Normal</v>
      </c>
      <c r="AC378" t="str">
        <f t="shared" si="16"/>
        <v>Normal</v>
      </c>
    </row>
    <row r="379" spans="1:29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 s="11">
        <f t="shared" si="17"/>
        <v>79.614325068870528</v>
      </c>
      <c r="J379">
        <v>1</v>
      </c>
      <c r="K379" t="s">
        <v>40</v>
      </c>
      <c r="L379">
        <v>0</v>
      </c>
      <c r="M379" t="s">
        <v>40</v>
      </c>
      <c r="N379">
        <v>7</v>
      </c>
      <c r="O379">
        <v>2</v>
      </c>
      <c r="P379">
        <v>7</v>
      </c>
      <c r="Q379">
        <v>5</v>
      </c>
      <c r="R379">
        <v>0</v>
      </c>
      <c r="S379">
        <v>0</v>
      </c>
      <c r="AB379" t="str">
        <f t="shared" si="15"/>
        <v>Normal</v>
      </c>
      <c r="AC379" t="str">
        <f t="shared" si="16"/>
        <v>Normal</v>
      </c>
    </row>
    <row r="380" spans="1:29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 s="11">
        <f t="shared" si="17"/>
        <v>76.079734219269099</v>
      </c>
      <c r="J380">
        <v>1</v>
      </c>
      <c r="K380" t="s">
        <v>40</v>
      </c>
      <c r="L380">
        <v>1</v>
      </c>
      <c r="M380" t="s">
        <v>35</v>
      </c>
      <c r="N380">
        <v>4</v>
      </c>
      <c r="O380">
        <v>2</v>
      </c>
      <c r="P380">
        <v>13</v>
      </c>
      <c r="Q380">
        <v>2</v>
      </c>
      <c r="R380">
        <v>3</v>
      </c>
      <c r="S380">
        <v>0</v>
      </c>
      <c r="AB380" t="str">
        <f t="shared" si="15"/>
        <v>Normal</v>
      </c>
      <c r="AC380" t="str">
        <f t="shared" si="16"/>
        <v>Normal</v>
      </c>
    </row>
    <row r="381" spans="1:29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 s="11">
        <f t="shared" si="17"/>
        <v>79.405520169851386</v>
      </c>
      <c r="J381">
        <v>1</v>
      </c>
      <c r="K381" t="s">
        <v>36</v>
      </c>
      <c r="L381">
        <v>0</v>
      </c>
      <c r="M381" t="s">
        <v>40</v>
      </c>
      <c r="N381">
        <v>18</v>
      </c>
      <c r="O381">
        <v>6</v>
      </c>
      <c r="P381">
        <v>7</v>
      </c>
      <c r="Q381">
        <v>8</v>
      </c>
      <c r="R381">
        <v>2</v>
      </c>
      <c r="S381">
        <v>0</v>
      </c>
      <c r="AB381" t="str">
        <f t="shared" si="15"/>
        <v>Normal</v>
      </c>
      <c r="AC381" t="str">
        <f t="shared" si="16"/>
        <v>Normal</v>
      </c>
    </row>
    <row r="382" spans="1:29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 s="11">
        <f t="shared" si="17"/>
        <v>77.594339622641513</v>
      </c>
      <c r="J382">
        <v>0</v>
      </c>
      <c r="K382" t="s">
        <v>35</v>
      </c>
      <c r="L382">
        <v>0</v>
      </c>
      <c r="M382" t="s">
        <v>36</v>
      </c>
      <c r="N382">
        <v>10</v>
      </c>
      <c r="O382">
        <v>2</v>
      </c>
      <c r="P382">
        <v>10</v>
      </c>
      <c r="Q382">
        <v>8</v>
      </c>
      <c r="R382">
        <v>3</v>
      </c>
      <c r="S382">
        <v>0</v>
      </c>
      <c r="AB382" t="str">
        <f t="shared" si="15"/>
        <v>Normal</v>
      </c>
      <c r="AC382" t="str">
        <f t="shared" si="16"/>
        <v>Normal</v>
      </c>
    </row>
    <row r="383" spans="1:29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 s="11">
        <f t="shared" si="17"/>
        <v>83.870967741935488</v>
      </c>
      <c r="J383">
        <v>2</v>
      </c>
      <c r="K383" t="s">
        <v>40</v>
      </c>
      <c r="L383">
        <v>0</v>
      </c>
      <c r="M383" t="s">
        <v>36</v>
      </c>
      <c r="N383">
        <v>18</v>
      </c>
      <c r="O383">
        <v>5</v>
      </c>
      <c r="P383">
        <v>18</v>
      </c>
      <c r="Q383">
        <v>10</v>
      </c>
      <c r="R383">
        <v>1</v>
      </c>
      <c r="S383">
        <v>0</v>
      </c>
      <c r="AB383" t="str">
        <f t="shared" si="15"/>
        <v>Normal</v>
      </c>
      <c r="AC383" t="str">
        <f t="shared" si="16"/>
        <v>Normal</v>
      </c>
    </row>
    <row r="384" spans="1:29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 s="11">
        <f t="shared" si="17"/>
        <v>79.802955665024626</v>
      </c>
      <c r="J384">
        <v>0</v>
      </c>
      <c r="K384" t="s">
        <v>35</v>
      </c>
      <c r="L384">
        <v>0</v>
      </c>
      <c r="M384" t="s">
        <v>35</v>
      </c>
      <c r="N384">
        <v>9</v>
      </c>
      <c r="O384">
        <v>3</v>
      </c>
      <c r="P384">
        <v>14</v>
      </c>
      <c r="Q384">
        <v>2</v>
      </c>
      <c r="R384">
        <v>2</v>
      </c>
      <c r="S384">
        <v>0</v>
      </c>
      <c r="AB384" t="str">
        <f t="shared" si="15"/>
        <v>Normal</v>
      </c>
      <c r="AC384" t="str">
        <f t="shared" si="16"/>
        <v>Normal</v>
      </c>
    </row>
    <row r="385" spans="4:29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 s="11">
        <f t="shared" si="17"/>
        <v>84.297520661157023</v>
      </c>
      <c r="J385">
        <v>3</v>
      </c>
      <c r="K385" t="s">
        <v>40</v>
      </c>
      <c r="L385">
        <v>1</v>
      </c>
      <c r="M385" t="s">
        <v>40</v>
      </c>
      <c r="N385">
        <v>10</v>
      </c>
      <c r="O385">
        <v>5</v>
      </c>
      <c r="P385">
        <v>8</v>
      </c>
      <c r="Q385">
        <v>5</v>
      </c>
      <c r="R385">
        <v>1</v>
      </c>
      <c r="S385">
        <v>0</v>
      </c>
      <c r="AB385" t="str">
        <f t="shared" si="15"/>
        <v>Normal</v>
      </c>
      <c r="AC385" t="str">
        <f t="shared" si="16"/>
        <v>Normal</v>
      </c>
    </row>
    <row r="386" spans="4:29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 s="11">
        <f t="shared" si="17"/>
        <v>86.039886039886042</v>
      </c>
      <c r="J386">
        <v>0</v>
      </c>
      <c r="K386" t="s">
        <v>35</v>
      </c>
      <c r="L386">
        <v>0</v>
      </c>
      <c r="M386" t="s">
        <v>35</v>
      </c>
      <c r="N386">
        <v>19</v>
      </c>
      <c r="O386">
        <v>4</v>
      </c>
      <c r="P386">
        <v>16</v>
      </c>
      <c r="Q386">
        <v>12</v>
      </c>
      <c r="R386">
        <v>4</v>
      </c>
      <c r="S386">
        <v>0</v>
      </c>
      <c r="AB386" t="str">
        <f t="shared" ref="AB386:AB449" si="18">IF(E386 &lt; _xlfn.PERCENTILE.INC($E$2:$E$761,0),
    "Ekstrem Rendah",
    IF(E386 &gt; _xlfn.PERCENTILE.INC($E$2:$E$761,1),
        "Ekstrem Tinggi",
        "Normal"
    )
)</f>
        <v>Normal</v>
      </c>
      <c r="AC386" t="str">
        <f t="shared" ref="AC386:AC449" si="19">IF(F386 &lt; _xlfn.PERCENTILE.INC($F$2:$F$761,0.001),
    "Ekstrem Rendah",
    IF(F386 &gt; _xlfn.PERCENTILE.INC($F$2:$F$761,0.999),
        "Ekstrem Tinggi",
        "Normal"
    )
)</f>
        <v>Normal</v>
      </c>
    </row>
    <row r="387" spans="4:29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 s="11">
        <f t="shared" ref="I387:I450" si="20">H387/G387*100</f>
        <v>74.845360824742272</v>
      </c>
      <c r="J387">
        <v>1</v>
      </c>
      <c r="K387" t="s">
        <v>36</v>
      </c>
      <c r="L387">
        <v>0</v>
      </c>
      <c r="M387" t="s">
        <v>35</v>
      </c>
      <c r="N387">
        <v>13</v>
      </c>
      <c r="O387">
        <v>4</v>
      </c>
      <c r="P387">
        <v>8</v>
      </c>
      <c r="Q387">
        <v>6</v>
      </c>
      <c r="R387">
        <v>3</v>
      </c>
      <c r="S387">
        <v>0</v>
      </c>
      <c r="AB387" t="str">
        <f t="shared" si="18"/>
        <v>Normal</v>
      </c>
      <c r="AC387" t="str">
        <f t="shared" si="19"/>
        <v>Normal</v>
      </c>
    </row>
    <row r="388" spans="4:29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 s="11">
        <f t="shared" si="20"/>
        <v>80.36951501154735</v>
      </c>
      <c r="J388">
        <v>2</v>
      </c>
      <c r="K388" t="s">
        <v>40</v>
      </c>
      <c r="L388">
        <v>1</v>
      </c>
      <c r="M388" t="s">
        <v>36</v>
      </c>
      <c r="N388">
        <v>15</v>
      </c>
      <c r="O388">
        <v>3</v>
      </c>
      <c r="P388">
        <v>11</v>
      </c>
      <c r="Q388">
        <v>3</v>
      </c>
      <c r="R388">
        <v>2</v>
      </c>
      <c r="S388">
        <v>0</v>
      </c>
      <c r="AB388" t="str">
        <f t="shared" si="18"/>
        <v>Normal</v>
      </c>
      <c r="AC388" t="str">
        <f t="shared" si="19"/>
        <v>Normal</v>
      </c>
    </row>
    <row r="389" spans="4:29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 s="11">
        <f t="shared" si="20"/>
        <v>78.9980732177264</v>
      </c>
      <c r="J389">
        <v>1</v>
      </c>
      <c r="K389" t="s">
        <v>35</v>
      </c>
      <c r="L389">
        <v>0</v>
      </c>
      <c r="M389" t="s">
        <v>35</v>
      </c>
      <c r="N389">
        <v>14</v>
      </c>
      <c r="O389">
        <v>6</v>
      </c>
      <c r="P389">
        <v>15</v>
      </c>
      <c r="Q389">
        <v>7</v>
      </c>
      <c r="R389">
        <v>5</v>
      </c>
      <c r="S389">
        <v>0</v>
      </c>
      <c r="AB389" t="str">
        <f t="shared" si="18"/>
        <v>Normal</v>
      </c>
      <c r="AC389" t="str">
        <f t="shared" si="19"/>
        <v>Normal</v>
      </c>
    </row>
    <row r="390" spans="4:29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 s="11">
        <f t="shared" si="20"/>
        <v>87.89473684210526</v>
      </c>
      <c r="J390">
        <v>2</v>
      </c>
      <c r="K390" t="s">
        <v>40</v>
      </c>
      <c r="L390">
        <v>1</v>
      </c>
      <c r="M390" t="s">
        <v>40</v>
      </c>
      <c r="N390">
        <v>11</v>
      </c>
      <c r="O390">
        <v>5</v>
      </c>
      <c r="P390">
        <v>9</v>
      </c>
      <c r="Q390">
        <v>3</v>
      </c>
      <c r="R390">
        <v>1</v>
      </c>
      <c r="S390">
        <v>0</v>
      </c>
      <c r="AB390" t="str">
        <f t="shared" si="18"/>
        <v>Normal</v>
      </c>
      <c r="AC390" t="str">
        <f t="shared" si="19"/>
        <v>Normal</v>
      </c>
    </row>
    <row r="391" spans="4:29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 s="11">
        <f t="shared" si="20"/>
        <v>87.154696132596683</v>
      </c>
      <c r="J391">
        <v>1</v>
      </c>
      <c r="K391" t="s">
        <v>36</v>
      </c>
      <c r="L391">
        <v>1</v>
      </c>
      <c r="M391" t="s">
        <v>40</v>
      </c>
      <c r="N391">
        <v>15</v>
      </c>
      <c r="O391">
        <v>7</v>
      </c>
      <c r="P391">
        <v>12</v>
      </c>
      <c r="Q391">
        <v>13</v>
      </c>
      <c r="R391">
        <v>1</v>
      </c>
      <c r="S391">
        <v>0</v>
      </c>
      <c r="AB391" t="str">
        <f t="shared" si="18"/>
        <v>Normal</v>
      </c>
      <c r="AC391" t="str">
        <f t="shared" si="19"/>
        <v>Normal</v>
      </c>
    </row>
    <row r="392" spans="4:29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 s="11">
        <f t="shared" si="20"/>
        <v>85.14492753623189</v>
      </c>
      <c r="J392">
        <v>1</v>
      </c>
      <c r="K392" t="s">
        <v>35</v>
      </c>
      <c r="L392">
        <v>0</v>
      </c>
      <c r="M392" t="s">
        <v>35</v>
      </c>
      <c r="N392">
        <v>11</v>
      </c>
      <c r="O392">
        <v>4</v>
      </c>
      <c r="P392">
        <v>13</v>
      </c>
      <c r="Q392">
        <v>4</v>
      </c>
      <c r="R392">
        <v>2</v>
      </c>
      <c r="S392">
        <v>0</v>
      </c>
      <c r="AB392" t="str">
        <f t="shared" si="18"/>
        <v>Normal</v>
      </c>
      <c r="AC392" t="str">
        <f t="shared" si="19"/>
        <v>Normal</v>
      </c>
    </row>
    <row r="393" spans="4:29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 s="11">
        <f t="shared" si="20"/>
        <v>75.294117647058826</v>
      </c>
      <c r="J393">
        <v>2</v>
      </c>
      <c r="K393" t="s">
        <v>40</v>
      </c>
      <c r="L393">
        <v>0</v>
      </c>
      <c r="M393" t="s">
        <v>36</v>
      </c>
      <c r="N393">
        <v>18</v>
      </c>
      <c r="O393">
        <v>3</v>
      </c>
      <c r="P393">
        <v>17</v>
      </c>
      <c r="Q393">
        <v>3</v>
      </c>
      <c r="R393">
        <v>1</v>
      </c>
      <c r="S393">
        <v>0</v>
      </c>
      <c r="AB393" t="str">
        <f t="shared" si="18"/>
        <v>Normal</v>
      </c>
      <c r="AC393" t="str">
        <f t="shared" si="19"/>
        <v>Normal</v>
      </c>
    </row>
    <row r="394" spans="4:29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 s="11">
        <f t="shared" si="20"/>
        <v>82.208588957055213</v>
      </c>
      <c r="J394">
        <v>1</v>
      </c>
      <c r="K394" t="s">
        <v>35</v>
      </c>
      <c r="L394">
        <v>1</v>
      </c>
      <c r="M394" t="s">
        <v>36</v>
      </c>
      <c r="N394">
        <v>10</v>
      </c>
      <c r="O394">
        <v>4</v>
      </c>
      <c r="P394">
        <v>13</v>
      </c>
      <c r="Q394">
        <v>5</v>
      </c>
      <c r="R394">
        <v>2</v>
      </c>
      <c r="S394">
        <v>0</v>
      </c>
      <c r="AB394" t="str">
        <f t="shared" si="18"/>
        <v>Normal</v>
      </c>
      <c r="AC394" t="str">
        <f t="shared" si="19"/>
        <v>Normal</v>
      </c>
    </row>
    <row r="395" spans="4:29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 s="11">
        <f t="shared" si="20"/>
        <v>79.323308270676691</v>
      </c>
      <c r="J395">
        <v>1</v>
      </c>
      <c r="K395" t="s">
        <v>35</v>
      </c>
      <c r="L395">
        <v>1</v>
      </c>
      <c r="M395" t="s">
        <v>35</v>
      </c>
      <c r="N395">
        <v>1</v>
      </c>
      <c r="O395">
        <v>1</v>
      </c>
      <c r="P395">
        <v>15</v>
      </c>
      <c r="Q395">
        <v>1</v>
      </c>
      <c r="R395">
        <v>3</v>
      </c>
      <c r="S395">
        <v>0</v>
      </c>
      <c r="AB395" t="str">
        <f t="shared" si="18"/>
        <v>Normal</v>
      </c>
      <c r="AC395" t="str">
        <f t="shared" si="19"/>
        <v>Normal</v>
      </c>
    </row>
    <row r="396" spans="4:29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 s="11">
        <f t="shared" si="20"/>
        <v>79.895561357702348</v>
      </c>
      <c r="J396">
        <v>1</v>
      </c>
      <c r="K396" t="s">
        <v>40</v>
      </c>
      <c r="L396">
        <v>0</v>
      </c>
      <c r="M396" t="s">
        <v>36</v>
      </c>
      <c r="N396">
        <v>23</v>
      </c>
      <c r="O396">
        <v>8</v>
      </c>
      <c r="P396">
        <v>14</v>
      </c>
      <c r="Q396">
        <v>10</v>
      </c>
      <c r="R396">
        <v>3</v>
      </c>
      <c r="S396">
        <v>0</v>
      </c>
      <c r="AB396" t="str">
        <f t="shared" si="18"/>
        <v>Normal</v>
      </c>
      <c r="AC396" t="str">
        <f t="shared" si="19"/>
        <v>Normal</v>
      </c>
    </row>
    <row r="397" spans="4:29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 s="11">
        <f t="shared" si="20"/>
        <v>73.519163763066203</v>
      </c>
      <c r="J397">
        <v>0</v>
      </c>
      <c r="K397" t="s">
        <v>35</v>
      </c>
      <c r="L397">
        <v>0</v>
      </c>
      <c r="M397" t="s">
        <v>35</v>
      </c>
      <c r="N397">
        <v>10</v>
      </c>
      <c r="O397">
        <v>1</v>
      </c>
      <c r="P397">
        <v>15</v>
      </c>
      <c r="Q397">
        <v>5</v>
      </c>
      <c r="R397">
        <v>0</v>
      </c>
      <c r="S397">
        <v>0</v>
      </c>
      <c r="AB397" t="str">
        <f t="shared" si="18"/>
        <v>Normal</v>
      </c>
      <c r="AC397" t="str">
        <f t="shared" si="19"/>
        <v>Normal</v>
      </c>
    </row>
    <row r="398" spans="4:29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 s="11">
        <f t="shared" si="20"/>
        <v>88.786764705882348</v>
      </c>
      <c r="J398">
        <v>2</v>
      </c>
      <c r="K398" t="s">
        <v>40</v>
      </c>
      <c r="L398">
        <v>0</v>
      </c>
      <c r="M398" t="s">
        <v>36</v>
      </c>
      <c r="N398">
        <v>9</v>
      </c>
      <c r="O398">
        <v>4</v>
      </c>
      <c r="P398">
        <v>15</v>
      </c>
      <c r="Q398">
        <v>1</v>
      </c>
      <c r="R398">
        <v>3</v>
      </c>
      <c r="S398">
        <v>0</v>
      </c>
      <c r="AB398" t="str">
        <f t="shared" si="18"/>
        <v>Normal</v>
      </c>
      <c r="AC398" t="str">
        <f t="shared" si="19"/>
        <v>Normal</v>
      </c>
    </row>
    <row r="399" spans="4:29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 s="11">
        <f t="shared" si="20"/>
        <v>77.536231884057969</v>
      </c>
      <c r="J399">
        <v>1</v>
      </c>
      <c r="K399" t="s">
        <v>36</v>
      </c>
      <c r="L399">
        <v>0</v>
      </c>
      <c r="M399" t="s">
        <v>35</v>
      </c>
      <c r="N399">
        <v>14</v>
      </c>
      <c r="O399">
        <v>5</v>
      </c>
      <c r="P399">
        <v>8</v>
      </c>
      <c r="Q399">
        <v>9</v>
      </c>
      <c r="R399">
        <v>2</v>
      </c>
      <c r="S399">
        <v>0</v>
      </c>
      <c r="AB399" t="str">
        <f t="shared" si="18"/>
        <v>Normal</v>
      </c>
      <c r="AC399" t="str">
        <f t="shared" si="19"/>
        <v>Normal</v>
      </c>
    </row>
    <row r="400" spans="4:29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 s="11">
        <f t="shared" si="20"/>
        <v>84.761904761904759</v>
      </c>
      <c r="J400">
        <v>6</v>
      </c>
      <c r="K400" t="s">
        <v>40</v>
      </c>
      <c r="L400">
        <v>2</v>
      </c>
      <c r="M400" t="s">
        <v>36</v>
      </c>
      <c r="N400">
        <v>14</v>
      </c>
      <c r="O400">
        <v>8</v>
      </c>
      <c r="P400">
        <v>13</v>
      </c>
      <c r="Q400">
        <v>5</v>
      </c>
      <c r="R400">
        <v>3</v>
      </c>
      <c r="S400">
        <v>0</v>
      </c>
      <c r="AB400" t="str">
        <f t="shared" si="18"/>
        <v>Normal</v>
      </c>
      <c r="AC400" t="str">
        <f t="shared" si="19"/>
        <v>Normal</v>
      </c>
    </row>
    <row r="401" spans="4:29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 s="11">
        <f t="shared" si="20"/>
        <v>80.701754385964904</v>
      </c>
      <c r="J401">
        <v>0</v>
      </c>
      <c r="K401" t="s">
        <v>35</v>
      </c>
      <c r="L401">
        <v>0</v>
      </c>
      <c r="M401" t="s">
        <v>35</v>
      </c>
      <c r="N401">
        <v>8</v>
      </c>
      <c r="O401">
        <v>2</v>
      </c>
      <c r="P401">
        <v>7</v>
      </c>
      <c r="Q401">
        <v>4</v>
      </c>
      <c r="R401">
        <v>3</v>
      </c>
      <c r="S401">
        <v>0</v>
      </c>
      <c r="AB401" t="str">
        <f t="shared" si="18"/>
        <v>Normal</v>
      </c>
      <c r="AC401" t="str">
        <f t="shared" si="19"/>
        <v>Normal</v>
      </c>
    </row>
    <row r="402" spans="4:29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 s="11">
        <f t="shared" si="20"/>
        <v>82.818532818532816</v>
      </c>
      <c r="J402">
        <v>1</v>
      </c>
      <c r="K402" t="s">
        <v>36</v>
      </c>
      <c r="L402">
        <v>0</v>
      </c>
      <c r="M402" t="s">
        <v>35</v>
      </c>
      <c r="N402">
        <v>22</v>
      </c>
      <c r="O402">
        <v>4</v>
      </c>
      <c r="P402">
        <v>7</v>
      </c>
      <c r="Q402">
        <v>7</v>
      </c>
      <c r="R402">
        <v>2</v>
      </c>
      <c r="S402">
        <v>0</v>
      </c>
      <c r="AB402" t="str">
        <f t="shared" si="18"/>
        <v>Normal</v>
      </c>
      <c r="AC402" t="str">
        <f t="shared" si="19"/>
        <v>Normal</v>
      </c>
    </row>
    <row r="403" spans="4:29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 s="11">
        <f t="shared" si="20"/>
        <v>86.295180722891558</v>
      </c>
      <c r="J403">
        <v>1</v>
      </c>
      <c r="K403" t="s">
        <v>35</v>
      </c>
      <c r="L403">
        <v>0</v>
      </c>
      <c r="M403" t="s">
        <v>35</v>
      </c>
      <c r="N403">
        <v>18</v>
      </c>
      <c r="O403">
        <v>6</v>
      </c>
      <c r="P403">
        <v>7</v>
      </c>
      <c r="Q403">
        <v>8</v>
      </c>
      <c r="R403">
        <v>1</v>
      </c>
      <c r="S403">
        <v>0</v>
      </c>
      <c r="AB403" t="str">
        <f t="shared" si="18"/>
        <v>Normal</v>
      </c>
      <c r="AC403" t="str">
        <f t="shared" si="19"/>
        <v>Normal</v>
      </c>
    </row>
    <row r="404" spans="4:29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 s="11">
        <f t="shared" si="20"/>
        <v>74.149659863945587</v>
      </c>
      <c r="J404">
        <v>3</v>
      </c>
      <c r="K404" t="s">
        <v>40</v>
      </c>
      <c r="L404">
        <v>0</v>
      </c>
      <c r="M404" t="s">
        <v>36</v>
      </c>
      <c r="N404">
        <v>17</v>
      </c>
      <c r="O404">
        <v>7</v>
      </c>
      <c r="P404">
        <v>1</v>
      </c>
      <c r="Q404">
        <v>4</v>
      </c>
      <c r="R404">
        <v>1</v>
      </c>
      <c r="S404">
        <v>0</v>
      </c>
      <c r="AB404" t="str">
        <f t="shared" si="18"/>
        <v>Normal</v>
      </c>
      <c r="AC404" t="str">
        <f t="shared" si="19"/>
        <v>Normal</v>
      </c>
    </row>
    <row r="405" spans="4:29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 s="11">
        <f t="shared" si="20"/>
        <v>81.6631130063966</v>
      </c>
      <c r="J405">
        <v>1</v>
      </c>
      <c r="K405" t="s">
        <v>36</v>
      </c>
      <c r="L405">
        <v>1</v>
      </c>
      <c r="M405" t="s">
        <v>36</v>
      </c>
      <c r="N405">
        <v>9</v>
      </c>
      <c r="O405">
        <v>4</v>
      </c>
      <c r="P405">
        <v>15</v>
      </c>
      <c r="Q405">
        <v>6</v>
      </c>
      <c r="R405">
        <v>3</v>
      </c>
      <c r="S405">
        <v>0</v>
      </c>
      <c r="AB405" t="str">
        <f t="shared" si="18"/>
        <v>Normal</v>
      </c>
      <c r="AC405" t="str">
        <f t="shared" si="19"/>
        <v>Normal</v>
      </c>
    </row>
    <row r="406" spans="4:29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 s="11">
        <f t="shared" si="20"/>
        <v>81.021897810218974</v>
      </c>
      <c r="J406">
        <v>2</v>
      </c>
      <c r="K406" t="s">
        <v>40</v>
      </c>
      <c r="L406">
        <v>1</v>
      </c>
      <c r="M406" t="s">
        <v>40</v>
      </c>
      <c r="N406">
        <v>10</v>
      </c>
      <c r="O406">
        <v>5</v>
      </c>
      <c r="P406">
        <v>21</v>
      </c>
      <c r="Q406">
        <v>4</v>
      </c>
      <c r="R406">
        <v>5</v>
      </c>
      <c r="S406">
        <v>0</v>
      </c>
      <c r="AB406" t="str">
        <f t="shared" si="18"/>
        <v>Normal</v>
      </c>
      <c r="AC406" t="str">
        <f t="shared" si="19"/>
        <v>Normal</v>
      </c>
    </row>
    <row r="407" spans="4:29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 s="11">
        <f t="shared" si="20"/>
        <v>76.240208877284601</v>
      </c>
      <c r="J407">
        <v>1</v>
      </c>
      <c r="K407" t="s">
        <v>36</v>
      </c>
      <c r="L407">
        <v>1</v>
      </c>
      <c r="M407" t="s">
        <v>36</v>
      </c>
      <c r="N407">
        <v>11</v>
      </c>
      <c r="O407">
        <v>3</v>
      </c>
      <c r="P407">
        <v>18</v>
      </c>
      <c r="Q407">
        <v>3</v>
      </c>
      <c r="R407">
        <v>4</v>
      </c>
      <c r="S407">
        <v>0</v>
      </c>
      <c r="AB407" t="str">
        <f t="shared" si="18"/>
        <v>Normal</v>
      </c>
      <c r="AC407" t="str">
        <f t="shared" si="19"/>
        <v>Normal</v>
      </c>
    </row>
    <row r="408" spans="4:29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 s="11">
        <f t="shared" si="20"/>
        <v>90.682414698162731</v>
      </c>
      <c r="J408">
        <v>3</v>
      </c>
      <c r="K408" t="s">
        <v>40</v>
      </c>
      <c r="L408">
        <v>2</v>
      </c>
      <c r="M408" t="s">
        <v>40</v>
      </c>
      <c r="N408">
        <v>23</v>
      </c>
      <c r="O408">
        <v>8</v>
      </c>
      <c r="P408">
        <v>3</v>
      </c>
      <c r="Q408">
        <v>11</v>
      </c>
      <c r="R408">
        <v>2</v>
      </c>
      <c r="S408">
        <v>0</v>
      </c>
      <c r="AB408" t="str">
        <f t="shared" si="18"/>
        <v>Normal</v>
      </c>
      <c r="AC408" t="str">
        <f t="shared" si="19"/>
        <v>Normal</v>
      </c>
    </row>
    <row r="409" spans="4:29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 s="11">
        <f t="shared" si="20"/>
        <v>78.534031413612567</v>
      </c>
      <c r="J409">
        <v>1</v>
      </c>
      <c r="K409" t="s">
        <v>36</v>
      </c>
      <c r="L409">
        <v>0</v>
      </c>
      <c r="M409" t="s">
        <v>35</v>
      </c>
      <c r="N409">
        <v>9</v>
      </c>
      <c r="O409">
        <v>3</v>
      </c>
      <c r="P409">
        <v>13</v>
      </c>
      <c r="Q409">
        <v>5</v>
      </c>
      <c r="R409">
        <v>2</v>
      </c>
      <c r="S409">
        <v>0</v>
      </c>
      <c r="AB409" t="str">
        <f t="shared" si="18"/>
        <v>Normal</v>
      </c>
      <c r="AC409" t="str">
        <f t="shared" si="19"/>
        <v>Normal</v>
      </c>
    </row>
    <row r="410" spans="4:29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 s="11">
        <f t="shared" si="20"/>
        <v>80.789946140035909</v>
      </c>
      <c r="J410">
        <v>1</v>
      </c>
      <c r="K410" t="s">
        <v>35</v>
      </c>
      <c r="L410">
        <v>0</v>
      </c>
      <c r="M410" t="s">
        <v>35</v>
      </c>
      <c r="N410">
        <v>20</v>
      </c>
      <c r="O410">
        <v>6</v>
      </c>
      <c r="P410">
        <v>13</v>
      </c>
      <c r="Q410">
        <v>12</v>
      </c>
      <c r="R410">
        <v>4</v>
      </c>
      <c r="S410">
        <v>0</v>
      </c>
      <c r="AB410" t="str">
        <f t="shared" si="18"/>
        <v>Normal</v>
      </c>
      <c r="AC410" t="str">
        <f t="shared" si="19"/>
        <v>Normal</v>
      </c>
    </row>
    <row r="411" spans="4:29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 s="11">
        <f t="shared" si="20"/>
        <v>83.299798792756548</v>
      </c>
      <c r="J411">
        <v>3</v>
      </c>
      <c r="K411" t="s">
        <v>40</v>
      </c>
      <c r="L411">
        <v>2</v>
      </c>
      <c r="M411" t="s">
        <v>40</v>
      </c>
      <c r="N411">
        <v>11</v>
      </c>
      <c r="O411">
        <v>3</v>
      </c>
      <c r="P411">
        <v>7</v>
      </c>
      <c r="Q411">
        <v>2</v>
      </c>
      <c r="R411">
        <v>1</v>
      </c>
      <c r="S411">
        <v>0</v>
      </c>
      <c r="AB411" t="str">
        <f t="shared" si="18"/>
        <v>Normal</v>
      </c>
      <c r="AC411" t="str">
        <f t="shared" si="19"/>
        <v>Normal</v>
      </c>
    </row>
    <row r="412" spans="4:29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 s="11">
        <f t="shared" si="20"/>
        <v>90</v>
      </c>
      <c r="J412">
        <v>3</v>
      </c>
      <c r="K412" t="s">
        <v>40</v>
      </c>
      <c r="L412">
        <v>2</v>
      </c>
      <c r="M412" t="s">
        <v>40</v>
      </c>
      <c r="N412">
        <v>20</v>
      </c>
      <c r="O412">
        <v>10</v>
      </c>
      <c r="P412">
        <v>14</v>
      </c>
      <c r="Q412">
        <v>7</v>
      </c>
      <c r="R412">
        <v>4</v>
      </c>
      <c r="S412">
        <v>0</v>
      </c>
      <c r="AB412" t="str">
        <f t="shared" si="18"/>
        <v>Normal</v>
      </c>
      <c r="AC412" t="str">
        <f t="shared" si="19"/>
        <v>Normal</v>
      </c>
    </row>
    <row r="413" spans="4:29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 s="11">
        <f t="shared" si="20"/>
        <v>69.965870307167236</v>
      </c>
      <c r="J413">
        <v>0</v>
      </c>
      <c r="K413" t="s">
        <v>36</v>
      </c>
      <c r="L413">
        <v>0</v>
      </c>
      <c r="M413" t="s">
        <v>36</v>
      </c>
      <c r="N413">
        <v>6</v>
      </c>
      <c r="O413">
        <v>1</v>
      </c>
      <c r="P413">
        <v>16</v>
      </c>
      <c r="Q413">
        <v>2</v>
      </c>
      <c r="R413">
        <v>3</v>
      </c>
      <c r="S413">
        <v>0</v>
      </c>
      <c r="AB413" t="str">
        <f t="shared" si="18"/>
        <v>Normal</v>
      </c>
      <c r="AC413" t="str">
        <f t="shared" si="19"/>
        <v>Normal</v>
      </c>
    </row>
    <row r="414" spans="4:29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 s="11">
        <f t="shared" si="20"/>
        <v>68.76876876876878</v>
      </c>
      <c r="J414">
        <v>2</v>
      </c>
      <c r="K414" t="s">
        <v>36</v>
      </c>
      <c r="L414">
        <v>1</v>
      </c>
      <c r="M414" t="s">
        <v>40</v>
      </c>
      <c r="N414">
        <v>9</v>
      </c>
      <c r="O414">
        <v>4</v>
      </c>
      <c r="P414">
        <v>15</v>
      </c>
      <c r="Q414">
        <v>2</v>
      </c>
      <c r="R414">
        <v>3</v>
      </c>
      <c r="S414">
        <v>0</v>
      </c>
      <c r="AB414" t="str">
        <f t="shared" si="18"/>
        <v>Normal</v>
      </c>
      <c r="AC414" t="str">
        <f t="shared" si="19"/>
        <v>Normal</v>
      </c>
    </row>
    <row r="415" spans="4:29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 s="11">
        <f t="shared" si="20"/>
        <v>74.670184696569919</v>
      </c>
      <c r="J415">
        <v>1</v>
      </c>
      <c r="K415" t="s">
        <v>36</v>
      </c>
      <c r="L415">
        <v>0</v>
      </c>
      <c r="M415" t="s">
        <v>35</v>
      </c>
      <c r="N415">
        <v>11</v>
      </c>
      <c r="O415">
        <v>3</v>
      </c>
      <c r="P415">
        <v>18</v>
      </c>
      <c r="Q415">
        <v>2</v>
      </c>
      <c r="R415">
        <v>3</v>
      </c>
      <c r="S415">
        <v>0</v>
      </c>
      <c r="AB415" t="str">
        <f t="shared" si="18"/>
        <v>Normal</v>
      </c>
      <c r="AC415" t="str">
        <f t="shared" si="19"/>
        <v>Normal</v>
      </c>
    </row>
    <row r="416" spans="4:29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 s="11">
        <f t="shared" si="20"/>
        <v>64.80263157894737</v>
      </c>
      <c r="J416">
        <v>1</v>
      </c>
      <c r="K416" t="s">
        <v>40</v>
      </c>
      <c r="L416">
        <v>0</v>
      </c>
      <c r="M416" t="s">
        <v>36</v>
      </c>
      <c r="N416">
        <v>5</v>
      </c>
      <c r="O416">
        <v>3</v>
      </c>
      <c r="P416">
        <v>6</v>
      </c>
      <c r="Q416">
        <v>2</v>
      </c>
      <c r="R416">
        <v>4</v>
      </c>
      <c r="S416">
        <v>0</v>
      </c>
      <c r="AB416" t="str">
        <f t="shared" si="18"/>
        <v>Normal</v>
      </c>
      <c r="AC416" t="str">
        <f t="shared" si="19"/>
        <v>Normal</v>
      </c>
    </row>
    <row r="417" spans="4:29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 s="11">
        <f t="shared" si="20"/>
        <v>84.146341463414629</v>
      </c>
      <c r="J417">
        <v>1</v>
      </c>
      <c r="K417" t="s">
        <v>35</v>
      </c>
      <c r="L417">
        <v>1</v>
      </c>
      <c r="M417" t="s">
        <v>35</v>
      </c>
      <c r="N417">
        <v>8</v>
      </c>
      <c r="O417">
        <v>5</v>
      </c>
      <c r="P417">
        <v>3</v>
      </c>
      <c r="Q417">
        <v>3</v>
      </c>
      <c r="R417">
        <v>1</v>
      </c>
      <c r="S417">
        <v>0</v>
      </c>
      <c r="AB417" t="str">
        <f t="shared" si="18"/>
        <v>Normal</v>
      </c>
      <c r="AC417" t="str">
        <f t="shared" si="19"/>
        <v>Normal</v>
      </c>
    </row>
    <row r="418" spans="4:29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 s="11">
        <f t="shared" si="20"/>
        <v>74.632352941176478</v>
      </c>
      <c r="J418">
        <v>2</v>
      </c>
      <c r="K418" t="s">
        <v>35</v>
      </c>
      <c r="L418">
        <v>2</v>
      </c>
      <c r="M418" t="s">
        <v>40</v>
      </c>
      <c r="N418">
        <v>6</v>
      </c>
      <c r="O418">
        <v>2</v>
      </c>
      <c r="P418">
        <v>12</v>
      </c>
      <c r="Q418">
        <v>2</v>
      </c>
      <c r="R418">
        <v>4</v>
      </c>
      <c r="S418">
        <v>0</v>
      </c>
      <c r="AB418" t="str">
        <f t="shared" si="18"/>
        <v>Normal</v>
      </c>
      <c r="AC418" t="str">
        <f t="shared" si="19"/>
        <v>Normal</v>
      </c>
    </row>
    <row r="419" spans="4:29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 s="11">
        <f t="shared" si="20"/>
        <v>84.329563812600966</v>
      </c>
      <c r="J419">
        <v>1</v>
      </c>
      <c r="K419" t="s">
        <v>40</v>
      </c>
      <c r="L419">
        <v>0</v>
      </c>
      <c r="M419" t="s">
        <v>36</v>
      </c>
      <c r="N419">
        <v>10</v>
      </c>
      <c r="O419">
        <v>3</v>
      </c>
      <c r="P419">
        <v>9</v>
      </c>
      <c r="Q419">
        <v>3</v>
      </c>
      <c r="R419">
        <v>8</v>
      </c>
      <c r="S419">
        <v>0</v>
      </c>
      <c r="AB419" t="str">
        <f t="shared" si="18"/>
        <v>Normal</v>
      </c>
      <c r="AC419" t="str">
        <f t="shared" si="19"/>
        <v>Normal</v>
      </c>
    </row>
    <row r="420" spans="4:29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 s="11">
        <f t="shared" si="20"/>
        <v>73.4375</v>
      </c>
      <c r="J420">
        <v>1</v>
      </c>
      <c r="K420" t="s">
        <v>40</v>
      </c>
      <c r="L420">
        <v>0</v>
      </c>
      <c r="M420" t="s">
        <v>36</v>
      </c>
      <c r="N420">
        <v>7</v>
      </c>
      <c r="O420">
        <v>4</v>
      </c>
      <c r="P420">
        <v>10</v>
      </c>
      <c r="Q420">
        <v>6</v>
      </c>
      <c r="R420">
        <v>3</v>
      </c>
      <c r="S420">
        <v>0</v>
      </c>
      <c r="AB420" t="str">
        <f t="shared" si="18"/>
        <v>Normal</v>
      </c>
      <c r="AC420" t="str">
        <f t="shared" si="19"/>
        <v>Normal</v>
      </c>
    </row>
    <row r="421" spans="4:29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 s="11">
        <f t="shared" si="20"/>
        <v>85.940594059405939</v>
      </c>
      <c r="J421">
        <v>2</v>
      </c>
      <c r="K421" t="s">
        <v>40</v>
      </c>
      <c r="L421">
        <v>0</v>
      </c>
      <c r="M421" t="s">
        <v>35</v>
      </c>
      <c r="N421">
        <v>14</v>
      </c>
      <c r="O421">
        <v>6</v>
      </c>
      <c r="P421">
        <v>6</v>
      </c>
      <c r="Q421">
        <v>7</v>
      </c>
      <c r="R421">
        <v>3</v>
      </c>
      <c r="S421">
        <v>0</v>
      </c>
      <c r="AB421" t="str">
        <f t="shared" si="18"/>
        <v>Normal</v>
      </c>
      <c r="AC421" t="str">
        <f t="shared" si="19"/>
        <v>Normal</v>
      </c>
    </row>
    <row r="422" spans="4:29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 s="11">
        <f t="shared" si="20"/>
        <v>85.594989561586644</v>
      </c>
      <c r="J422">
        <v>3</v>
      </c>
      <c r="K422" t="s">
        <v>40</v>
      </c>
      <c r="L422">
        <v>2</v>
      </c>
      <c r="M422" t="s">
        <v>40</v>
      </c>
      <c r="N422">
        <v>12</v>
      </c>
      <c r="O422">
        <v>5</v>
      </c>
      <c r="P422">
        <v>9</v>
      </c>
      <c r="Q422">
        <v>5</v>
      </c>
      <c r="R422">
        <v>2</v>
      </c>
      <c r="S422">
        <v>0</v>
      </c>
      <c r="AB422" t="str">
        <f t="shared" si="18"/>
        <v>Normal</v>
      </c>
      <c r="AC422" t="str">
        <f t="shared" si="19"/>
        <v>Normal</v>
      </c>
    </row>
    <row r="423" spans="4:29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 s="11">
        <f t="shared" si="20"/>
        <v>84.259259259259252</v>
      </c>
      <c r="J423">
        <v>1</v>
      </c>
      <c r="K423" t="s">
        <v>35</v>
      </c>
      <c r="L423">
        <v>1</v>
      </c>
      <c r="M423" t="s">
        <v>40</v>
      </c>
      <c r="N423">
        <v>10</v>
      </c>
      <c r="O423">
        <v>4</v>
      </c>
      <c r="P423">
        <v>16</v>
      </c>
      <c r="Q423">
        <v>5</v>
      </c>
      <c r="R423">
        <v>6</v>
      </c>
      <c r="S423">
        <v>0</v>
      </c>
      <c r="AB423" t="str">
        <f t="shared" si="18"/>
        <v>Normal</v>
      </c>
      <c r="AC423" t="str">
        <f t="shared" si="19"/>
        <v>Normal</v>
      </c>
    </row>
    <row r="424" spans="4:29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 s="11">
        <f t="shared" si="20"/>
        <v>88.760330578512395</v>
      </c>
      <c r="J424">
        <v>1</v>
      </c>
      <c r="K424" t="s">
        <v>35</v>
      </c>
      <c r="L424">
        <v>0</v>
      </c>
      <c r="M424" t="s">
        <v>35</v>
      </c>
      <c r="N424">
        <v>15</v>
      </c>
      <c r="O424">
        <v>4</v>
      </c>
      <c r="P424">
        <v>8</v>
      </c>
      <c r="Q424">
        <v>0</v>
      </c>
      <c r="R424">
        <v>0</v>
      </c>
      <c r="S424">
        <v>0</v>
      </c>
      <c r="AB424" t="str">
        <f t="shared" si="18"/>
        <v>Normal</v>
      </c>
      <c r="AC424" t="str">
        <f t="shared" si="19"/>
        <v>Normal</v>
      </c>
    </row>
    <row r="425" spans="4:29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 s="11">
        <f t="shared" si="20"/>
        <v>77.631578947368425</v>
      </c>
      <c r="J425">
        <v>1</v>
      </c>
      <c r="K425" t="s">
        <v>36</v>
      </c>
      <c r="L425">
        <v>1</v>
      </c>
      <c r="M425" t="s">
        <v>40</v>
      </c>
      <c r="N425">
        <v>16</v>
      </c>
      <c r="O425">
        <v>5</v>
      </c>
      <c r="P425">
        <v>12</v>
      </c>
      <c r="Q425">
        <v>1</v>
      </c>
      <c r="R425">
        <v>2</v>
      </c>
      <c r="S425">
        <v>0</v>
      </c>
      <c r="AB425" t="str">
        <f t="shared" si="18"/>
        <v>Normal</v>
      </c>
      <c r="AC425" t="str">
        <f t="shared" si="19"/>
        <v>Normal</v>
      </c>
    </row>
    <row r="426" spans="4:29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 s="11">
        <f t="shared" si="20"/>
        <v>81.447963800904972</v>
      </c>
      <c r="J426">
        <v>0</v>
      </c>
      <c r="K426" t="s">
        <v>35</v>
      </c>
      <c r="L426">
        <v>0</v>
      </c>
      <c r="M426" t="s">
        <v>35</v>
      </c>
      <c r="N426">
        <v>19</v>
      </c>
      <c r="O426">
        <v>6</v>
      </c>
      <c r="P426">
        <v>12</v>
      </c>
      <c r="Q426">
        <v>9</v>
      </c>
      <c r="R426">
        <v>4</v>
      </c>
      <c r="S426">
        <v>0</v>
      </c>
      <c r="AB426" t="str">
        <f t="shared" si="18"/>
        <v>Normal</v>
      </c>
      <c r="AC426" t="str">
        <f t="shared" si="19"/>
        <v>Normal</v>
      </c>
    </row>
    <row r="427" spans="4:29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 s="11">
        <f t="shared" si="20"/>
        <v>82.079646017699119</v>
      </c>
      <c r="J427">
        <v>1</v>
      </c>
      <c r="K427" t="s">
        <v>36</v>
      </c>
      <c r="L427">
        <v>0</v>
      </c>
      <c r="M427" t="s">
        <v>35</v>
      </c>
      <c r="N427">
        <v>13</v>
      </c>
      <c r="O427">
        <v>6</v>
      </c>
      <c r="P427">
        <v>16</v>
      </c>
      <c r="Q427">
        <v>10</v>
      </c>
      <c r="R427">
        <v>4</v>
      </c>
      <c r="S427">
        <v>0</v>
      </c>
      <c r="AB427" t="str">
        <f t="shared" si="18"/>
        <v>Normal</v>
      </c>
      <c r="AC427" t="str">
        <f t="shared" si="19"/>
        <v>Normal</v>
      </c>
    </row>
    <row r="428" spans="4:29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 s="11">
        <f t="shared" si="20"/>
        <v>78.585086042065015</v>
      </c>
      <c r="J428">
        <v>1</v>
      </c>
      <c r="K428" t="s">
        <v>35</v>
      </c>
      <c r="L428">
        <v>1</v>
      </c>
      <c r="M428" t="s">
        <v>35</v>
      </c>
      <c r="N428">
        <v>6</v>
      </c>
      <c r="O428">
        <v>6</v>
      </c>
      <c r="P428">
        <v>9</v>
      </c>
      <c r="Q428">
        <v>4</v>
      </c>
      <c r="R428">
        <v>1</v>
      </c>
      <c r="S428">
        <v>0</v>
      </c>
      <c r="AB428" t="str">
        <f t="shared" si="18"/>
        <v>Normal</v>
      </c>
      <c r="AC428" t="str">
        <f t="shared" si="19"/>
        <v>Normal</v>
      </c>
    </row>
    <row r="429" spans="4:29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 s="11">
        <f t="shared" si="20"/>
        <v>83.954154727793693</v>
      </c>
      <c r="J429">
        <v>0</v>
      </c>
      <c r="K429" t="s">
        <v>36</v>
      </c>
      <c r="L429">
        <v>0</v>
      </c>
      <c r="M429" t="s">
        <v>36</v>
      </c>
      <c r="N429">
        <v>15</v>
      </c>
      <c r="O429">
        <v>6</v>
      </c>
      <c r="P429">
        <v>12</v>
      </c>
      <c r="Q429">
        <v>11</v>
      </c>
      <c r="R429">
        <v>1</v>
      </c>
      <c r="S429">
        <v>0</v>
      </c>
      <c r="AB429" t="str">
        <f t="shared" si="18"/>
        <v>Normal</v>
      </c>
      <c r="AC429" t="str">
        <f t="shared" si="19"/>
        <v>Normal</v>
      </c>
    </row>
    <row r="430" spans="4:29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 s="11">
        <f t="shared" si="20"/>
        <v>67.407407407407405</v>
      </c>
      <c r="J430">
        <v>2</v>
      </c>
      <c r="K430" t="s">
        <v>36</v>
      </c>
      <c r="L430">
        <v>1</v>
      </c>
      <c r="M430" t="s">
        <v>35</v>
      </c>
      <c r="N430">
        <v>4</v>
      </c>
      <c r="O430">
        <v>3</v>
      </c>
      <c r="P430">
        <v>11</v>
      </c>
      <c r="Q430">
        <v>1</v>
      </c>
      <c r="R430">
        <v>4</v>
      </c>
      <c r="S430">
        <v>1</v>
      </c>
      <c r="AB430" t="str">
        <f t="shared" si="18"/>
        <v>Normal</v>
      </c>
      <c r="AC430" t="str">
        <f t="shared" si="19"/>
        <v>Normal</v>
      </c>
    </row>
    <row r="431" spans="4:29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 s="11">
        <f t="shared" si="20"/>
        <v>69.68325791855203</v>
      </c>
      <c r="J431">
        <v>2</v>
      </c>
      <c r="K431" t="s">
        <v>36</v>
      </c>
      <c r="L431">
        <v>2</v>
      </c>
      <c r="M431" t="s">
        <v>40</v>
      </c>
      <c r="N431">
        <v>5</v>
      </c>
      <c r="O431">
        <v>3</v>
      </c>
      <c r="P431">
        <v>10</v>
      </c>
      <c r="Q431">
        <v>2</v>
      </c>
      <c r="R431">
        <v>4</v>
      </c>
      <c r="S431">
        <v>1</v>
      </c>
      <c r="AB431" t="str">
        <f t="shared" si="18"/>
        <v>Normal</v>
      </c>
      <c r="AC431" t="str">
        <f t="shared" si="19"/>
        <v>Normal</v>
      </c>
    </row>
    <row r="432" spans="4:29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 s="11">
        <f t="shared" si="20"/>
        <v>85.451505016722408</v>
      </c>
      <c r="J432">
        <v>1</v>
      </c>
      <c r="K432" t="s">
        <v>36</v>
      </c>
      <c r="L432">
        <v>1</v>
      </c>
      <c r="M432" t="s">
        <v>40</v>
      </c>
      <c r="N432">
        <v>16</v>
      </c>
      <c r="O432">
        <v>6</v>
      </c>
      <c r="P432">
        <v>10</v>
      </c>
      <c r="Q432">
        <v>6</v>
      </c>
      <c r="R432">
        <v>4</v>
      </c>
      <c r="S432">
        <v>0</v>
      </c>
      <c r="AB432" t="str">
        <f t="shared" si="18"/>
        <v>Normal</v>
      </c>
      <c r="AC432" t="str">
        <f t="shared" si="19"/>
        <v>Normal</v>
      </c>
    </row>
    <row r="433" spans="4:29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 s="11">
        <f t="shared" si="20"/>
        <v>74.708171206225686</v>
      </c>
      <c r="J433">
        <v>2</v>
      </c>
      <c r="K433" t="s">
        <v>35</v>
      </c>
      <c r="L433">
        <v>0</v>
      </c>
      <c r="M433" t="s">
        <v>35</v>
      </c>
      <c r="N433">
        <v>5</v>
      </c>
      <c r="O433">
        <v>3</v>
      </c>
      <c r="P433">
        <v>6</v>
      </c>
      <c r="Q433">
        <v>0</v>
      </c>
      <c r="R433">
        <v>4</v>
      </c>
      <c r="S433">
        <v>0</v>
      </c>
      <c r="AB433" t="str">
        <f t="shared" si="18"/>
        <v>Normal</v>
      </c>
      <c r="AC433" t="str">
        <f t="shared" si="19"/>
        <v>Normal</v>
      </c>
    </row>
    <row r="434" spans="4:29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 s="11">
        <f t="shared" si="20"/>
        <v>76.993166287015953</v>
      </c>
      <c r="J434">
        <v>1</v>
      </c>
      <c r="K434" t="s">
        <v>36</v>
      </c>
      <c r="L434">
        <v>0</v>
      </c>
      <c r="M434" t="s">
        <v>35</v>
      </c>
      <c r="N434">
        <v>19</v>
      </c>
      <c r="O434">
        <v>3</v>
      </c>
      <c r="P434">
        <v>11</v>
      </c>
      <c r="Q434">
        <v>7</v>
      </c>
      <c r="R434">
        <v>3</v>
      </c>
      <c r="S434">
        <v>0</v>
      </c>
      <c r="AB434" t="str">
        <f t="shared" si="18"/>
        <v>Normal</v>
      </c>
      <c r="AC434" t="str">
        <f t="shared" si="19"/>
        <v>Normal</v>
      </c>
    </row>
    <row r="435" spans="4:29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 s="11">
        <f t="shared" si="20"/>
        <v>84.485666104553118</v>
      </c>
      <c r="J435">
        <v>2</v>
      </c>
      <c r="K435" t="s">
        <v>35</v>
      </c>
      <c r="L435">
        <v>2</v>
      </c>
      <c r="M435" t="s">
        <v>35</v>
      </c>
      <c r="N435">
        <v>15</v>
      </c>
      <c r="O435">
        <v>5</v>
      </c>
      <c r="P435">
        <v>8</v>
      </c>
      <c r="Q435">
        <v>2</v>
      </c>
      <c r="R435">
        <v>2</v>
      </c>
      <c r="S435">
        <v>0</v>
      </c>
      <c r="AB435" t="str">
        <f t="shared" si="18"/>
        <v>Normal</v>
      </c>
      <c r="AC435" t="str">
        <f t="shared" si="19"/>
        <v>Normal</v>
      </c>
    </row>
    <row r="436" spans="4:29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 s="11">
        <f t="shared" si="20"/>
        <v>78.829604130808946</v>
      </c>
      <c r="J436">
        <v>1</v>
      </c>
      <c r="K436" t="s">
        <v>35</v>
      </c>
      <c r="L436">
        <v>1</v>
      </c>
      <c r="M436" t="s">
        <v>40</v>
      </c>
      <c r="N436">
        <v>17</v>
      </c>
      <c r="O436">
        <v>5</v>
      </c>
      <c r="P436">
        <v>11</v>
      </c>
      <c r="Q436">
        <v>8</v>
      </c>
      <c r="R436">
        <v>1</v>
      </c>
      <c r="S436">
        <v>0</v>
      </c>
      <c r="AB436" t="str">
        <f t="shared" si="18"/>
        <v>Normal</v>
      </c>
      <c r="AC436" t="str">
        <f t="shared" si="19"/>
        <v>Normal</v>
      </c>
    </row>
    <row r="437" spans="4:29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 s="11">
        <f t="shared" si="20"/>
        <v>84.014209591474241</v>
      </c>
      <c r="J437">
        <v>1</v>
      </c>
      <c r="K437" t="s">
        <v>40</v>
      </c>
      <c r="L437">
        <v>0</v>
      </c>
      <c r="M437" t="s">
        <v>36</v>
      </c>
      <c r="N437">
        <v>14</v>
      </c>
      <c r="O437">
        <v>2</v>
      </c>
      <c r="P437">
        <v>15</v>
      </c>
      <c r="Q437">
        <v>5</v>
      </c>
      <c r="R437">
        <v>4</v>
      </c>
      <c r="S437">
        <v>0</v>
      </c>
      <c r="AB437" t="str">
        <f t="shared" si="18"/>
        <v>Normal</v>
      </c>
      <c r="AC437" t="str">
        <f t="shared" si="19"/>
        <v>Normal</v>
      </c>
    </row>
    <row r="438" spans="4:29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 s="11">
        <f t="shared" si="20"/>
        <v>82.926829268292678</v>
      </c>
      <c r="J438">
        <v>2</v>
      </c>
      <c r="K438" t="s">
        <v>40</v>
      </c>
      <c r="L438">
        <v>1</v>
      </c>
      <c r="M438" t="s">
        <v>40</v>
      </c>
      <c r="N438">
        <v>10</v>
      </c>
      <c r="O438">
        <v>6</v>
      </c>
      <c r="P438">
        <v>8</v>
      </c>
      <c r="Q438">
        <v>10</v>
      </c>
      <c r="R438">
        <v>3</v>
      </c>
      <c r="S438">
        <v>0</v>
      </c>
      <c r="AB438" t="str">
        <f t="shared" si="18"/>
        <v>Normal</v>
      </c>
      <c r="AC438" t="str">
        <f t="shared" si="19"/>
        <v>Normal</v>
      </c>
    </row>
    <row r="439" spans="4:29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 s="11">
        <f t="shared" si="20"/>
        <v>87.878787878787875</v>
      </c>
      <c r="J439">
        <v>2</v>
      </c>
      <c r="K439" t="s">
        <v>36</v>
      </c>
      <c r="L439">
        <v>2</v>
      </c>
      <c r="M439" t="s">
        <v>40</v>
      </c>
      <c r="N439">
        <v>7</v>
      </c>
      <c r="O439">
        <v>3</v>
      </c>
      <c r="P439">
        <v>14</v>
      </c>
      <c r="Q439">
        <v>0</v>
      </c>
      <c r="R439">
        <v>1</v>
      </c>
      <c r="S439">
        <v>0</v>
      </c>
      <c r="AB439" t="str">
        <f t="shared" si="18"/>
        <v>Normal</v>
      </c>
      <c r="AC439" t="str">
        <f t="shared" si="19"/>
        <v>Normal</v>
      </c>
    </row>
    <row r="440" spans="4:29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 s="11">
        <f t="shared" si="20"/>
        <v>87.555555555555557</v>
      </c>
      <c r="J440">
        <v>3</v>
      </c>
      <c r="K440" t="s">
        <v>40</v>
      </c>
      <c r="L440">
        <v>1</v>
      </c>
      <c r="M440" t="s">
        <v>40</v>
      </c>
      <c r="N440">
        <v>24</v>
      </c>
      <c r="O440">
        <v>10</v>
      </c>
      <c r="P440">
        <v>14</v>
      </c>
      <c r="Q440">
        <v>3</v>
      </c>
      <c r="R440">
        <v>3</v>
      </c>
      <c r="S440">
        <v>0</v>
      </c>
      <c r="AB440" t="str">
        <f t="shared" si="18"/>
        <v>Normal</v>
      </c>
      <c r="AC440" t="str">
        <f t="shared" si="19"/>
        <v>Normal</v>
      </c>
    </row>
    <row r="441" spans="4:29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 s="11">
        <f t="shared" si="20"/>
        <v>85.483870967741936</v>
      </c>
      <c r="J441">
        <v>1</v>
      </c>
      <c r="K441" t="s">
        <v>35</v>
      </c>
      <c r="L441">
        <v>0</v>
      </c>
      <c r="M441" t="s">
        <v>35</v>
      </c>
      <c r="N441">
        <v>9</v>
      </c>
      <c r="O441">
        <v>3</v>
      </c>
      <c r="P441">
        <v>12</v>
      </c>
      <c r="Q441">
        <v>4</v>
      </c>
      <c r="R441">
        <v>5</v>
      </c>
      <c r="S441">
        <v>0</v>
      </c>
      <c r="AB441" t="str">
        <f t="shared" si="18"/>
        <v>Normal</v>
      </c>
      <c r="AC441" t="str">
        <f t="shared" si="19"/>
        <v>Normal</v>
      </c>
    </row>
    <row r="442" spans="4:29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 s="11">
        <f t="shared" si="20"/>
        <v>84.515195369030394</v>
      </c>
      <c r="J442">
        <v>1</v>
      </c>
      <c r="K442" t="s">
        <v>40</v>
      </c>
      <c r="L442">
        <v>1</v>
      </c>
      <c r="M442" t="s">
        <v>40</v>
      </c>
      <c r="N442">
        <v>16</v>
      </c>
      <c r="O442">
        <v>4</v>
      </c>
      <c r="P442">
        <v>15</v>
      </c>
      <c r="Q442">
        <v>8</v>
      </c>
      <c r="R442">
        <v>2</v>
      </c>
      <c r="S442">
        <v>0</v>
      </c>
      <c r="AB442" t="str">
        <f t="shared" si="18"/>
        <v>Normal</v>
      </c>
      <c r="AC442" t="str">
        <f t="shared" si="19"/>
        <v>Normal</v>
      </c>
    </row>
    <row r="443" spans="4:29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 s="11">
        <f t="shared" si="20"/>
        <v>83.941605839416056</v>
      </c>
      <c r="J443">
        <v>1</v>
      </c>
      <c r="K443" t="s">
        <v>35</v>
      </c>
      <c r="L443">
        <v>0</v>
      </c>
      <c r="M443" t="s">
        <v>36</v>
      </c>
      <c r="N443">
        <v>8</v>
      </c>
      <c r="O443">
        <v>2</v>
      </c>
      <c r="P443">
        <v>9</v>
      </c>
      <c r="Q443">
        <v>1</v>
      </c>
      <c r="R443">
        <v>3</v>
      </c>
      <c r="S443">
        <v>0</v>
      </c>
      <c r="AB443" t="str">
        <f t="shared" si="18"/>
        <v>Normal</v>
      </c>
      <c r="AC443" t="str">
        <f t="shared" si="19"/>
        <v>Normal</v>
      </c>
    </row>
    <row r="444" spans="4:29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 s="11">
        <f t="shared" si="20"/>
        <v>76.653696498054487</v>
      </c>
      <c r="J444">
        <v>3</v>
      </c>
      <c r="K444" t="s">
        <v>35</v>
      </c>
      <c r="L444">
        <v>2</v>
      </c>
      <c r="M444" t="s">
        <v>35</v>
      </c>
      <c r="N444">
        <v>17</v>
      </c>
      <c r="O444">
        <v>6</v>
      </c>
      <c r="P444">
        <v>10</v>
      </c>
      <c r="Q444">
        <v>3</v>
      </c>
      <c r="R444">
        <v>3</v>
      </c>
      <c r="S444">
        <v>0</v>
      </c>
      <c r="AB444" t="str">
        <f t="shared" si="18"/>
        <v>Normal</v>
      </c>
      <c r="AC444" t="str">
        <f t="shared" si="19"/>
        <v>Normal</v>
      </c>
    </row>
    <row r="445" spans="4:29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 s="11">
        <f t="shared" si="20"/>
        <v>77.935222672064768</v>
      </c>
      <c r="J445">
        <v>0</v>
      </c>
      <c r="K445" t="s">
        <v>35</v>
      </c>
      <c r="L445">
        <v>0</v>
      </c>
      <c r="M445" t="s">
        <v>35</v>
      </c>
      <c r="N445">
        <v>17</v>
      </c>
      <c r="O445">
        <v>2</v>
      </c>
      <c r="P445">
        <v>14</v>
      </c>
      <c r="Q445">
        <v>9</v>
      </c>
      <c r="R445">
        <v>1</v>
      </c>
      <c r="S445">
        <v>0</v>
      </c>
      <c r="AB445" t="str">
        <f t="shared" si="18"/>
        <v>Normal</v>
      </c>
      <c r="AC445" t="str">
        <f t="shared" si="19"/>
        <v>Normal</v>
      </c>
    </row>
    <row r="446" spans="4:29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 s="11">
        <f t="shared" si="20"/>
        <v>84.362139917695472</v>
      </c>
      <c r="J446">
        <v>2</v>
      </c>
      <c r="K446" t="s">
        <v>35</v>
      </c>
      <c r="L446">
        <v>1</v>
      </c>
      <c r="M446" t="s">
        <v>36</v>
      </c>
      <c r="N446">
        <v>11</v>
      </c>
      <c r="O446">
        <v>4</v>
      </c>
      <c r="P446">
        <v>10</v>
      </c>
      <c r="Q446">
        <v>3</v>
      </c>
      <c r="R446">
        <v>1</v>
      </c>
      <c r="S446">
        <v>0</v>
      </c>
      <c r="AB446" t="str">
        <f t="shared" si="18"/>
        <v>Normal</v>
      </c>
      <c r="AC446" t="str">
        <f t="shared" si="19"/>
        <v>Normal</v>
      </c>
    </row>
    <row r="447" spans="4:29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 s="11">
        <f t="shared" si="20"/>
        <v>82.045929018789138</v>
      </c>
      <c r="J447">
        <v>1</v>
      </c>
      <c r="K447" t="s">
        <v>35</v>
      </c>
      <c r="L447">
        <v>1</v>
      </c>
      <c r="M447" t="s">
        <v>35</v>
      </c>
      <c r="N447">
        <v>9</v>
      </c>
      <c r="O447">
        <v>2</v>
      </c>
      <c r="P447">
        <v>6</v>
      </c>
      <c r="Q447">
        <v>5</v>
      </c>
      <c r="R447">
        <v>1</v>
      </c>
      <c r="S447">
        <v>0</v>
      </c>
      <c r="AB447" t="str">
        <f t="shared" si="18"/>
        <v>Normal</v>
      </c>
      <c r="AC447" t="str">
        <f t="shared" si="19"/>
        <v>Normal</v>
      </c>
    </row>
    <row r="448" spans="4:29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 s="11">
        <f t="shared" si="20"/>
        <v>84.495021337126602</v>
      </c>
      <c r="J448">
        <v>0</v>
      </c>
      <c r="K448" t="s">
        <v>36</v>
      </c>
      <c r="L448">
        <v>0</v>
      </c>
      <c r="M448" t="s">
        <v>36</v>
      </c>
      <c r="N448">
        <v>14</v>
      </c>
      <c r="O448">
        <v>3</v>
      </c>
      <c r="P448">
        <v>8</v>
      </c>
      <c r="Q448">
        <v>10</v>
      </c>
      <c r="R448">
        <v>2</v>
      </c>
      <c r="S448">
        <v>0</v>
      </c>
      <c r="AB448" t="str">
        <f t="shared" si="18"/>
        <v>Normal</v>
      </c>
      <c r="AC448" t="str">
        <f t="shared" si="19"/>
        <v>Normal</v>
      </c>
    </row>
    <row r="449" spans="4:29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 s="11">
        <f t="shared" si="20"/>
        <v>80.808080808080803</v>
      </c>
      <c r="J449">
        <v>0</v>
      </c>
      <c r="K449" t="s">
        <v>36</v>
      </c>
      <c r="L449">
        <v>0</v>
      </c>
      <c r="M449" t="s">
        <v>36</v>
      </c>
      <c r="N449">
        <v>10</v>
      </c>
      <c r="O449">
        <v>4</v>
      </c>
      <c r="P449">
        <v>11</v>
      </c>
      <c r="Q449">
        <v>3</v>
      </c>
      <c r="R449">
        <v>5</v>
      </c>
      <c r="S449">
        <v>0</v>
      </c>
      <c r="AB449" t="str">
        <f t="shared" si="18"/>
        <v>Normal</v>
      </c>
      <c r="AC449" t="str">
        <f t="shared" si="19"/>
        <v>Normal</v>
      </c>
    </row>
    <row r="450" spans="4:29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 s="11">
        <f t="shared" si="20"/>
        <v>73.451327433628322</v>
      </c>
      <c r="J450">
        <v>1</v>
      </c>
      <c r="K450" t="s">
        <v>36</v>
      </c>
      <c r="L450">
        <v>0</v>
      </c>
      <c r="M450" t="s">
        <v>36</v>
      </c>
      <c r="N450">
        <v>16</v>
      </c>
      <c r="O450">
        <v>9</v>
      </c>
      <c r="P450">
        <v>11</v>
      </c>
      <c r="Q450">
        <v>3</v>
      </c>
      <c r="R450">
        <v>2</v>
      </c>
      <c r="S450">
        <v>1</v>
      </c>
      <c r="AB450" t="str">
        <f t="shared" ref="AB450:AB513" si="21">IF(E450 &lt; _xlfn.PERCENTILE.INC($E$2:$E$761,0),
    "Ekstrem Rendah",
    IF(E450 &gt; _xlfn.PERCENTILE.INC($E$2:$E$761,1),
        "Ekstrem Tinggi",
        "Normal"
    )
)</f>
        <v>Normal</v>
      </c>
      <c r="AC450" t="str">
        <f t="shared" ref="AC450:AC513" si="22">IF(F450 &lt; _xlfn.PERCENTILE.INC($F$2:$F$761,0.001),
    "Ekstrem Rendah",
    IF(F450 &gt; _xlfn.PERCENTILE.INC($F$2:$F$761,0.999),
        "Ekstrem Tinggi",
        "Normal"
    )
)</f>
        <v>Normal</v>
      </c>
    </row>
    <row r="451" spans="4:29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 s="11">
        <f t="shared" ref="I451:I514" si="23">H451/G451*100</f>
        <v>84.938704028021021</v>
      </c>
      <c r="J451">
        <v>2</v>
      </c>
      <c r="K451" t="s">
        <v>35</v>
      </c>
      <c r="L451">
        <v>2</v>
      </c>
      <c r="M451" t="s">
        <v>40</v>
      </c>
      <c r="N451">
        <v>13</v>
      </c>
      <c r="O451">
        <v>3</v>
      </c>
      <c r="P451">
        <v>10</v>
      </c>
      <c r="Q451">
        <v>7</v>
      </c>
      <c r="R451">
        <v>2</v>
      </c>
      <c r="S451">
        <v>0</v>
      </c>
      <c r="AB451" t="str">
        <f t="shared" si="21"/>
        <v>Normal</v>
      </c>
      <c r="AC451" t="str">
        <f t="shared" si="22"/>
        <v>Normal</v>
      </c>
    </row>
    <row r="452" spans="4:29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 s="11">
        <f t="shared" si="23"/>
        <v>79.25</v>
      </c>
      <c r="J452">
        <v>1</v>
      </c>
      <c r="K452" t="s">
        <v>35</v>
      </c>
      <c r="L452">
        <v>1</v>
      </c>
      <c r="M452" t="s">
        <v>36</v>
      </c>
      <c r="N452">
        <v>11</v>
      </c>
      <c r="O452">
        <v>4</v>
      </c>
      <c r="P452">
        <v>15</v>
      </c>
      <c r="Q452">
        <v>5</v>
      </c>
      <c r="R452">
        <v>3</v>
      </c>
      <c r="S452">
        <v>1</v>
      </c>
      <c r="AB452" t="str">
        <f t="shared" si="21"/>
        <v>Normal</v>
      </c>
      <c r="AC452" t="str">
        <f t="shared" si="22"/>
        <v>Normal</v>
      </c>
    </row>
    <row r="453" spans="4:29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 s="11">
        <f t="shared" si="23"/>
        <v>84.234234234234222</v>
      </c>
      <c r="J453">
        <v>3</v>
      </c>
      <c r="K453" t="s">
        <v>40</v>
      </c>
      <c r="L453">
        <v>1</v>
      </c>
      <c r="M453" t="s">
        <v>36</v>
      </c>
      <c r="N453">
        <v>14</v>
      </c>
      <c r="O453">
        <v>5</v>
      </c>
      <c r="P453">
        <v>11</v>
      </c>
      <c r="Q453">
        <v>11</v>
      </c>
      <c r="R453">
        <v>3</v>
      </c>
      <c r="S453">
        <v>1</v>
      </c>
      <c r="AB453" t="str">
        <f t="shared" si="21"/>
        <v>Normal</v>
      </c>
      <c r="AC453" t="str">
        <f t="shared" si="22"/>
        <v>Normal</v>
      </c>
    </row>
    <row r="454" spans="4:29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 s="11">
        <f t="shared" si="23"/>
        <v>77.241379310344826</v>
      </c>
      <c r="J454">
        <v>2</v>
      </c>
      <c r="K454" t="s">
        <v>40</v>
      </c>
      <c r="L454">
        <v>2</v>
      </c>
      <c r="M454" t="s">
        <v>40</v>
      </c>
      <c r="N454">
        <v>11</v>
      </c>
      <c r="O454">
        <v>8</v>
      </c>
      <c r="P454">
        <v>10</v>
      </c>
      <c r="Q454">
        <v>8</v>
      </c>
      <c r="R454">
        <v>1</v>
      </c>
      <c r="S454">
        <v>0</v>
      </c>
      <c r="AB454" t="str">
        <f t="shared" si="21"/>
        <v>Normal</v>
      </c>
      <c r="AC454" t="str">
        <f t="shared" si="22"/>
        <v>Normal</v>
      </c>
    </row>
    <row r="455" spans="4:29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 s="11">
        <f t="shared" si="23"/>
        <v>83.333333333333343</v>
      </c>
      <c r="J455">
        <v>1</v>
      </c>
      <c r="K455" t="s">
        <v>35</v>
      </c>
      <c r="L455">
        <v>1</v>
      </c>
      <c r="M455" t="s">
        <v>40</v>
      </c>
      <c r="N455">
        <v>8</v>
      </c>
      <c r="O455">
        <v>2</v>
      </c>
      <c r="P455">
        <v>5</v>
      </c>
      <c r="Q455">
        <v>2</v>
      </c>
      <c r="R455">
        <v>2</v>
      </c>
      <c r="S455">
        <v>0</v>
      </c>
      <c r="AB455" t="str">
        <f t="shared" si="21"/>
        <v>Normal</v>
      </c>
      <c r="AC455" t="str">
        <f t="shared" si="22"/>
        <v>Normal</v>
      </c>
    </row>
    <row r="456" spans="4:29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 s="11">
        <f t="shared" si="23"/>
        <v>78.446115288220554</v>
      </c>
      <c r="J456">
        <v>1</v>
      </c>
      <c r="K456" t="s">
        <v>40</v>
      </c>
      <c r="L456">
        <v>1</v>
      </c>
      <c r="M456" t="s">
        <v>40</v>
      </c>
      <c r="N456">
        <v>10</v>
      </c>
      <c r="O456">
        <v>5</v>
      </c>
      <c r="P456">
        <v>9</v>
      </c>
      <c r="Q456">
        <v>4</v>
      </c>
      <c r="R456">
        <v>2</v>
      </c>
      <c r="S456">
        <v>0</v>
      </c>
      <c r="AB456" t="str">
        <f t="shared" si="21"/>
        <v>Normal</v>
      </c>
      <c r="AC456" t="str">
        <f t="shared" si="22"/>
        <v>Normal</v>
      </c>
    </row>
    <row r="457" spans="4:29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 s="11">
        <f t="shared" si="23"/>
        <v>82.783882783882774</v>
      </c>
      <c r="J457">
        <v>3</v>
      </c>
      <c r="K457" t="s">
        <v>40</v>
      </c>
      <c r="L457">
        <v>0</v>
      </c>
      <c r="M457" t="s">
        <v>35</v>
      </c>
      <c r="N457">
        <v>18</v>
      </c>
      <c r="O457">
        <v>4</v>
      </c>
      <c r="P457">
        <v>10</v>
      </c>
      <c r="Q457">
        <v>6</v>
      </c>
      <c r="R457">
        <v>3</v>
      </c>
      <c r="S457">
        <v>0</v>
      </c>
      <c r="AB457" t="str">
        <f t="shared" si="21"/>
        <v>Normal</v>
      </c>
      <c r="AC457" t="str">
        <f t="shared" si="22"/>
        <v>Normal</v>
      </c>
    </row>
    <row r="458" spans="4:29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 s="11">
        <f t="shared" si="23"/>
        <v>76.808510638297875</v>
      </c>
      <c r="J458">
        <v>0</v>
      </c>
      <c r="K458" t="s">
        <v>35</v>
      </c>
      <c r="L458">
        <v>0</v>
      </c>
      <c r="M458" t="s">
        <v>36</v>
      </c>
      <c r="N458">
        <v>6</v>
      </c>
      <c r="O458">
        <v>1</v>
      </c>
      <c r="P458">
        <v>11</v>
      </c>
      <c r="Q458">
        <v>4</v>
      </c>
      <c r="R458">
        <v>1</v>
      </c>
      <c r="S458">
        <v>1</v>
      </c>
      <c r="AB458" t="str">
        <f t="shared" si="21"/>
        <v>Normal</v>
      </c>
      <c r="AC458" t="str">
        <f t="shared" si="22"/>
        <v>Normal</v>
      </c>
    </row>
    <row r="459" spans="4:29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 s="11">
        <f t="shared" si="23"/>
        <v>86.289308176100633</v>
      </c>
      <c r="J459">
        <v>2</v>
      </c>
      <c r="K459" t="s">
        <v>40</v>
      </c>
      <c r="L459">
        <v>1</v>
      </c>
      <c r="M459" t="s">
        <v>36</v>
      </c>
      <c r="N459">
        <v>22</v>
      </c>
      <c r="O459">
        <v>7</v>
      </c>
      <c r="P459">
        <v>5</v>
      </c>
      <c r="Q459">
        <v>18</v>
      </c>
      <c r="R459">
        <v>1</v>
      </c>
      <c r="S459">
        <v>0</v>
      </c>
      <c r="AB459" t="str">
        <f t="shared" si="21"/>
        <v>Normal</v>
      </c>
      <c r="AC459" t="str">
        <f t="shared" si="22"/>
        <v>Normal</v>
      </c>
    </row>
    <row r="460" spans="4:29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 s="11">
        <f t="shared" si="23"/>
        <v>86.183074265975819</v>
      </c>
      <c r="J460">
        <v>1</v>
      </c>
      <c r="K460" t="s">
        <v>35</v>
      </c>
      <c r="L460">
        <v>0</v>
      </c>
      <c r="M460" t="s">
        <v>35</v>
      </c>
      <c r="N460">
        <v>12</v>
      </c>
      <c r="O460">
        <v>2</v>
      </c>
      <c r="P460">
        <v>13</v>
      </c>
      <c r="Q460">
        <v>6</v>
      </c>
      <c r="R460">
        <v>3</v>
      </c>
      <c r="S460">
        <v>0</v>
      </c>
      <c r="AB460" t="str">
        <f t="shared" si="21"/>
        <v>Normal</v>
      </c>
      <c r="AC460" t="str">
        <f t="shared" si="22"/>
        <v>Normal</v>
      </c>
    </row>
    <row r="461" spans="4:29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 s="11">
        <f t="shared" si="23"/>
        <v>77.800829875518673</v>
      </c>
      <c r="J461">
        <v>0</v>
      </c>
      <c r="K461" t="s">
        <v>35</v>
      </c>
      <c r="L461">
        <v>0</v>
      </c>
      <c r="M461" t="s">
        <v>36</v>
      </c>
      <c r="N461">
        <v>20</v>
      </c>
      <c r="O461">
        <v>7</v>
      </c>
      <c r="P461">
        <v>12</v>
      </c>
      <c r="Q461">
        <v>6</v>
      </c>
      <c r="R461">
        <v>3</v>
      </c>
      <c r="S461">
        <v>0</v>
      </c>
      <c r="AB461" t="str">
        <f t="shared" si="21"/>
        <v>Normal</v>
      </c>
      <c r="AC461" t="str">
        <f t="shared" si="22"/>
        <v>Normal</v>
      </c>
    </row>
    <row r="462" spans="4:29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 s="11">
        <f t="shared" si="23"/>
        <v>71.005917159763314</v>
      </c>
      <c r="J462">
        <v>3</v>
      </c>
      <c r="K462" t="s">
        <v>40</v>
      </c>
      <c r="L462">
        <v>1</v>
      </c>
      <c r="M462" t="s">
        <v>36</v>
      </c>
      <c r="N462">
        <v>20</v>
      </c>
      <c r="O462">
        <v>5</v>
      </c>
      <c r="P462">
        <v>9</v>
      </c>
      <c r="Q462">
        <v>7</v>
      </c>
      <c r="R462">
        <v>2</v>
      </c>
      <c r="S462">
        <v>0</v>
      </c>
      <c r="AB462" t="str">
        <f t="shared" si="21"/>
        <v>Normal</v>
      </c>
      <c r="AC462" t="str">
        <f t="shared" si="22"/>
        <v>Normal</v>
      </c>
    </row>
    <row r="463" spans="4:29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 s="11">
        <f t="shared" si="23"/>
        <v>78.904109589041099</v>
      </c>
      <c r="J463">
        <v>1</v>
      </c>
      <c r="K463" t="s">
        <v>36</v>
      </c>
      <c r="L463">
        <v>0</v>
      </c>
      <c r="M463" t="s">
        <v>36</v>
      </c>
      <c r="N463">
        <v>11</v>
      </c>
      <c r="O463">
        <v>3</v>
      </c>
      <c r="P463">
        <v>14</v>
      </c>
      <c r="Q463">
        <v>7</v>
      </c>
      <c r="R463">
        <v>6</v>
      </c>
      <c r="S463">
        <v>0</v>
      </c>
      <c r="AB463" t="str">
        <f t="shared" si="21"/>
        <v>Normal</v>
      </c>
      <c r="AC463" t="str">
        <f t="shared" si="22"/>
        <v>Normal</v>
      </c>
    </row>
    <row r="464" spans="4:29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 s="11">
        <f t="shared" si="23"/>
        <v>67.073170731707322</v>
      </c>
      <c r="J464">
        <v>3</v>
      </c>
      <c r="K464" t="s">
        <v>35</v>
      </c>
      <c r="L464">
        <v>2</v>
      </c>
      <c r="M464" t="s">
        <v>36</v>
      </c>
      <c r="N464">
        <v>11</v>
      </c>
      <c r="O464">
        <v>5</v>
      </c>
      <c r="P464">
        <v>10</v>
      </c>
      <c r="Q464">
        <v>5</v>
      </c>
      <c r="R464">
        <v>1</v>
      </c>
      <c r="S464">
        <v>1</v>
      </c>
      <c r="AB464" t="str">
        <f t="shared" si="21"/>
        <v>Normal</v>
      </c>
      <c r="AC464" t="str">
        <f t="shared" si="22"/>
        <v>Normal</v>
      </c>
    </row>
    <row r="465" spans="4:29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 s="11">
        <f t="shared" si="23"/>
        <v>80.833333333333329</v>
      </c>
      <c r="J465">
        <v>2</v>
      </c>
      <c r="K465" t="s">
        <v>36</v>
      </c>
      <c r="L465">
        <v>0</v>
      </c>
      <c r="M465" t="s">
        <v>35</v>
      </c>
      <c r="N465">
        <v>14</v>
      </c>
      <c r="O465">
        <v>7</v>
      </c>
      <c r="P465">
        <v>10</v>
      </c>
      <c r="Q465">
        <v>6</v>
      </c>
      <c r="R465">
        <v>3</v>
      </c>
      <c r="S465">
        <v>0</v>
      </c>
      <c r="AB465" t="str">
        <f t="shared" si="21"/>
        <v>Normal</v>
      </c>
      <c r="AC465" t="str">
        <f t="shared" si="22"/>
        <v>Normal</v>
      </c>
    </row>
    <row r="466" spans="4:29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 s="11">
        <f t="shared" si="23"/>
        <v>90.258449304174945</v>
      </c>
      <c r="J466">
        <v>0</v>
      </c>
      <c r="K466" t="s">
        <v>35</v>
      </c>
      <c r="L466">
        <v>0</v>
      </c>
      <c r="M466" t="s">
        <v>35</v>
      </c>
      <c r="N466">
        <v>5</v>
      </c>
      <c r="O466">
        <v>2</v>
      </c>
      <c r="P466">
        <v>9</v>
      </c>
      <c r="Q466">
        <v>1</v>
      </c>
      <c r="R466">
        <v>3</v>
      </c>
      <c r="S466">
        <v>0</v>
      </c>
      <c r="AB466" t="str">
        <f t="shared" si="21"/>
        <v>Normal</v>
      </c>
      <c r="AC466" t="str">
        <f t="shared" si="22"/>
        <v>Normal</v>
      </c>
    </row>
    <row r="467" spans="4:29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 s="11">
        <f t="shared" si="23"/>
        <v>84.482758620689651</v>
      </c>
      <c r="J467">
        <v>1</v>
      </c>
      <c r="K467" t="s">
        <v>36</v>
      </c>
      <c r="L467">
        <v>0</v>
      </c>
      <c r="M467" t="s">
        <v>36</v>
      </c>
      <c r="N467">
        <v>14</v>
      </c>
      <c r="O467">
        <v>3</v>
      </c>
      <c r="P467">
        <v>8</v>
      </c>
      <c r="Q467">
        <v>2</v>
      </c>
      <c r="R467">
        <v>0</v>
      </c>
      <c r="S467">
        <v>0</v>
      </c>
      <c r="AB467" t="str">
        <f t="shared" si="21"/>
        <v>Normal</v>
      </c>
      <c r="AC467" t="str">
        <f t="shared" si="22"/>
        <v>Normal</v>
      </c>
    </row>
    <row r="468" spans="4:29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 s="11">
        <f t="shared" si="23"/>
        <v>80.808080808080803</v>
      </c>
      <c r="J468">
        <v>1</v>
      </c>
      <c r="K468" t="s">
        <v>35</v>
      </c>
      <c r="L468">
        <v>1</v>
      </c>
      <c r="M468" t="s">
        <v>36</v>
      </c>
      <c r="N468">
        <v>11</v>
      </c>
      <c r="O468">
        <v>3</v>
      </c>
      <c r="P468">
        <v>16</v>
      </c>
      <c r="Q468">
        <v>4</v>
      </c>
      <c r="R468">
        <v>3</v>
      </c>
      <c r="S468">
        <v>0</v>
      </c>
      <c r="AB468" t="str">
        <f t="shared" si="21"/>
        <v>Normal</v>
      </c>
      <c r="AC468" t="str">
        <f t="shared" si="22"/>
        <v>Normal</v>
      </c>
    </row>
    <row r="469" spans="4:29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 s="11">
        <f t="shared" si="23"/>
        <v>77.933450087565674</v>
      </c>
      <c r="J469">
        <v>0</v>
      </c>
      <c r="K469" t="s">
        <v>35</v>
      </c>
      <c r="L469">
        <v>0</v>
      </c>
      <c r="M469" t="s">
        <v>35</v>
      </c>
      <c r="N469">
        <v>11</v>
      </c>
      <c r="O469">
        <v>3</v>
      </c>
      <c r="P469">
        <v>12</v>
      </c>
      <c r="Q469">
        <v>8</v>
      </c>
      <c r="R469">
        <v>4</v>
      </c>
      <c r="S469">
        <v>0</v>
      </c>
      <c r="AB469" t="str">
        <f t="shared" si="21"/>
        <v>Normal</v>
      </c>
      <c r="AC469" t="str">
        <f t="shared" si="22"/>
        <v>Normal</v>
      </c>
    </row>
    <row r="470" spans="4:29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 s="11">
        <f t="shared" si="23"/>
        <v>81.680672268907557</v>
      </c>
      <c r="J470">
        <v>1</v>
      </c>
      <c r="K470" t="s">
        <v>35</v>
      </c>
      <c r="L470">
        <v>0</v>
      </c>
      <c r="M470" t="s">
        <v>36</v>
      </c>
      <c r="N470">
        <v>18</v>
      </c>
      <c r="O470">
        <v>5</v>
      </c>
      <c r="P470">
        <v>7</v>
      </c>
      <c r="Q470">
        <v>5</v>
      </c>
      <c r="R470">
        <v>1</v>
      </c>
      <c r="S470">
        <v>0</v>
      </c>
      <c r="AB470" t="str">
        <f t="shared" si="21"/>
        <v>Normal</v>
      </c>
      <c r="AC470" t="str">
        <f t="shared" si="22"/>
        <v>Normal</v>
      </c>
    </row>
    <row r="471" spans="4:29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 s="11">
        <f t="shared" si="23"/>
        <v>79.961089494163431</v>
      </c>
      <c r="J471">
        <v>2</v>
      </c>
      <c r="K471" t="s">
        <v>36</v>
      </c>
      <c r="L471">
        <v>1</v>
      </c>
      <c r="M471" t="s">
        <v>35</v>
      </c>
      <c r="N471">
        <v>9</v>
      </c>
      <c r="O471">
        <v>4</v>
      </c>
      <c r="P471">
        <v>14</v>
      </c>
      <c r="Q471">
        <v>3</v>
      </c>
      <c r="R471">
        <v>2</v>
      </c>
      <c r="S471">
        <v>0</v>
      </c>
      <c r="AB471" t="str">
        <f t="shared" si="21"/>
        <v>Normal</v>
      </c>
      <c r="AC471" t="str">
        <f t="shared" si="22"/>
        <v>Normal</v>
      </c>
    </row>
    <row r="472" spans="4:29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 s="11">
        <f t="shared" si="23"/>
        <v>83.5740072202166</v>
      </c>
      <c r="J472">
        <v>0</v>
      </c>
      <c r="K472" t="s">
        <v>35</v>
      </c>
      <c r="L472">
        <v>0</v>
      </c>
      <c r="M472" t="s">
        <v>35</v>
      </c>
      <c r="N472">
        <v>10</v>
      </c>
      <c r="O472">
        <v>1</v>
      </c>
      <c r="P472">
        <v>18</v>
      </c>
      <c r="Q472">
        <v>6</v>
      </c>
      <c r="R472">
        <v>4</v>
      </c>
      <c r="S472">
        <v>0</v>
      </c>
      <c r="AB472" t="str">
        <f t="shared" si="21"/>
        <v>Normal</v>
      </c>
      <c r="AC472" t="str">
        <f t="shared" si="22"/>
        <v>Normal</v>
      </c>
    </row>
    <row r="473" spans="4:29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 s="11">
        <f t="shared" si="23"/>
        <v>87.423312883435571</v>
      </c>
      <c r="J473">
        <v>1</v>
      </c>
      <c r="K473" t="s">
        <v>35</v>
      </c>
      <c r="L473">
        <v>0</v>
      </c>
      <c r="M473" t="s">
        <v>35</v>
      </c>
      <c r="N473">
        <v>18</v>
      </c>
      <c r="O473">
        <v>4</v>
      </c>
      <c r="P473">
        <v>6</v>
      </c>
      <c r="Q473">
        <v>10</v>
      </c>
      <c r="R473">
        <v>1</v>
      </c>
      <c r="S473">
        <v>0</v>
      </c>
      <c r="AB473" t="str">
        <f t="shared" si="21"/>
        <v>Normal</v>
      </c>
      <c r="AC473" t="str">
        <f t="shared" si="22"/>
        <v>Normal</v>
      </c>
    </row>
    <row r="474" spans="4:29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 s="11">
        <f t="shared" si="23"/>
        <v>78.315789473684205</v>
      </c>
      <c r="J474">
        <v>1</v>
      </c>
      <c r="K474" t="s">
        <v>36</v>
      </c>
      <c r="L474">
        <v>0</v>
      </c>
      <c r="M474" t="s">
        <v>36</v>
      </c>
      <c r="N474">
        <v>20</v>
      </c>
      <c r="O474">
        <v>6</v>
      </c>
      <c r="P474">
        <v>10</v>
      </c>
      <c r="Q474">
        <v>6</v>
      </c>
      <c r="R474">
        <v>2</v>
      </c>
      <c r="S474">
        <v>0</v>
      </c>
      <c r="AB474" t="str">
        <f t="shared" si="21"/>
        <v>Normal</v>
      </c>
      <c r="AC474" t="str">
        <f t="shared" si="22"/>
        <v>Normal</v>
      </c>
    </row>
    <row r="475" spans="4:29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 s="11">
        <f t="shared" si="23"/>
        <v>84.950495049504951</v>
      </c>
      <c r="J475">
        <v>1</v>
      </c>
      <c r="K475" t="s">
        <v>35</v>
      </c>
      <c r="L475">
        <v>1</v>
      </c>
      <c r="M475" t="s">
        <v>40</v>
      </c>
      <c r="N475">
        <v>13</v>
      </c>
      <c r="O475">
        <v>5</v>
      </c>
      <c r="P475">
        <v>18</v>
      </c>
      <c r="Q475">
        <v>7</v>
      </c>
      <c r="R475">
        <v>1</v>
      </c>
      <c r="S475">
        <v>0</v>
      </c>
      <c r="AB475" t="str">
        <f t="shared" si="21"/>
        <v>Normal</v>
      </c>
      <c r="AC475" t="str">
        <f t="shared" si="22"/>
        <v>Normal</v>
      </c>
    </row>
    <row r="476" spans="4:29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 s="11">
        <f t="shared" si="23"/>
        <v>77.068557919621753</v>
      </c>
      <c r="J476">
        <v>0</v>
      </c>
      <c r="K476" t="s">
        <v>35</v>
      </c>
      <c r="L476">
        <v>0</v>
      </c>
      <c r="M476" t="s">
        <v>35</v>
      </c>
      <c r="N476">
        <v>4</v>
      </c>
      <c r="O476">
        <v>2</v>
      </c>
      <c r="P476">
        <v>9</v>
      </c>
      <c r="Q476">
        <v>6</v>
      </c>
      <c r="R476">
        <v>2</v>
      </c>
      <c r="S476">
        <v>1</v>
      </c>
      <c r="AB476" t="str">
        <f t="shared" si="21"/>
        <v>Normal</v>
      </c>
      <c r="AC476" t="str">
        <f t="shared" si="22"/>
        <v>Normal</v>
      </c>
    </row>
    <row r="477" spans="4:29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 s="11">
        <f t="shared" si="23"/>
        <v>77.352941176470594</v>
      </c>
      <c r="J477">
        <v>0</v>
      </c>
      <c r="K477" t="s">
        <v>35</v>
      </c>
      <c r="L477">
        <v>0</v>
      </c>
      <c r="M477" t="s">
        <v>36</v>
      </c>
      <c r="N477">
        <v>16</v>
      </c>
      <c r="O477">
        <v>5</v>
      </c>
      <c r="P477">
        <v>18</v>
      </c>
      <c r="Q477">
        <v>6</v>
      </c>
      <c r="R477">
        <v>2</v>
      </c>
      <c r="S477">
        <v>0</v>
      </c>
      <c r="AB477" t="str">
        <f t="shared" si="21"/>
        <v>Normal</v>
      </c>
      <c r="AC477" t="str">
        <f t="shared" si="22"/>
        <v>Normal</v>
      </c>
    </row>
    <row r="478" spans="4:29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 s="11">
        <f t="shared" si="23"/>
        <v>74.193548387096769</v>
      </c>
      <c r="J478">
        <v>2</v>
      </c>
      <c r="K478" t="s">
        <v>36</v>
      </c>
      <c r="L478">
        <v>0</v>
      </c>
      <c r="M478" t="s">
        <v>36</v>
      </c>
      <c r="N478">
        <v>19</v>
      </c>
      <c r="O478">
        <v>7</v>
      </c>
      <c r="P478">
        <v>9</v>
      </c>
      <c r="Q478">
        <v>6</v>
      </c>
      <c r="R478">
        <v>2</v>
      </c>
      <c r="S478">
        <v>0</v>
      </c>
      <c r="AB478" t="str">
        <f t="shared" si="21"/>
        <v>Normal</v>
      </c>
      <c r="AC478" t="str">
        <f t="shared" si="22"/>
        <v>Normal</v>
      </c>
    </row>
    <row r="479" spans="4:29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 s="11">
        <f t="shared" si="23"/>
        <v>81.428571428571431</v>
      </c>
      <c r="J479">
        <v>1</v>
      </c>
      <c r="K479" t="s">
        <v>35</v>
      </c>
      <c r="L479">
        <v>1</v>
      </c>
      <c r="M479" t="s">
        <v>40</v>
      </c>
      <c r="N479">
        <v>12</v>
      </c>
      <c r="O479">
        <v>1</v>
      </c>
      <c r="P479">
        <v>14</v>
      </c>
      <c r="Q479">
        <v>4</v>
      </c>
      <c r="R479">
        <v>0</v>
      </c>
      <c r="S479">
        <v>0</v>
      </c>
      <c r="AB479" t="str">
        <f t="shared" si="21"/>
        <v>Normal</v>
      </c>
      <c r="AC479" t="str">
        <f t="shared" si="22"/>
        <v>Normal</v>
      </c>
    </row>
    <row r="480" spans="4:29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 s="11">
        <f t="shared" si="23"/>
        <v>80.859375</v>
      </c>
      <c r="J480">
        <v>1</v>
      </c>
      <c r="K480" t="s">
        <v>36</v>
      </c>
      <c r="L480">
        <v>0</v>
      </c>
      <c r="M480" t="s">
        <v>36</v>
      </c>
      <c r="N480">
        <v>12</v>
      </c>
      <c r="O480">
        <v>3</v>
      </c>
      <c r="P480">
        <v>14</v>
      </c>
      <c r="Q480">
        <v>8</v>
      </c>
      <c r="R480">
        <v>2</v>
      </c>
      <c r="S480">
        <v>0</v>
      </c>
      <c r="AB480" t="str">
        <f t="shared" si="21"/>
        <v>Normal</v>
      </c>
      <c r="AC480" t="str">
        <f t="shared" si="22"/>
        <v>Normal</v>
      </c>
    </row>
    <row r="481" spans="4:29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 s="11">
        <f t="shared" si="23"/>
        <v>70.118343195266277</v>
      </c>
      <c r="J481">
        <v>1</v>
      </c>
      <c r="K481" t="s">
        <v>35</v>
      </c>
      <c r="L481">
        <v>1</v>
      </c>
      <c r="M481" t="s">
        <v>40</v>
      </c>
      <c r="N481">
        <v>5</v>
      </c>
      <c r="O481">
        <v>2</v>
      </c>
      <c r="P481">
        <v>10</v>
      </c>
      <c r="Q481">
        <v>3</v>
      </c>
      <c r="R481">
        <v>1</v>
      </c>
      <c r="S481">
        <v>0</v>
      </c>
      <c r="AB481" t="str">
        <f t="shared" si="21"/>
        <v>Normal</v>
      </c>
      <c r="AC481" t="str">
        <f t="shared" si="22"/>
        <v>Normal</v>
      </c>
    </row>
    <row r="482" spans="4:29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 s="11">
        <f t="shared" si="23"/>
        <v>72.58064516129032</v>
      </c>
      <c r="J482">
        <v>2</v>
      </c>
      <c r="K482" t="s">
        <v>35</v>
      </c>
      <c r="L482">
        <v>1</v>
      </c>
      <c r="M482" t="s">
        <v>36</v>
      </c>
      <c r="N482">
        <v>15</v>
      </c>
      <c r="O482">
        <v>3</v>
      </c>
      <c r="P482">
        <v>16</v>
      </c>
      <c r="Q482">
        <v>4</v>
      </c>
      <c r="R482">
        <v>4</v>
      </c>
      <c r="S482">
        <v>0</v>
      </c>
      <c r="AB482" t="str">
        <f t="shared" si="21"/>
        <v>Normal</v>
      </c>
      <c r="AC482" t="str">
        <f t="shared" si="22"/>
        <v>Normal</v>
      </c>
    </row>
    <row r="483" spans="4:29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 s="11">
        <f t="shared" si="23"/>
        <v>82.84023668639054</v>
      </c>
      <c r="J483">
        <v>2</v>
      </c>
      <c r="K483" t="s">
        <v>40</v>
      </c>
      <c r="L483">
        <v>1</v>
      </c>
      <c r="M483" t="s">
        <v>40</v>
      </c>
      <c r="N483">
        <v>17</v>
      </c>
      <c r="O483">
        <v>7</v>
      </c>
      <c r="P483">
        <v>11</v>
      </c>
      <c r="Q483">
        <v>8</v>
      </c>
      <c r="R483">
        <v>1</v>
      </c>
      <c r="S483">
        <v>0</v>
      </c>
      <c r="AB483" t="str">
        <f t="shared" si="21"/>
        <v>Normal</v>
      </c>
      <c r="AC483" t="str">
        <f t="shared" si="22"/>
        <v>Normal</v>
      </c>
    </row>
    <row r="484" spans="4:29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 s="11">
        <f t="shared" si="23"/>
        <v>74.5631067961165</v>
      </c>
      <c r="J484">
        <v>0</v>
      </c>
      <c r="K484" t="s">
        <v>36</v>
      </c>
      <c r="L484">
        <v>0</v>
      </c>
      <c r="M484" t="s">
        <v>36</v>
      </c>
      <c r="N484">
        <v>18</v>
      </c>
      <c r="O484">
        <v>4</v>
      </c>
      <c r="P484">
        <v>9</v>
      </c>
      <c r="Q484">
        <v>6</v>
      </c>
      <c r="R484">
        <v>2</v>
      </c>
      <c r="S484">
        <v>0</v>
      </c>
      <c r="AB484" t="str">
        <f t="shared" si="21"/>
        <v>Normal</v>
      </c>
      <c r="AC484" t="str">
        <f t="shared" si="22"/>
        <v>Normal</v>
      </c>
    </row>
    <row r="485" spans="4:29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 s="11">
        <f t="shared" si="23"/>
        <v>87.707182320441987</v>
      </c>
      <c r="J485">
        <v>0</v>
      </c>
      <c r="K485" t="s">
        <v>35</v>
      </c>
      <c r="L485">
        <v>0</v>
      </c>
      <c r="M485" t="s">
        <v>35</v>
      </c>
      <c r="N485">
        <v>9</v>
      </c>
      <c r="O485">
        <v>0</v>
      </c>
      <c r="P485">
        <v>12</v>
      </c>
      <c r="Q485">
        <v>9</v>
      </c>
      <c r="R485">
        <v>4</v>
      </c>
      <c r="S485">
        <v>0</v>
      </c>
      <c r="AB485" t="str">
        <f t="shared" si="21"/>
        <v>Normal</v>
      </c>
      <c r="AC485" t="str">
        <f t="shared" si="22"/>
        <v>Normal</v>
      </c>
    </row>
    <row r="486" spans="4:29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 s="11">
        <f t="shared" si="23"/>
        <v>88.969521044992746</v>
      </c>
      <c r="J486">
        <v>1</v>
      </c>
      <c r="K486" t="s">
        <v>35</v>
      </c>
      <c r="L486">
        <v>1</v>
      </c>
      <c r="M486" t="s">
        <v>40</v>
      </c>
      <c r="N486">
        <v>15</v>
      </c>
      <c r="O486">
        <v>6</v>
      </c>
      <c r="P486">
        <v>10</v>
      </c>
      <c r="Q486">
        <v>4</v>
      </c>
      <c r="R486">
        <v>3</v>
      </c>
      <c r="S486">
        <v>0</v>
      </c>
      <c r="AB486" t="str">
        <f t="shared" si="21"/>
        <v>Normal</v>
      </c>
      <c r="AC486" t="str">
        <f t="shared" si="22"/>
        <v>Normal</v>
      </c>
    </row>
    <row r="487" spans="4:29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 s="11">
        <f t="shared" si="23"/>
        <v>78.663239074550134</v>
      </c>
      <c r="J487">
        <v>0</v>
      </c>
      <c r="K487" t="s">
        <v>35</v>
      </c>
      <c r="L487">
        <v>0</v>
      </c>
      <c r="M487" t="s">
        <v>35</v>
      </c>
      <c r="N487">
        <v>12</v>
      </c>
      <c r="O487">
        <v>2</v>
      </c>
      <c r="P487">
        <v>15</v>
      </c>
      <c r="Q487">
        <v>9</v>
      </c>
      <c r="R487">
        <v>3</v>
      </c>
      <c r="S487">
        <v>0</v>
      </c>
      <c r="AB487" t="str">
        <f t="shared" si="21"/>
        <v>Normal</v>
      </c>
      <c r="AC487" t="str">
        <f t="shared" si="22"/>
        <v>Normal</v>
      </c>
    </row>
    <row r="488" spans="4:29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 s="11">
        <f t="shared" si="23"/>
        <v>81.589147286821699</v>
      </c>
      <c r="J488">
        <v>0</v>
      </c>
      <c r="K488" t="s">
        <v>35</v>
      </c>
      <c r="L488">
        <v>0</v>
      </c>
      <c r="M488" t="s">
        <v>35</v>
      </c>
      <c r="N488">
        <v>6</v>
      </c>
      <c r="O488">
        <v>5</v>
      </c>
      <c r="P488">
        <v>5</v>
      </c>
      <c r="Q488">
        <v>5</v>
      </c>
      <c r="R488">
        <v>1</v>
      </c>
      <c r="S488">
        <v>0</v>
      </c>
      <c r="AB488" t="str">
        <f t="shared" si="21"/>
        <v>Normal</v>
      </c>
      <c r="AC488" t="str">
        <f t="shared" si="22"/>
        <v>Normal</v>
      </c>
    </row>
    <row r="489" spans="4:29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 s="11">
        <f t="shared" si="23"/>
        <v>82.967032967032978</v>
      </c>
      <c r="J489">
        <v>3</v>
      </c>
      <c r="K489" t="s">
        <v>40</v>
      </c>
      <c r="L489">
        <v>0</v>
      </c>
      <c r="M489" t="s">
        <v>35</v>
      </c>
      <c r="N489">
        <v>17</v>
      </c>
      <c r="O489">
        <v>6</v>
      </c>
      <c r="P489">
        <v>6</v>
      </c>
      <c r="Q489">
        <v>5</v>
      </c>
      <c r="R489">
        <v>1</v>
      </c>
      <c r="S489">
        <v>0</v>
      </c>
      <c r="AB489" t="str">
        <f t="shared" si="21"/>
        <v>Normal</v>
      </c>
      <c r="AC489" t="str">
        <f t="shared" si="22"/>
        <v>Normal</v>
      </c>
    </row>
    <row r="490" spans="4:29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 s="11">
        <f t="shared" si="23"/>
        <v>67.307692307692307</v>
      </c>
      <c r="J490">
        <v>2</v>
      </c>
      <c r="K490" t="s">
        <v>40</v>
      </c>
      <c r="L490">
        <v>2</v>
      </c>
      <c r="M490" t="s">
        <v>40</v>
      </c>
      <c r="N490">
        <v>8</v>
      </c>
      <c r="O490">
        <v>3</v>
      </c>
      <c r="P490">
        <v>19</v>
      </c>
      <c r="Q490">
        <v>2</v>
      </c>
      <c r="R490">
        <v>5</v>
      </c>
      <c r="S490">
        <v>0</v>
      </c>
      <c r="AB490" t="str">
        <f t="shared" si="21"/>
        <v>Normal</v>
      </c>
      <c r="AC490" t="str">
        <f t="shared" si="22"/>
        <v>Normal</v>
      </c>
    </row>
    <row r="491" spans="4:29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 s="11">
        <f t="shared" si="23"/>
        <v>84.388185654008439</v>
      </c>
      <c r="J491">
        <v>1</v>
      </c>
      <c r="K491" t="s">
        <v>36</v>
      </c>
      <c r="L491">
        <v>0</v>
      </c>
      <c r="M491" t="s">
        <v>36</v>
      </c>
      <c r="N491">
        <v>13</v>
      </c>
      <c r="O491">
        <v>3</v>
      </c>
      <c r="P491">
        <v>12</v>
      </c>
      <c r="Q491">
        <v>3</v>
      </c>
      <c r="R491">
        <v>2</v>
      </c>
      <c r="S491">
        <v>0</v>
      </c>
      <c r="AB491" t="str">
        <f t="shared" si="21"/>
        <v>Normal</v>
      </c>
      <c r="AC491" t="str">
        <f t="shared" si="22"/>
        <v>Normal</v>
      </c>
    </row>
    <row r="492" spans="4:29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 s="11">
        <f t="shared" si="23"/>
        <v>84.496124031007753</v>
      </c>
      <c r="J492">
        <v>2</v>
      </c>
      <c r="K492" t="s">
        <v>40</v>
      </c>
      <c r="L492">
        <v>1</v>
      </c>
      <c r="M492" t="s">
        <v>40</v>
      </c>
      <c r="N492">
        <v>16</v>
      </c>
      <c r="O492">
        <v>7</v>
      </c>
      <c r="P492">
        <v>12</v>
      </c>
      <c r="Q492">
        <v>9</v>
      </c>
      <c r="R492">
        <v>3</v>
      </c>
      <c r="S492">
        <v>0</v>
      </c>
      <c r="AB492" t="str">
        <f t="shared" si="21"/>
        <v>Normal</v>
      </c>
      <c r="AC492" t="str">
        <f t="shared" si="22"/>
        <v>Normal</v>
      </c>
    </row>
    <row r="493" spans="4:29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 s="11">
        <f t="shared" si="23"/>
        <v>77.370030581039757</v>
      </c>
      <c r="J493">
        <v>0</v>
      </c>
      <c r="K493" t="s">
        <v>35</v>
      </c>
      <c r="L493">
        <v>0</v>
      </c>
      <c r="M493" t="s">
        <v>35</v>
      </c>
      <c r="N493">
        <v>7</v>
      </c>
      <c r="O493">
        <v>0</v>
      </c>
      <c r="P493">
        <v>1</v>
      </c>
      <c r="Q493">
        <v>1</v>
      </c>
      <c r="R493">
        <v>2</v>
      </c>
      <c r="S493">
        <v>0</v>
      </c>
      <c r="AB493" t="str">
        <f t="shared" si="21"/>
        <v>Normal</v>
      </c>
      <c r="AC493" t="str">
        <f t="shared" si="22"/>
        <v>Normal</v>
      </c>
    </row>
    <row r="494" spans="4:29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 s="11">
        <f t="shared" si="23"/>
        <v>65.870307167235495</v>
      </c>
      <c r="J494">
        <v>2</v>
      </c>
      <c r="K494" t="s">
        <v>36</v>
      </c>
      <c r="L494">
        <v>2</v>
      </c>
      <c r="M494" t="s">
        <v>40</v>
      </c>
      <c r="N494">
        <v>13</v>
      </c>
      <c r="O494">
        <v>6</v>
      </c>
      <c r="P494">
        <v>11</v>
      </c>
      <c r="Q494">
        <v>1</v>
      </c>
      <c r="R494">
        <v>2</v>
      </c>
      <c r="S494">
        <v>0</v>
      </c>
      <c r="AB494" t="str">
        <f t="shared" si="21"/>
        <v>Normal</v>
      </c>
      <c r="AC494" t="str">
        <f t="shared" si="22"/>
        <v>Normal</v>
      </c>
    </row>
    <row r="495" spans="4:29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 s="11">
        <f t="shared" si="23"/>
        <v>80.269058295964129</v>
      </c>
      <c r="J495">
        <v>2</v>
      </c>
      <c r="K495" t="s">
        <v>40</v>
      </c>
      <c r="L495">
        <v>1</v>
      </c>
      <c r="M495" t="s">
        <v>40</v>
      </c>
      <c r="N495">
        <v>6</v>
      </c>
      <c r="O495">
        <v>4</v>
      </c>
      <c r="P495">
        <v>10</v>
      </c>
      <c r="Q495">
        <v>0</v>
      </c>
      <c r="R495">
        <v>2</v>
      </c>
      <c r="S495">
        <v>1</v>
      </c>
      <c r="AB495" t="str">
        <f t="shared" si="21"/>
        <v>Normal</v>
      </c>
      <c r="AC495" t="str">
        <f t="shared" si="22"/>
        <v>Normal</v>
      </c>
    </row>
    <row r="496" spans="4:29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 s="11">
        <f t="shared" si="23"/>
        <v>76.422764227642276</v>
      </c>
      <c r="J496">
        <v>0</v>
      </c>
      <c r="K496" t="s">
        <v>36</v>
      </c>
      <c r="L496">
        <v>0</v>
      </c>
      <c r="M496" t="s">
        <v>36</v>
      </c>
      <c r="N496">
        <v>9</v>
      </c>
      <c r="O496">
        <v>2</v>
      </c>
      <c r="P496">
        <v>10</v>
      </c>
      <c r="Q496">
        <v>4</v>
      </c>
      <c r="R496">
        <v>0</v>
      </c>
      <c r="S496">
        <v>1</v>
      </c>
      <c r="AB496" t="str">
        <f t="shared" si="21"/>
        <v>Normal</v>
      </c>
      <c r="AC496" t="str">
        <f t="shared" si="22"/>
        <v>Normal</v>
      </c>
    </row>
    <row r="497" spans="4:29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 s="11">
        <f t="shared" si="23"/>
        <v>81.924882629107969</v>
      </c>
      <c r="J497">
        <v>4</v>
      </c>
      <c r="K497" t="s">
        <v>40</v>
      </c>
      <c r="L497">
        <v>1</v>
      </c>
      <c r="M497" t="s">
        <v>36</v>
      </c>
      <c r="N497">
        <v>10</v>
      </c>
      <c r="O497">
        <v>5</v>
      </c>
      <c r="P497">
        <v>14</v>
      </c>
      <c r="Q497">
        <v>2</v>
      </c>
      <c r="R497">
        <v>0</v>
      </c>
      <c r="S497">
        <v>0</v>
      </c>
      <c r="AB497" t="str">
        <f t="shared" si="21"/>
        <v>Normal</v>
      </c>
      <c r="AC497" t="str">
        <f t="shared" si="22"/>
        <v>Normal</v>
      </c>
    </row>
    <row r="498" spans="4:29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 s="11">
        <f t="shared" si="23"/>
        <v>82.33995584988962</v>
      </c>
      <c r="J498">
        <v>4</v>
      </c>
      <c r="K498" t="s">
        <v>40</v>
      </c>
      <c r="L498">
        <v>2</v>
      </c>
      <c r="M498" t="s">
        <v>40</v>
      </c>
      <c r="N498">
        <v>9</v>
      </c>
      <c r="O498">
        <v>7</v>
      </c>
      <c r="P498">
        <v>9</v>
      </c>
      <c r="Q498">
        <v>3</v>
      </c>
      <c r="R498">
        <v>2</v>
      </c>
      <c r="S498">
        <v>0</v>
      </c>
      <c r="AB498" t="str">
        <f t="shared" si="21"/>
        <v>Normal</v>
      </c>
      <c r="AC498" t="str">
        <f t="shared" si="22"/>
        <v>Normal</v>
      </c>
    </row>
    <row r="499" spans="4:29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 s="11">
        <f t="shared" si="23"/>
        <v>86</v>
      </c>
      <c r="J499">
        <v>3</v>
      </c>
      <c r="K499" t="s">
        <v>40</v>
      </c>
      <c r="L499">
        <v>1</v>
      </c>
      <c r="M499" t="s">
        <v>36</v>
      </c>
      <c r="N499">
        <v>27</v>
      </c>
      <c r="O499">
        <v>11</v>
      </c>
      <c r="P499">
        <v>9</v>
      </c>
      <c r="Q499">
        <v>10</v>
      </c>
      <c r="R499">
        <v>4</v>
      </c>
      <c r="S499">
        <v>0</v>
      </c>
      <c r="AB499" t="str">
        <f t="shared" si="21"/>
        <v>Normal</v>
      </c>
      <c r="AC499" t="str">
        <f t="shared" si="22"/>
        <v>Normal</v>
      </c>
    </row>
    <row r="500" spans="4:29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 s="11">
        <f t="shared" si="23"/>
        <v>86.803519061583572</v>
      </c>
      <c r="J500">
        <v>1</v>
      </c>
      <c r="K500" t="s">
        <v>36</v>
      </c>
      <c r="L500">
        <v>1</v>
      </c>
      <c r="M500" t="s">
        <v>36</v>
      </c>
      <c r="N500">
        <v>11</v>
      </c>
      <c r="O500">
        <v>4</v>
      </c>
      <c r="P500">
        <v>10</v>
      </c>
      <c r="Q500">
        <v>3</v>
      </c>
      <c r="R500">
        <v>0</v>
      </c>
      <c r="S500">
        <v>0</v>
      </c>
      <c r="AB500" t="str">
        <f t="shared" si="21"/>
        <v>Normal</v>
      </c>
      <c r="AC500" t="str">
        <f t="shared" si="22"/>
        <v>Normal</v>
      </c>
    </row>
    <row r="501" spans="4:29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 s="11">
        <f t="shared" si="23"/>
        <v>81.017612524461839</v>
      </c>
      <c r="J501">
        <v>2</v>
      </c>
      <c r="K501" t="s">
        <v>40</v>
      </c>
      <c r="L501">
        <v>1</v>
      </c>
      <c r="M501" t="s">
        <v>40</v>
      </c>
      <c r="N501">
        <v>15</v>
      </c>
      <c r="O501">
        <v>6</v>
      </c>
      <c r="P501">
        <v>8</v>
      </c>
      <c r="Q501">
        <v>3</v>
      </c>
      <c r="R501">
        <v>0</v>
      </c>
      <c r="S501">
        <v>0</v>
      </c>
      <c r="AB501" t="str">
        <f t="shared" si="21"/>
        <v>Normal</v>
      </c>
      <c r="AC501" t="str">
        <f t="shared" si="22"/>
        <v>Normal</v>
      </c>
    </row>
    <row r="502" spans="4:29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 s="11">
        <f t="shared" si="23"/>
        <v>84.095860566448806</v>
      </c>
      <c r="J502">
        <v>1</v>
      </c>
      <c r="K502" t="s">
        <v>36</v>
      </c>
      <c r="L502">
        <v>0</v>
      </c>
      <c r="M502" t="s">
        <v>35</v>
      </c>
      <c r="N502">
        <v>10</v>
      </c>
      <c r="O502">
        <v>2</v>
      </c>
      <c r="P502">
        <v>16</v>
      </c>
      <c r="Q502">
        <v>6</v>
      </c>
      <c r="R502">
        <v>4</v>
      </c>
      <c r="S502">
        <v>0</v>
      </c>
      <c r="AB502" t="str">
        <f t="shared" si="21"/>
        <v>Normal</v>
      </c>
      <c r="AC502" t="str">
        <f t="shared" si="22"/>
        <v>Normal</v>
      </c>
    </row>
    <row r="503" spans="4:29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 s="11">
        <f t="shared" si="23"/>
        <v>73.985680190930793</v>
      </c>
      <c r="J503">
        <v>1</v>
      </c>
      <c r="K503" t="s">
        <v>35</v>
      </c>
      <c r="L503">
        <v>1</v>
      </c>
      <c r="M503" t="s">
        <v>35</v>
      </c>
      <c r="N503">
        <v>7</v>
      </c>
      <c r="O503">
        <v>3</v>
      </c>
      <c r="P503">
        <v>10</v>
      </c>
      <c r="Q503">
        <v>4</v>
      </c>
      <c r="R503">
        <v>1</v>
      </c>
      <c r="S503">
        <v>0</v>
      </c>
      <c r="AB503" t="str">
        <f t="shared" si="21"/>
        <v>Normal</v>
      </c>
      <c r="AC503" t="str">
        <f t="shared" si="22"/>
        <v>Normal</v>
      </c>
    </row>
    <row r="504" spans="4:29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 s="11">
        <f t="shared" si="23"/>
        <v>77.919320594479842</v>
      </c>
      <c r="J504">
        <v>1</v>
      </c>
      <c r="K504" t="s">
        <v>36</v>
      </c>
      <c r="L504">
        <v>0</v>
      </c>
      <c r="M504" t="s">
        <v>36</v>
      </c>
      <c r="N504">
        <v>1</v>
      </c>
      <c r="O504">
        <v>0</v>
      </c>
      <c r="P504">
        <v>11</v>
      </c>
      <c r="Q504">
        <v>9</v>
      </c>
      <c r="R504">
        <v>3</v>
      </c>
      <c r="S504">
        <v>0</v>
      </c>
      <c r="AB504" t="str">
        <f t="shared" si="21"/>
        <v>Normal</v>
      </c>
      <c r="AC504" t="str">
        <f t="shared" si="22"/>
        <v>Normal</v>
      </c>
    </row>
    <row r="505" spans="4:29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 s="11">
        <f t="shared" si="23"/>
        <v>76.027397260273972</v>
      </c>
      <c r="J505">
        <v>0</v>
      </c>
      <c r="K505" t="s">
        <v>35</v>
      </c>
      <c r="L505">
        <v>0</v>
      </c>
      <c r="M505" t="s">
        <v>36</v>
      </c>
      <c r="N505">
        <v>7</v>
      </c>
      <c r="O505">
        <v>3</v>
      </c>
      <c r="P505">
        <v>16</v>
      </c>
      <c r="Q505">
        <v>7</v>
      </c>
      <c r="R505">
        <v>3</v>
      </c>
      <c r="S505">
        <v>0</v>
      </c>
      <c r="AB505" t="str">
        <f t="shared" si="21"/>
        <v>Normal</v>
      </c>
      <c r="AC505" t="str">
        <f t="shared" si="22"/>
        <v>Normal</v>
      </c>
    </row>
    <row r="506" spans="4:29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 s="11">
        <f t="shared" si="23"/>
        <v>74.400000000000006</v>
      </c>
      <c r="J506">
        <v>4</v>
      </c>
      <c r="K506" t="s">
        <v>40</v>
      </c>
      <c r="L506">
        <v>3</v>
      </c>
      <c r="M506" t="s">
        <v>40</v>
      </c>
      <c r="N506">
        <v>12</v>
      </c>
      <c r="O506">
        <v>8</v>
      </c>
      <c r="P506">
        <v>11</v>
      </c>
      <c r="Q506">
        <v>4</v>
      </c>
      <c r="R506">
        <v>1</v>
      </c>
      <c r="S506">
        <v>0</v>
      </c>
      <c r="AB506" t="str">
        <f t="shared" si="21"/>
        <v>Normal</v>
      </c>
      <c r="AC506" t="str">
        <f t="shared" si="22"/>
        <v>Normal</v>
      </c>
    </row>
    <row r="507" spans="4:29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 s="11">
        <f t="shared" si="23"/>
        <v>80.798479087452463</v>
      </c>
      <c r="J507">
        <v>5</v>
      </c>
      <c r="K507" t="s">
        <v>40</v>
      </c>
      <c r="L507">
        <v>5</v>
      </c>
      <c r="M507" t="s">
        <v>40</v>
      </c>
      <c r="N507">
        <v>16</v>
      </c>
      <c r="O507">
        <v>7</v>
      </c>
      <c r="P507">
        <v>13</v>
      </c>
      <c r="Q507">
        <v>10</v>
      </c>
      <c r="R507">
        <v>1</v>
      </c>
      <c r="S507">
        <v>0</v>
      </c>
      <c r="AB507" t="str">
        <f t="shared" si="21"/>
        <v>Normal</v>
      </c>
      <c r="AC507" t="str">
        <f t="shared" si="22"/>
        <v>Normal</v>
      </c>
    </row>
    <row r="508" spans="4:29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 s="11">
        <f t="shared" si="23"/>
        <v>82.972972972972968</v>
      </c>
      <c r="J508">
        <v>0</v>
      </c>
      <c r="K508" t="s">
        <v>35</v>
      </c>
      <c r="L508">
        <v>0</v>
      </c>
      <c r="M508" t="s">
        <v>35</v>
      </c>
      <c r="N508">
        <v>10</v>
      </c>
      <c r="O508">
        <v>4</v>
      </c>
      <c r="P508">
        <v>6</v>
      </c>
      <c r="Q508">
        <v>4</v>
      </c>
      <c r="R508">
        <v>2</v>
      </c>
      <c r="S508">
        <v>0</v>
      </c>
      <c r="AB508" t="str">
        <f t="shared" si="21"/>
        <v>Normal</v>
      </c>
      <c r="AC508" t="str">
        <f t="shared" si="22"/>
        <v>Normal</v>
      </c>
    </row>
    <row r="509" spans="4:29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 s="11">
        <f t="shared" si="23"/>
        <v>84.162895927601809</v>
      </c>
      <c r="J509">
        <v>0</v>
      </c>
      <c r="K509" t="s">
        <v>35</v>
      </c>
      <c r="L509">
        <v>0</v>
      </c>
      <c r="M509" t="s">
        <v>35</v>
      </c>
      <c r="N509">
        <v>8</v>
      </c>
      <c r="O509">
        <v>2</v>
      </c>
      <c r="P509">
        <v>12</v>
      </c>
      <c r="Q509">
        <v>2</v>
      </c>
      <c r="R509">
        <v>3</v>
      </c>
      <c r="S509">
        <v>0</v>
      </c>
      <c r="AB509" t="str">
        <f t="shared" si="21"/>
        <v>Normal</v>
      </c>
      <c r="AC509" t="str">
        <f t="shared" si="22"/>
        <v>Normal</v>
      </c>
    </row>
    <row r="510" spans="4:29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 s="11">
        <f t="shared" si="23"/>
        <v>81.474103585657375</v>
      </c>
      <c r="J510">
        <v>1</v>
      </c>
      <c r="K510" t="s">
        <v>36</v>
      </c>
      <c r="L510">
        <v>0</v>
      </c>
      <c r="M510" t="s">
        <v>36</v>
      </c>
      <c r="N510">
        <v>14</v>
      </c>
      <c r="O510">
        <v>6</v>
      </c>
      <c r="P510">
        <v>14</v>
      </c>
      <c r="Q510">
        <v>11</v>
      </c>
      <c r="R510">
        <v>1</v>
      </c>
      <c r="S510">
        <v>1</v>
      </c>
      <c r="AB510" t="str">
        <f t="shared" si="21"/>
        <v>Normal</v>
      </c>
      <c r="AC510" t="str">
        <f t="shared" si="22"/>
        <v>Normal</v>
      </c>
    </row>
    <row r="511" spans="4:29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 s="11">
        <f t="shared" si="23"/>
        <v>86.910994764397913</v>
      </c>
      <c r="J511">
        <v>0</v>
      </c>
      <c r="K511" t="s">
        <v>35</v>
      </c>
      <c r="L511">
        <v>0</v>
      </c>
      <c r="M511" t="s">
        <v>35</v>
      </c>
      <c r="N511">
        <v>8</v>
      </c>
      <c r="O511">
        <v>2</v>
      </c>
      <c r="P511">
        <v>8</v>
      </c>
      <c r="Q511">
        <v>4</v>
      </c>
      <c r="R511">
        <v>3</v>
      </c>
      <c r="S511">
        <v>0</v>
      </c>
      <c r="AB511" t="str">
        <f t="shared" si="21"/>
        <v>Normal</v>
      </c>
      <c r="AC511" t="str">
        <f t="shared" si="22"/>
        <v>Normal</v>
      </c>
    </row>
    <row r="512" spans="4:29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 s="11">
        <f t="shared" si="23"/>
        <v>78.270042194092824</v>
      </c>
      <c r="J512">
        <v>1</v>
      </c>
      <c r="K512" t="s">
        <v>40</v>
      </c>
      <c r="L512">
        <v>0</v>
      </c>
      <c r="M512" t="s">
        <v>36</v>
      </c>
      <c r="N512">
        <v>13</v>
      </c>
      <c r="O512">
        <v>3</v>
      </c>
      <c r="P512">
        <v>13</v>
      </c>
      <c r="Q512">
        <v>7</v>
      </c>
      <c r="R512">
        <v>4</v>
      </c>
      <c r="S512">
        <v>0</v>
      </c>
      <c r="AB512" t="str">
        <f t="shared" si="21"/>
        <v>Normal</v>
      </c>
      <c r="AC512" t="str">
        <f t="shared" si="22"/>
        <v>Normal</v>
      </c>
    </row>
    <row r="513" spans="4:29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 s="11">
        <f t="shared" si="23"/>
        <v>83.821263482280429</v>
      </c>
      <c r="J513">
        <v>1</v>
      </c>
      <c r="K513" t="s">
        <v>35</v>
      </c>
      <c r="L513">
        <v>0</v>
      </c>
      <c r="M513" t="s">
        <v>35</v>
      </c>
      <c r="N513">
        <v>31</v>
      </c>
      <c r="O513">
        <v>10</v>
      </c>
      <c r="P513">
        <v>7</v>
      </c>
      <c r="Q513">
        <v>9</v>
      </c>
      <c r="R513">
        <v>2</v>
      </c>
      <c r="S513">
        <v>0</v>
      </c>
      <c r="AB513" t="str">
        <f t="shared" si="21"/>
        <v>Normal</v>
      </c>
      <c r="AC513" t="str">
        <f t="shared" si="22"/>
        <v>Normal</v>
      </c>
    </row>
    <row r="514" spans="4:29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 s="11">
        <f t="shared" si="23"/>
        <v>79.654510556621887</v>
      </c>
      <c r="J514">
        <v>0</v>
      </c>
      <c r="K514" t="s">
        <v>35</v>
      </c>
      <c r="L514">
        <v>0</v>
      </c>
      <c r="M514" t="s">
        <v>35</v>
      </c>
      <c r="N514">
        <v>6</v>
      </c>
      <c r="O514">
        <v>2</v>
      </c>
      <c r="P514">
        <v>8</v>
      </c>
      <c r="Q514">
        <v>4</v>
      </c>
      <c r="R514">
        <v>0</v>
      </c>
      <c r="S514">
        <v>0</v>
      </c>
      <c r="AB514" t="str">
        <f t="shared" ref="AB514:AB577" si="24">IF(E514 &lt; _xlfn.PERCENTILE.INC($E$2:$E$761,0),
    "Ekstrem Rendah",
    IF(E514 &gt; _xlfn.PERCENTILE.INC($E$2:$E$761,1),
        "Ekstrem Tinggi",
        "Normal"
    )
)</f>
        <v>Normal</v>
      </c>
      <c r="AC514" t="str">
        <f t="shared" ref="AC514:AC577" si="25">IF(F514 &lt; _xlfn.PERCENTILE.INC($F$2:$F$761,0.001),
    "Ekstrem Rendah",
    IF(F514 &gt; _xlfn.PERCENTILE.INC($F$2:$F$761,0.999),
        "Ekstrem Tinggi",
        "Normal"
    )
)</f>
        <v>Normal</v>
      </c>
    </row>
    <row r="515" spans="4:29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 s="11">
        <f t="shared" ref="I515:I578" si="26">H515/G515*100</f>
        <v>77.04402515723271</v>
      </c>
      <c r="J515">
        <v>0</v>
      </c>
      <c r="K515" t="s">
        <v>35</v>
      </c>
      <c r="L515">
        <v>0</v>
      </c>
      <c r="M515" t="s">
        <v>35</v>
      </c>
      <c r="N515">
        <v>12</v>
      </c>
      <c r="O515">
        <v>3</v>
      </c>
      <c r="P515">
        <v>15</v>
      </c>
      <c r="Q515">
        <v>2</v>
      </c>
      <c r="R515">
        <v>4</v>
      </c>
      <c r="S515">
        <v>0</v>
      </c>
      <c r="AB515" t="str">
        <f t="shared" si="24"/>
        <v>Normal</v>
      </c>
      <c r="AC515" t="str">
        <f t="shared" si="25"/>
        <v>Normal</v>
      </c>
    </row>
    <row r="516" spans="4:29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 s="11">
        <f t="shared" si="26"/>
        <v>85.533453887884264</v>
      </c>
      <c r="J516">
        <v>3</v>
      </c>
      <c r="K516" t="s">
        <v>36</v>
      </c>
      <c r="L516">
        <v>0</v>
      </c>
      <c r="M516" t="s">
        <v>35</v>
      </c>
      <c r="N516">
        <v>16</v>
      </c>
      <c r="O516">
        <v>5</v>
      </c>
      <c r="P516">
        <v>17</v>
      </c>
      <c r="Q516">
        <v>6</v>
      </c>
      <c r="R516">
        <v>5</v>
      </c>
      <c r="S516">
        <v>0</v>
      </c>
      <c r="AB516" t="str">
        <f t="shared" si="24"/>
        <v>Normal</v>
      </c>
      <c r="AC516" t="str">
        <f t="shared" si="25"/>
        <v>Normal</v>
      </c>
    </row>
    <row r="517" spans="4:29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 s="11">
        <f t="shared" si="26"/>
        <v>90.714285714285708</v>
      </c>
      <c r="J517">
        <v>5</v>
      </c>
      <c r="K517" t="s">
        <v>40</v>
      </c>
      <c r="L517">
        <v>3</v>
      </c>
      <c r="M517" t="s">
        <v>40</v>
      </c>
      <c r="N517">
        <v>26</v>
      </c>
      <c r="O517">
        <v>13</v>
      </c>
      <c r="P517">
        <v>14</v>
      </c>
      <c r="Q517">
        <v>7</v>
      </c>
      <c r="R517">
        <v>0</v>
      </c>
      <c r="S517">
        <v>0</v>
      </c>
      <c r="AB517" t="str">
        <f t="shared" si="24"/>
        <v>Normal</v>
      </c>
      <c r="AC517" t="str">
        <f t="shared" si="25"/>
        <v>Normal</v>
      </c>
    </row>
    <row r="518" spans="4:29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 s="11">
        <f t="shared" si="26"/>
        <v>85.513078470824951</v>
      </c>
      <c r="J518">
        <v>0</v>
      </c>
      <c r="K518" t="s">
        <v>35</v>
      </c>
      <c r="L518">
        <v>0</v>
      </c>
      <c r="M518" t="s">
        <v>36</v>
      </c>
      <c r="N518">
        <v>5</v>
      </c>
      <c r="O518">
        <v>2</v>
      </c>
      <c r="P518">
        <v>8</v>
      </c>
      <c r="Q518">
        <v>0</v>
      </c>
      <c r="R518">
        <v>3</v>
      </c>
      <c r="S518">
        <v>0</v>
      </c>
      <c r="AB518" t="str">
        <f t="shared" si="24"/>
        <v>Normal</v>
      </c>
      <c r="AC518" t="str">
        <f t="shared" si="25"/>
        <v>Normal</v>
      </c>
    </row>
    <row r="519" spans="4:29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 s="11">
        <f t="shared" si="26"/>
        <v>81.264108352144476</v>
      </c>
      <c r="J519">
        <v>1</v>
      </c>
      <c r="K519" t="s">
        <v>35</v>
      </c>
      <c r="L519">
        <v>0</v>
      </c>
      <c r="M519" t="s">
        <v>35</v>
      </c>
      <c r="N519">
        <v>9</v>
      </c>
      <c r="O519">
        <v>1</v>
      </c>
      <c r="P519">
        <v>15</v>
      </c>
      <c r="Q519">
        <v>5</v>
      </c>
      <c r="R519">
        <v>2</v>
      </c>
      <c r="S519">
        <v>0</v>
      </c>
      <c r="AB519" t="str">
        <f t="shared" si="24"/>
        <v>Normal</v>
      </c>
      <c r="AC519" t="str">
        <f t="shared" si="25"/>
        <v>Normal</v>
      </c>
    </row>
    <row r="520" spans="4:29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 s="11">
        <f t="shared" si="26"/>
        <v>85.40145985401459</v>
      </c>
      <c r="J520">
        <v>1</v>
      </c>
      <c r="K520" t="s">
        <v>35</v>
      </c>
      <c r="L520">
        <v>0</v>
      </c>
      <c r="M520" t="s">
        <v>35</v>
      </c>
      <c r="N520">
        <v>13</v>
      </c>
      <c r="O520">
        <v>3</v>
      </c>
      <c r="P520">
        <v>8</v>
      </c>
      <c r="Q520">
        <v>6</v>
      </c>
      <c r="R520">
        <v>2</v>
      </c>
      <c r="S520">
        <v>0</v>
      </c>
      <c r="AB520" t="str">
        <f t="shared" si="24"/>
        <v>Normal</v>
      </c>
      <c r="AC520" t="str">
        <f t="shared" si="25"/>
        <v>Normal</v>
      </c>
    </row>
    <row r="521" spans="4:29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 s="11">
        <f t="shared" si="26"/>
        <v>79.553903345724905</v>
      </c>
      <c r="J521">
        <v>0</v>
      </c>
      <c r="K521" t="s">
        <v>35</v>
      </c>
      <c r="L521">
        <v>0</v>
      </c>
      <c r="M521" t="s">
        <v>35</v>
      </c>
      <c r="N521">
        <v>12</v>
      </c>
      <c r="O521">
        <v>4</v>
      </c>
      <c r="P521">
        <v>8</v>
      </c>
      <c r="Q521">
        <v>9</v>
      </c>
      <c r="R521">
        <v>2</v>
      </c>
      <c r="S521">
        <v>0</v>
      </c>
      <c r="AB521" t="str">
        <f t="shared" si="24"/>
        <v>Normal</v>
      </c>
      <c r="AC521" t="str">
        <f t="shared" si="25"/>
        <v>Normal</v>
      </c>
    </row>
    <row r="522" spans="4:29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 s="11">
        <f t="shared" si="26"/>
        <v>87.022900763358777</v>
      </c>
      <c r="J522">
        <v>0</v>
      </c>
      <c r="K522" t="s">
        <v>35</v>
      </c>
      <c r="L522">
        <v>0</v>
      </c>
      <c r="M522" t="s">
        <v>35</v>
      </c>
      <c r="N522">
        <v>4</v>
      </c>
      <c r="O522">
        <v>0</v>
      </c>
      <c r="P522">
        <v>15</v>
      </c>
      <c r="Q522">
        <v>1</v>
      </c>
      <c r="R522">
        <v>3</v>
      </c>
      <c r="S522">
        <v>0</v>
      </c>
      <c r="AB522" t="str">
        <f t="shared" si="24"/>
        <v>Normal</v>
      </c>
      <c r="AC522" t="str">
        <f t="shared" si="25"/>
        <v>Normal</v>
      </c>
    </row>
    <row r="523" spans="4:29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 s="11">
        <f t="shared" si="26"/>
        <v>83.243243243243242</v>
      </c>
      <c r="J523">
        <v>2</v>
      </c>
      <c r="K523" t="s">
        <v>35</v>
      </c>
      <c r="L523">
        <v>2</v>
      </c>
      <c r="M523" t="s">
        <v>36</v>
      </c>
      <c r="N523">
        <v>16</v>
      </c>
      <c r="O523">
        <v>3</v>
      </c>
      <c r="P523">
        <v>7</v>
      </c>
      <c r="Q523">
        <v>4</v>
      </c>
      <c r="R523">
        <v>0</v>
      </c>
      <c r="S523">
        <v>0</v>
      </c>
      <c r="AB523" t="str">
        <f t="shared" si="24"/>
        <v>Normal</v>
      </c>
      <c r="AC523" t="str">
        <f t="shared" si="25"/>
        <v>Normal</v>
      </c>
    </row>
    <row r="524" spans="4:29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 s="11">
        <f t="shared" si="26"/>
        <v>87.270341207349077</v>
      </c>
      <c r="J524">
        <v>2</v>
      </c>
      <c r="K524" t="s">
        <v>36</v>
      </c>
      <c r="L524">
        <v>1</v>
      </c>
      <c r="M524" t="s">
        <v>36</v>
      </c>
      <c r="N524">
        <v>12</v>
      </c>
      <c r="O524">
        <v>4</v>
      </c>
      <c r="P524">
        <v>10</v>
      </c>
      <c r="Q524">
        <v>8</v>
      </c>
      <c r="R524">
        <v>0</v>
      </c>
      <c r="S524">
        <v>1</v>
      </c>
      <c r="AB524" t="str">
        <f t="shared" si="24"/>
        <v>Normal</v>
      </c>
      <c r="AC524" t="str">
        <f t="shared" si="25"/>
        <v>Normal</v>
      </c>
    </row>
    <row r="525" spans="4:29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 s="11">
        <f t="shared" si="26"/>
        <v>65.399239543726239</v>
      </c>
      <c r="J525">
        <v>3</v>
      </c>
      <c r="K525" t="s">
        <v>40</v>
      </c>
      <c r="L525">
        <v>1</v>
      </c>
      <c r="M525" t="s">
        <v>36</v>
      </c>
      <c r="N525">
        <v>11</v>
      </c>
      <c r="O525">
        <v>3</v>
      </c>
      <c r="P525">
        <v>13</v>
      </c>
      <c r="Q525">
        <v>3</v>
      </c>
      <c r="R525">
        <v>2</v>
      </c>
      <c r="S525">
        <v>0</v>
      </c>
      <c r="AB525" t="str">
        <f t="shared" si="24"/>
        <v>Normal</v>
      </c>
      <c r="AC525" t="str">
        <f t="shared" si="25"/>
        <v>Normal</v>
      </c>
    </row>
    <row r="526" spans="4:29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 s="11">
        <f t="shared" si="26"/>
        <v>85.538461538461547</v>
      </c>
      <c r="J526">
        <v>1</v>
      </c>
      <c r="K526" t="s">
        <v>36</v>
      </c>
      <c r="L526">
        <v>0</v>
      </c>
      <c r="M526" t="s">
        <v>35</v>
      </c>
      <c r="N526">
        <v>12</v>
      </c>
      <c r="O526">
        <v>4</v>
      </c>
      <c r="P526">
        <v>9</v>
      </c>
      <c r="Q526">
        <v>6</v>
      </c>
      <c r="R526">
        <v>2</v>
      </c>
      <c r="S526">
        <v>0</v>
      </c>
      <c r="AB526" t="str">
        <f t="shared" si="24"/>
        <v>Normal</v>
      </c>
      <c r="AC526" t="str">
        <f t="shared" si="25"/>
        <v>Normal</v>
      </c>
    </row>
    <row r="527" spans="4:29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 s="11">
        <f t="shared" si="26"/>
        <v>77.663934426229503</v>
      </c>
      <c r="J527">
        <v>2</v>
      </c>
      <c r="K527" t="s">
        <v>40</v>
      </c>
      <c r="L527">
        <v>0</v>
      </c>
      <c r="M527" t="s">
        <v>35</v>
      </c>
      <c r="N527">
        <v>22</v>
      </c>
      <c r="O527">
        <v>6</v>
      </c>
      <c r="P527">
        <v>13</v>
      </c>
      <c r="Q527">
        <v>13</v>
      </c>
      <c r="R527">
        <v>1</v>
      </c>
      <c r="S527">
        <v>0</v>
      </c>
      <c r="AB527" t="str">
        <f t="shared" si="24"/>
        <v>Normal</v>
      </c>
      <c r="AC527" t="str">
        <f t="shared" si="25"/>
        <v>Normal</v>
      </c>
    </row>
    <row r="528" spans="4:29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 s="11">
        <f t="shared" si="26"/>
        <v>83.369803063457326</v>
      </c>
      <c r="J528">
        <v>2</v>
      </c>
      <c r="K528" t="s">
        <v>36</v>
      </c>
      <c r="L528">
        <v>1</v>
      </c>
      <c r="M528" t="s">
        <v>40</v>
      </c>
      <c r="N528">
        <v>16</v>
      </c>
      <c r="O528">
        <v>7</v>
      </c>
      <c r="P528">
        <v>10</v>
      </c>
      <c r="Q528">
        <v>5</v>
      </c>
      <c r="R528">
        <v>2</v>
      </c>
      <c r="S528">
        <v>0</v>
      </c>
      <c r="AB528" t="str">
        <f t="shared" si="24"/>
        <v>Normal</v>
      </c>
      <c r="AC528" t="str">
        <f t="shared" si="25"/>
        <v>Normal</v>
      </c>
    </row>
    <row r="529" spans="4:29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 s="11">
        <f t="shared" si="26"/>
        <v>84.712230215827333</v>
      </c>
      <c r="J529">
        <v>4</v>
      </c>
      <c r="K529" t="s">
        <v>40</v>
      </c>
      <c r="L529">
        <v>1</v>
      </c>
      <c r="M529" t="s">
        <v>35</v>
      </c>
      <c r="N529">
        <v>17</v>
      </c>
      <c r="O529">
        <v>8</v>
      </c>
      <c r="P529">
        <v>11</v>
      </c>
      <c r="Q529">
        <v>10</v>
      </c>
      <c r="R529">
        <v>2</v>
      </c>
      <c r="S529">
        <v>0</v>
      </c>
      <c r="AB529" t="str">
        <f t="shared" si="24"/>
        <v>Normal</v>
      </c>
      <c r="AC529" t="str">
        <f t="shared" si="25"/>
        <v>Normal</v>
      </c>
    </row>
    <row r="530" spans="4:29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 s="11">
        <f t="shared" si="26"/>
        <v>76.039119804400983</v>
      </c>
      <c r="J530">
        <v>1</v>
      </c>
      <c r="K530" t="s">
        <v>35</v>
      </c>
      <c r="L530">
        <v>0</v>
      </c>
      <c r="M530" t="s">
        <v>36</v>
      </c>
      <c r="N530">
        <v>19</v>
      </c>
      <c r="O530">
        <v>5</v>
      </c>
      <c r="P530">
        <v>17</v>
      </c>
      <c r="Q530">
        <v>0</v>
      </c>
      <c r="R530">
        <v>4</v>
      </c>
      <c r="S530">
        <v>0</v>
      </c>
      <c r="AB530" t="str">
        <f t="shared" si="24"/>
        <v>Normal</v>
      </c>
      <c r="AC530" t="str">
        <f t="shared" si="25"/>
        <v>Normal</v>
      </c>
    </row>
    <row r="531" spans="4:29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 s="11">
        <f t="shared" si="26"/>
        <v>67.78242677824268</v>
      </c>
      <c r="J531">
        <v>0</v>
      </c>
      <c r="K531" t="s">
        <v>36</v>
      </c>
      <c r="L531">
        <v>0</v>
      </c>
      <c r="M531" t="s">
        <v>36</v>
      </c>
      <c r="N531">
        <v>2</v>
      </c>
      <c r="O531">
        <v>0</v>
      </c>
      <c r="P531">
        <v>9</v>
      </c>
      <c r="Q531">
        <v>2</v>
      </c>
      <c r="R531">
        <v>3</v>
      </c>
      <c r="S531">
        <v>0</v>
      </c>
      <c r="AB531" t="str">
        <f t="shared" si="24"/>
        <v>Normal</v>
      </c>
      <c r="AC531" t="str">
        <f t="shared" si="25"/>
        <v>Normal</v>
      </c>
    </row>
    <row r="532" spans="4:29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 s="11">
        <f t="shared" si="26"/>
        <v>79.514824797843659</v>
      </c>
      <c r="J532">
        <v>2</v>
      </c>
      <c r="K532" t="s">
        <v>36</v>
      </c>
      <c r="L532">
        <v>1</v>
      </c>
      <c r="M532" t="s">
        <v>40</v>
      </c>
      <c r="N532">
        <v>12</v>
      </c>
      <c r="O532">
        <v>3</v>
      </c>
      <c r="P532">
        <v>7</v>
      </c>
      <c r="Q532">
        <v>4</v>
      </c>
      <c r="R532">
        <v>4</v>
      </c>
      <c r="S532">
        <v>0</v>
      </c>
      <c r="AB532" t="str">
        <f t="shared" si="24"/>
        <v>Normal</v>
      </c>
      <c r="AC532" t="str">
        <f t="shared" si="25"/>
        <v>Normal</v>
      </c>
    </row>
    <row r="533" spans="4:29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 s="11">
        <f t="shared" si="26"/>
        <v>77.467811158798284</v>
      </c>
      <c r="J533">
        <v>0</v>
      </c>
      <c r="K533" t="s">
        <v>35</v>
      </c>
      <c r="L533">
        <v>0</v>
      </c>
      <c r="M533" t="s">
        <v>35</v>
      </c>
      <c r="N533">
        <v>4</v>
      </c>
      <c r="O533">
        <v>1</v>
      </c>
      <c r="P533">
        <v>16</v>
      </c>
      <c r="Q533">
        <v>2</v>
      </c>
      <c r="R533">
        <v>3</v>
      </c>
      <c r="S533">
        <v>0</v>
      </c>
      <c r="AB533" t="str">
        <f t="shared" si="24"/>
        <v>Normal</v>
      </c>
      <c r="AC533" t="str">
        <f t="shared" si="25"/>
        <v>Normal</v>
      </c>
    </row>
    <row r="534" spans="4:29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 s="11">
        <f t="shared" si="26"/>
        <v>80.652173913043484</v>
      </c>
      <c r="J534">
        <v>2</v>
      </c>
      <c r="K534" t="s">
        <v>40</v>
      </c>
      <c r="L534">
        <v>1</v>
      </c>
      <c r="M534" t="s">
        <v>40</v>
      </c>
      <c r="N534">
        <v>10</v>
      </c>
      <c r="O534">
        <v>5</v>
      </c>
      <c r="P534">
        <v>9</v>
      </c>
      <c r="Q534">
        <v>3</v>
      </c>
      <c r="R534">
        <v>2</v>
      </c>
      <c r="S534">
        <v>0</v>
      </c>
      <c r="AB534" t="str">
        <f t="shared" si="24"/>
        <v>Normal</v>
      </c>
      <c r="AC534" t="str">
        <f t="shared" si="25"/>
        <v>Normal</v>
      </c>
    </row>
    <row r="535" spans="4:29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 s="11">
        <f t="shared" si="26"/>
        <v>86.027944111776449</v>
      </c>
      <c r="J535">
        <v>1</v>
      </c>
      <c r="K535" t="s">
        <v>35</v>
      </c>
      <c r="L535">
        <v>0</v>
      </c>
      <c r="M535" t="s">
        <v>36</v>
      </c>
      <c r="N535">
        <v>8</v>
      </c>
      <c r="O535">
        <v>2</v>
      </c>
      <c r="P535">
        <v>6</v>
      </c>
      <c r="Q535">
        <v>3</v>
      </c>
      <c r="R535">
        <v>1</v>
      </c>
      <c r="S535">
        <v>0</v>
      </c>
      <c r="AB535" t="str">
        <f t="shared" si="24"/>
        <v>Normal</v>
      </c>
      <c r="AC535" t="str">
        <f t="shared" si="25"/>
        <v>Normal</v>
      </c>
    </row>
    <row r="536" spans="4:29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 s="11">
        <f t="shared" si="26"/>
        <v>72.861356932153384</v>
      </c>
      <c r="J536">
        <v>3</v>
      </c>
      <c r="K536" t="s">
        <v>40</v>
      </c>
      <c r="L536">
        <v>2</v>
      </c>
      <c r="M536" t="s">
        <v>40</v>
      </c>
      <c r="N536">
        <v>13</v>
      </c>
      <c r="O536">
        <v>5</v>
      </c>
      <c r="P536">
        <v>15</v>
      </c>
      <c r="Q536">
        <v>5</v>
      </c>
      <c r="R536">
        <v>4</v>
      </c>
      <c r="S536">
        <v>0</v>
      </c>
      <c r="AB536" t="str">
        <f t="shared" si="24"/>
        <v>Normal</v>
      </c>
      <c r="AC536" t="str">
        <f t="shared" si="25"/>
        <v>Normal</v>
      </c>
    </row>
    <row r="537" spans="4:29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 s="11">
        <f t="shared" si="26"/>
        <v>86.372745490981956</v>
      </c>
      <c r="J537">
        <v>2</v>
      </c>
      <c r="K537" t="s">
        <v>40</v>
      </c>
      <c r="L537">
        <v>0</v>
      </c>
      <c r="M537" t="s">
        <v>35</v>
      </c>
      <c r="N537">
        <v>10</v>
      </c>
      <c r="O537">
        <v>3</v>
      </c>
      <c r="P537">
        <v>14</v>
      </c>
      <c r="Q537">
        <v>2</v>
      </c>
      <c r="R537">
        <v>1</v>
      </c>
      <c r="S537">
        <v>0</v>
      </c>
      <c r="AB537" t="str">
        <f t="shared" si="24"/>
        <v>Normal</v>
      </c>
      <c r="AC537" t="str">
        <f t="shared" si="25"/>
        <v>Normal</v>
      </c>
    </row>
    <row r="538" spans="4:29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 s="11">
        <f t="shared" si="26"/>
        <v>72.451790633608809</v>
      </c>
      <c r="J538">
        <v>1</v>
      </c>
      <c r="K538" t="s">
        <v>35</v>
      </c>
      <c r="L538">
        <v>0</v>
      </c>
      <c r="M538" t="s">
        <v>35</v>
      </c>
      <c r="N538">
        <v>9</v>
      </c>
      <c r="O538">
        <v>4</v>
      </c>
      <c r="P538">
        <v>7</v>
      </c>
      <c r="Q538">
        <v>5</v>
      </c>
      <c r="R538">
        <v>2</v>
      </c>
      <c r="S538">
        <v>0</v>
      </c>
      <c r="AB538" t="str">
        <f t="shared" si="24"/>
        <v>Normal</v>
      </c>
      <c r="AC538" t="str">
        <f t="shared" si="25"/>
        <v>Normal</v>
      </c>
    </row>
    <row r="539" spans="4:29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 s="11">
        <f t="shared" si="26"/>
        <v>89.556962025316452</v>
      </c>
      <c r="J539">
        <v>5</v>
      </c>
      <c r="K539" t="s">
        <v>40</v>
      </c>
      <c r="L539">
        <v>5</v>
      </c>
      <c r="M539" t="s">
        <v>40</v>
      </c>
      <c r="N539">
        <v>18</v>
      </c>
      <c r="O539">
        <v>9</v>
      </c>
      <c r="P539">
        <v>15</v>
      </c>
      <c r="Q539">
        <v>5</v>
      </c>
      <c r="R539">
        <v>3</v>
      </c>
      <c r="S539">
        <v>0</v>
      </c>
      <c r="AB539" t="str">
        <f t="shared" si="24"/>
        <v>Normal</v>
      </c>
      <c r="AC539" t="str">
        <f t="shared" si="25"/>
        <v>Normal</v>
      </c>
    </row>
    <row r="540" spans="4:29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 s="11">
        <f t="shared" si="26"/>
        <v>70.715835140997825</v>
      </c>
      <c r="J540">
        <v>1</v>
      </c>
      <c r="K540" t="s">
        <v>36</v>
      </c>
      <c r="L540">
        <v>0</v>
      </c>
      <c r="M540" t="s">
        <v>36</v>
      </c>
      <c r="N540">
        <v>16</v>
      </c>
      <c r="O540">
        <v>3</v>
      </c>
      <c r="P540">
        <v>11</v>
      </c>
      <c r="Q540">
        <v>6</v>
      </c>
      <c r="R540">
        <v>2</v>
      </c>
      <c r="S540">
        <v>0</v>
      </c>
      <c r="AB540" t="str">
        <f t="shared" si="24"/>
        <v>Normal</v>
      </c>
      <c r="AC540" t="str">
        <f t="shared" si="25"/>
        <v>Normal</v>
      </c>
    </row>
    <row r="541" spans="4:29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 s="11">
        <f t="shared" si="26"/>
        <v>90.63604240282686</v>
      </c>
      <c r="J541">
        <v>1</v>
      </c>
      <c r="K541" t="s">
        <v>35</v>
      </c>
      <c r="L541">
        <v>0</v>
      </c>
      <c r="M541" t="s">
        <v>35</v>
      </c>
      <c r="N541">
        <v>12</v>
      </c>
      <c r="O541">
        <v>6</v>
      </c>
      <c r="P541">
        <v>7</v>
      </c>
      <c r="Q541">
        <v>4</v>
      </c>
      <c r="R541">
        <v>3</v>
      </c>
      <c r="S541">
        <v>0</v>
      </c>
      <c r="AB541" t="str">
        <f t="shared" si="24"/>
        <v>Normal</v>
      </c>
      <c r="AC541" t="str">
        <f t="shared" si="25"/>
        <v>Normal</v>
      </c>
    </row>
    <row r="542" spans="4:29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 s="11">
        <f t="shared" si="26"/>
        <v>72.916666666666657</v>
      </c>
      <c r="J542">
        <v>2</v>
      </c>
      <c r="K542" t="s">
        <v>40</v>
      </c>
      <c r="L542">
        <v>1</v>
      </c>
      <c r="M542" t="s">
        <v>40</v>
      </c>
      <c r="N542">
        <v>10</v>
      </c>
      <c r="O542">
        <v>6</v>
      </c>
      <c r="P542">
        <v>14</v>
      </c>
      <c r="Q542">
        <v>5</v>
      </c>
      <c r="R542">
        <v>4</v>
      </c>
      <c r="S542">
        <v>0</v>
      </c>
      <c r="AB542" t="str">
        <f t="shared" si="24"/>
        <v>Normal</v>
      </c>
      <c r="AC542" t="str">
        <f t="shared" si="25"/>
        <v>Normal</v>
      </c>
    </row>
    <row r="543" spans="4:29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 s="11">
        <f t="shared" si="26"/>
        <v>86.902927580893689</v>
      </c>
      <c r="J543">
        <v>4</v>
      </c>
      <c r="K543" t="s">
        <v>40</v>
      </c>
      <c r="L543">
        <v>3</v>
      </c>
      <c r="M543" t="s">
        <v>40</v>
      </c>
      <c r="N543">
        <v>15</v>
      </c>
      <c r="O543">
        <v>7</v>
      </c>
      <c r="P543">
        <v>7</v>
      </c>
      <c r="Q543">
        <v>1</v>
      </c>
      <c r="R543">
        <v>0</v>
      </c>
      <c r="S543">
        <v>0</v>
      </c>
      <c r="AB543" t="str">
        <f t="shared" si="24"/>
        <v>Normal</v>
      </c>
      <c r="AC543" t="str">
        <f t="shared" si="25"/>
        <v>Normal</v>
      </c>
    </row>
    <row r="544" spans="4:29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 s="11">
        <f t="shared" si="26"/>
        <v>82.21757322175732</v>
      </c>
      <c r="J544">
        <v>1</v>
      </c>
      <c r="K544" t="s">
        <v>36</v>
      </c>
      <c r="L544">
        <v>0</v>
      </c>
      <c r="M544" t="s">
        <v>36</v>
      </c>
      <c r="N544">
        <v>12</v>
      </c>
      <c r="O544">
        <v>6</v>
      </c>
      <c r="P544">
        <v>20</v>
      </c>
      <c r="Q544">
        <v>4</v>
      </c>
      <c r="R544">
        <v>2</v>
      </c>
      <c r="S544">
        <v>0</v>
      </c>
      <c r="AB544" t="str">
        <f t="shared" si="24"/>
        <v>Normal</v>
      </c>
      <c r="AC544" t="str">
        <f t="shared" si="25"/>
        <v>Normal</v>
      </c>
    </row>
    <row r="545" spans="4:29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 s="11">
        <f t="shared" si="26"/>
        <v>85.834738617200685</v>
      </c>
      <c r="J545">
        <v>5</v>
      </c>
      <c r="K545" t="s">
        <v>40</v>
      </c>
      <c r="L545">
        <v>3</v>
      </c>
      <c r="M545" t="s">
        <v>40</v>
      </c>
      <c r="N545">
        <v>14</v>
      </c>
      <c r="O545">
        <v>6</v>
      </c>
      <c r="P545">
        <v>8</v>
      </c>
      <c r="Q545">
        <v>3</v>
      </c>
      <c r="R545">
        <v>2</v>
      </c>
      <c r="S545">
        <v>0</v>
      </c>
      <c r="AB545" t="str">
        <f t="shared" si="24"/>
        <v>Normal</v>
      </c>
      <c r="AC545" t="str">
        <f t="shared" si="25"/>
        <v>Normal</v>
      </c>
    </row>
    <row r="546" spans="4:29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 s="11">
        <f t="shared" si="26"/>
        <v>88.192419825072889</v>
      </c>
      <c r="J546">
        <v>0</v>
      </c>
      <c r="K546" t="s">
        <v>36</v>
      </c>
      <c r="L546">
        <v>0</v>
      </c>
      <c r="M546" t="s">
        <v>36</v>
      </c>
      <c r="N546">
        <v>12</v>
      </c>
      <c r="O546">
        <v>5</v>
      </c>
      <c r="P546">
        <v>12</v>
      </c>
      <c r="Q546">
        <v>5</v>
      </c>
      <c r="R546">
        <v>1</v>
      </c>
      <c r="S546">
        <v>0</v>
      </c>
      <c r="AB546" t="str">
        <f t="shared" si="24"/>
        <v>Normal</v>
      </c>
      <c r="AC546" t="str">
        <f t="shared" si="25"/>
        <v>Normal</v>
      </c>
    </row>
    <row r="547" spans="4:29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 s="11">
        <f t="shared" si="26"/>
        <v>78.222222222222229</v>
      </c>
      <c r="J547">
        <v>0</v>
      </c>
      <c r="K547" t="s">
        <v>36</v>
      </c>
      <c r="L547">
        <v>0</v>
      </c>
      <c r="M547" t="s">
        <v>36</v>
      </c>
      <c r="N547">
        <v>5</v>
      </c>
      <c r="O547">
        <v>1</v>
      </c>
      <c r="P547">
        <v>15</v>
      </c>
      <c r="Q547">
        <v>5</v>
      </c>
      <c r="R547">
        <v>3</v>
      </c>
      <c r="S547">
        <v>0</v>
      </c>
      <c r="AB547" t="str">
        <f t="shared" si="24"/>
        <v>Normal</v>
      </c>
      <c r="AC547" t="str">
        <f t="shared" si="25"/>
        <v>Normal</v>
      </c>
    </row>
    <row r="548" spans="4:29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 s="11">
        <f t="shared" si="26"/>
        <v>82.970297029702962</v>
      </c>
      <c r="J548">
        <v>3</v>
      </c>
      <c r="K548" t="s">
        <v>40</v>
      </c>
      <c r="L548">
        <v>3</v>
      </c>
      <c r="M548" t="s">
        <v>40</v>
      </c>
      <c r="N548">
        <v>8</v>
      </c>
      <c r="O548">
        <v>4</v>
      </c>
      <c r="P548">
        <v>16</v>
      </c>
      <c r="Q548">
        <v>1</v>
      </c>
      <c r="R548">
        <v>0</v>
      </c>
      <c r="S548">
        <v>0</v>
      </c>
      <c r="AB548" t="str">
        <f t="shared" si="24"/>
        <v>Normal</v>
      </c>
      <c r="AC548" t="str">
        <f t="shared" si="25"/>
        <v>Normal</v>
      </c>
    </row>
    <row r="549" spans="4:29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 s="11">
        <f t="shared" si="26"/>
        <v>73.150684931506845</v>
      </c>
      <c r="J549">
        <v>3</v>
      </c>
      <c r="K549" t="s">
        <v>40</v>
      </c>
      <c r="L549">
        <v>1</v>
      </c>
      <c r="M549" t="s">
        <v>40</v>
      </c>
      <c r="N549">
        <v>10</v>
      </c>
      <c r="O549">
        <v>5</v>
      </c>
      <c r="P549">
        <v>11</v>
      </c>
      <c r="Q549">
        <v>1</v>
      </c>
      <c r="R549">
        <v>3</v>
      </c>
      <c r="S549">
        <v>0</v>
      </c>
      <c r="AB549" t="str">
        <f t="shared" si="24"/>
        <v>Normal</v>
      </c>
      <c r="AC549" t="str">
        <f t="shared" si="25"/>
        <v>Normal</v>
      </c>
    </row>
    <row r="550" spans="4:29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 s="11">
        <f t="shared" si="26"/>
        <v>83.888888888888886</v>
      </c>
      <c r="J550">
        <v>6</v>
      </c>
      <c r="K550" t="s">
        <v>40</v>
      </c>
      <c r="L550">
        <v>3</v>
      </c>
      <c r="M550" t="s">
        <v>40</v>
      </c>
      <c r="N550">
        <v>24</v>
      </c>
      <c r="O550">
        <v>12</v>
      </c>
      <c r="P550">
        <v>9</v>
      </c>
      <c r="Q550">
        <v>5</v>
      </c>
      <c r="R550">
        <v>2</v>
      </c>
      <c r="S550">
        <v>0</v>
      </c>
      <c r="AB550" t="str">
        <f t="shared" si="24"/>
        <v>Normal</v>
      </c>
      <c r="AC550" t="str">
        <f t="shared" si="25"/>
        <v>Normal</v>
      </c>
    </row>
    <row r="551" spans="4:29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 s="11">
        <f t="shared" si="26"/>
        <v>79.378531073446325</v>
      </c>
      <c r="J551">
        <v>1</v>
      </c>
      <c r="K551" t="s">
        <v>36</v>
      </c>
      <c r="L551">
        <v>1</v>
      </c>
      <c r="M551" t="s">
        <v>36</v>
      </c>
      <c r="N551">
        <v>8</v>
      </c>
      <c r="O551">
        <v>3</v>
      </c>
      <c r="P551">
        <v>10</v>
      </c>
      <c r="Q551">
        <v>5</v>
      </c>
      <c r="R551">
        <v>4</v>
      </c>
      <c r="S551">
        <v>0</v>
      </c>
      <c r="AB551" t="str">
        <f t="shared" si="24"/>
        <v>Normal</v>
      </c>
      <c r="AC551" t="str">
        <f t="shared" si="25"/>
        <v>Normal</v>
      </c>
    </row>
    <row r="552" spans="4:29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 s="11">
        <f t="shared" si="26"/>
        <v>77.849462365591393</v>
      </c>
      <c r="J552">
        <v>0</v>
      </c>
      <c r="K552" t="s">
        <v>36</v>
      </c>
      <c r="L552">
        <v>0</v>
      </c>
      <c r="M552" t="s">
        <v>36</v>
      </c>
      <c r="N552">
        <v>10</v>
      </c>
      <c r="O552">
        <v>4</v>
      </c>
      <c r="P552">
        <v>12</v>
      </c>
      <c r="Q552">
        <v>2</v>
      </c>
      <c r="R552">
        <v>2</v>
      </c>
      <c r="S552">
        <v>0</v>
      </c>
      <c r="AB552" t="str">
        <f t="shared" si="24"/>
        <v>Normal</v>
      </c>
      <c r="AC552" t="str">
        <f t="shared" si="25"/>
        <v>Normal</v>
      </c>
    </row>
    <row r="553" spans="4:29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 s="11">
        <f t="shared" si="26"/>
        <v>84.793388429752071</v>
      </c>
      <c r="J553">
        <v>2</v>
      </c>
      <c r="K553" t="s">
        <v>40</v>
      </c>
      <c r="L553">
        <v>0</v>
      </c>
      <c r="M553" t="s">
        <v>35</v>
      </c>
      <c r="N553">
        <v>14</v>
      </c>
      <c r="O553">
        <v>7</v>
      </c>
      <c r="P553">
        <v>13</v>
      </c>
      <c r="Q553">
        <v>1</v>
      </c>
      <c r="R553">
        <v>3</v>
      </c>
      <c r="S553">
        <v>0</v>
      </c>
      <c r="AB553" t="str">
        <f t="shared" si="24"/>
        <v>Normal</v>
      </c>
      <c r="AC553" t="str">
        <f t="shared" si="25"/>
        <v>Normal</v>
      </c>
    </row>
    <row r="554" spans="4:29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 s="11">
        <f t="shared" si="26"/>
        <v>75.63739376770539</v>
      </c>
      <c r="J554">
        <v>0</v>
      </c>
      <c r="K554" t="s">
        <v>35</v>
      </c>
      <c r="L554">
        <v>0</v>
      </c>
      <c r="M554" t="s">
        <v>35</v>
      </c>
      <c r="N554">
        <v>4</v>
      </c>
      <c r="O554">
        <v>1</v>
      </c>
      <c r="P554">
        <v>10</v>
      </c>
      <c r="Q554">
        <v>6</v>
      </c>
      <c r="R554">
        <v>1</v>
      </c>
      <c r="S554">
        <v>1</v>
      </c>
      <c r="AB554" t="str">
        <f t="shared" si="24"/>
        <v>Normal</v>
      </c>
      <c r="AC554" t="str">
        <f t="shared" si="25"/>
        <v>Normal</v>
      </c>
    </row>
    <row r="555" spans="4:29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 s="11">
        <f t="shared" si="26"/>
        <v>85.649546827794566</v>
      </c>
      <c r="J555">
        <v>0</v>
      </c>
      <c r="K555" t="s">
        <v>35</v>
      </c>
      <c r="L555">
        <v>0</v>
      </c>
      <c r="M555" t="s">
        <v>35</v>
      </c>
      <c r="N555">
        <v>13</v>
      </c>
      <c r="O555">
        <v>4</v>
      </c>
      <c r="P555">
        <v>13</v>
      </c>
      <c r="Q555">
        <v>7</v>
      </c>
      <c r="R555">
        <v>2</v>
      </c>
      <c r="S555">
        <v>1</v>
      </c>
      <c r="AB555" t="str">
        <f t="shared" si="24"/>
        <v>Normal</v>
      </c>
      <c r="AC555" t="str">
        <f t="shared" si="25"/>
        <v>Normal</v>
      </c>
    </row>
    <row r="556" spans="4:29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 s="11">
        <f t="shared" si="26"/>
        <v>78.94736842105263</v>
      </c>
      <c r="J556">
        <v>1</v>
      </c>
      <c r="K556" t="s">
        <v>40</v>
      </c>
      <c r="L556">
        <v>0</v>
      </c>
      <c r="M556" t="s">
        <v>36</v>
      </c>
      <c r="N556">
        <v>16</v>
      </c>
      <c r="O556">
        <v>2</v>
      </c>
      <c r="P556">
        <v>8</v>
      </c>
      <c r="Q556">
        <v>2</v>
      </c>
      <c r="R556">
        <v>2</v>
      </c>
      <c r="S556">
        <v>0</v>
      </c>
      <c r="AB556" t="str">
        <f t="shared" si="24"/>
        <v>Normal</v>
      </c>
      <c r="AC556" t="str">
        <f t="shared" si="25"/>
        <v>Normal</v>
      </c>
    </row>
    <row r="557" spans="4:29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 s="11">
        <f t="shared" si="26"/>
        <v>78.0439121756487</v>
      </c>
      <c r="J557">
        <v>0</v>
      </c>
      <c r="K557" t="s">
        <v>35</v>
      </c>
      <c r="L557">
        <v>0</v>
      </c>
      <c r="M557" t="s">
        <v>36</v>
      </c>
      <c r="N557">
        <v>11</v>
      </c>
      <c r="O557">
        <v>4</v>
      </c>
      <c r="P557">
        <v>12</v>
      </c>
      <c r="Q557">
        <v>4</v>
      </c>
      <c r="R557">
        <v>2</v>
      </c>
      <c r="S557">
        <v>1</v>
      </c>
      <c r="AB557" t="str">
        <f t="shared" si="24"/>
        <v>Normal</v>
      </c>
      <c r="AC557" t="str">
        <f t="shared" si="25"/>
        <v>Normal</v>
      </c>
    </row>
    <row r="558" spans="4:29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 s="11">
        <f t="shared" si="26"/>
        <v>75.739644970414204</v>
      </c>
      <c r="J558">
        <v>1</v>
      </c>
      <c r="K558" t="s">
        <v>35</v>
      </c>
      <c r="L558">
        <v>1</v>
      </c>
      <c r="M558" t="s">
        <v>36</v>
      </c>
      <c r="N558">
        <v>4</v>
      </c>
      <c r="O558">
        <v>1</v>
      </c>
      <c r="P558">
        <v>5</v>
      </c>
      <c r="Q558">
        <v>1</v>
      </c>
      <c r="R558">
        <v>2</v>
      </c>
      <c r="S558">
        <v>0</v>
      </c>
      <c r="AB558" t="str">
        <f t="shared" si="24"/>
        <v>Normal</v>
      </c>
      <c r="AC558" t="str">
        <f t="shared" si="25"/>
        <v>Normal</v>
      </c>
    </row>
    <row r="559" spans="4:29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 s="11">
        <f t="shared" si="26"/>
        <v>73.027989821882954</v>
      </c>
      <c r="J559">
        <v>0</v>
      </c>
      <c r="K559" t="s">
        <v>36</v>
      </c>
      <c r="L559">
        <v>0</v>
      </c>
      <c r="M559" t="s">
        <v>36</v>
      </c>
      <c r="N559">
        <v>8</v>
      </c>
      <c r="O559">
        <v>3</v>
      </c>
      <c r="P559">
        <v>12</v>
      </c>
      <c r="Q559">
        <v>3</v>
      </c>
      <c r="R559">
        <v>2</v>
      </c>
      <c r="S559">
        <v>0</v>
      </c>
      <c r="AB559" t="str">
        <f t="shared" si="24"/>
        <v>Normal</v>
      </c>
      <c r="AC559" t="str">
        <f t="shared" si="25"/>
        <v>Normal</v>
      </c>
    </row>
    <row r="560" spans="4:29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 s="11">
        <f t="shared" si="26"/>
        <v>77.876106194690266</v>
      </c>
      <c r="J560">
        <v>0</v>
      </c>
      <c r="K560" t="s">
        <v>35</v>
      </c>
      <c r="L560">
        <v>0</v>
      </c>
      <c r="M560" t="s">
        <v>35</v>
      </c>
      <c r="N560">
        <v>3</v>
      </c>
      <c r="O560">
        <v>0</v>
      </c>
      <c r="P560">
        <v>12</v>
      </c>
      <c r="Q560">
        <v>1</v>
      </c>
      <c r="R560">
        <v>1</v>
      </c>
      <c r="S560">
        <v>0</v>
      </c>
      <c r="AB560" t="str">
        <f t="shared" si="24"/>
        <v>Normal</v>
      </c>
      <c r="AC560" t="str">
        <f t="shared" si="25"/>
        <v>Normal</v>
      </c>
    </row>
    <row r="561" spans="4:29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 s="11">
        <f t="shared" si="26"/>
        <v>90.388170055452861</v>
      </c>
      <c r="J561">
        <v>2</v>
      </c>
      <c r="K561" t="s">
        <v>40</v>
      </c>
      <c r="L561">
        <v>1</v>
      </c>
      <c r="M561" t="s">
        <v>40</v>
      </c>
      <c r="N561">
        <v>14</v>
      </c>
      <c r="O561">
        <v>5</v>
      </c>
      <c r="P561">
        <v>6</v>
      </c>
      <c r="Q561">
        <v>4</v>
      </c>
      <c r="R561">
        <v>1</v>
      </c>
      <c r="S561">
        <v>0</v>
      </c>
      <c r="AB561" t="str">
        <f t="shared" si="24"/>
        <v>Normal</v>
      </c>
      <c r="AC561" t="str">
        <f t="shared" si="25"/>
        <v>Normal</v>
      </c>
    </row>
    <row r="562" spans="4:29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 s="11">
        <f t="shared" si="26"/>
        <v>77.639751552795033</v>
      </c>
      <c r="J562">
        <v>1</v>
      </c>
      <c r="K562" t="s">
        <v>35</v>
      </c>
      <c r="L562">
        <v>1</v>
      </c>
      <c r="M562" t="s">
        <v>36</v>
      </c>
      <c r="N562">
        <v>7</v>
      </c>
      <c r="O562">
        <v>3</v>
      </c>
      <c r="P562">
        <v>19</v>
      </c>
      <c r="Q562">
        <v>7</v>
      </c>
      <c r="R562">
        <v>3</v>
      </c>
      <c r="S562">
        <v>0</v>
      </c>
      <c r="AB562" t="str">
        <f t="shared" si="24"/>
        <v>Normal</v>
      </c>
      <c r="AC562" t="str">
        <f t="shared" si="25"/>
        <v>Normal</v>
      </c>
    </row>
    <row r="563" spans="4:29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 s="11">
        <f t="shared" si="26"/>
        <v>65.079365079365076</v>
      </c>
      <c r="J563">
        <v>2</v>
      </c>
      <c r="K563" t="s">
        <v>40</v>
      </c>
      <c r="L563">
        <v>1</v>
      </c>
      <c r="M563" t="s">
        <v>40</v>
      </c>
      <c r="N563">
        <v>11</v>
      </c>
      <c r="O563">
        <v>7</v>
      </c>
      <c r="P563">
        <v>10</v>
      </c>
      <c r="Q563">
        <v>4</v>
      </c>
      <c r="R563">
        <v>1</v>
      </c>
      <c r="S563">
        <v>0</v>
      </c>
      <c r="AB563" t="str">
        <f t="shared" si="24"/>
        <v>Normal</v>
      </c>
      <c r="AC563" t="str">
        <f t="shared" si="25"/>
        <v>Normal</v>
      </c>
    </row>
    <row r="564" spans="4:29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 s="11">
        <f t="shared" si="26"/>
        <v>76.612903225806448</v>
      </c>
      <c r="J564">
        <v>2</v>
      </c>
      <c r="K564" t="s">
        <v>36</v>
      </c>
      <c r="L564">
        <v>0</v>
      </c>
      <c r="M564" t="s">
        <v>35</v>
      </c>
      <c r="N564">
        <v>16</v>
      </c>
      <c r="O564">
        <v>9</v>
      </c>
      <c r="P564">
        <v>16</v>
      </c>
      <c r="Q564">
        <v>7</v>
      </c>
      <c r="R564">
        <v>3</v>
      </c>
      <c r="S564">
        <v>0</v>
      </c>
      <c r="AB564" t="str">
        <f t="shared" si="24"/>
        <v>Normal</v>
      </c>
      <c r="AC564" t="str">
        <f t="shared" si="25"/>
        <v>Normal</v>
      </c>
    </row>
    <row r="565" spans="4:29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 s="11">
        <f t="shared" si="26"/>
        <v>78.443113772455092</v>
      </c>
      <c r="J565">
        <v>2</v>
      </c>
      <c r="K565" t="s">
        <v>36</v>
      </c>
      <c r="L565">
        <v>1</v>
      </c>
      <c r="M565" t="s">
        <v>35</v>
      </c>
      <c r="N565">
        <v>11</v>
      </c>
      <c r="O565">
        <v>3</v>
      </c>
      <c r="P565">
        <v>10</v>
      </c>
      <c r="Q565">
        <v>5</v>
      </c>
      <c r="R565">
        <v>2</v>
      </c>
      <c r="S565">
        <v>0</v>
      </c>
      <c r="AB565" t="str">
        <f t="shared" si="24"/>
        <v>Normal</v>
      </c>
      <c r="AC565" t="str">
        <f t="shared" si="25"/>
        <v>Normal</v>
      </c>
    </row>
    <row r="566" spans="4:29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 s="11">
        <f t="shared" si="26"/>
        <v>85.837651122625218</v>
      </c>
      <c r="J566">
        <v>5</v>
      </c>
      <c r="K566" t="s">
        <v>40</v>
      </c>
      <c r="L566">
        <v>3</v>
      </c>
      <c r="M566" t="s">
        <v>40</v>
      </c>
      <c r="N566">
        <v>22</v>
      </c>
      <c r="O566">
        <v>13</v>
      </c>
      <c r="P566">
        <v>10</v>
      </c>
      <c r="Q566">
        <v>6</v>
      </c>
      <c r="R566">
        <v>0</v>
      </c>
      <c r="S566">
        <v>0</v>
      </c>
      <c r="AB566" t="str">
        <f t="shared" si="24"/>
        <v>Normal</v>
      </c>
      <c r="AC566" t="str">
        <f t="shared" si="25"/>
        <v>Normal</v>
      </c>
    </row>
    <row r="567" spans="4:29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 s="11">
        <f t="shared" si="26"/>
        <v>78.431372549019613</v>
      </c>
      <c r="J567">
        <v>2</v>
      </c>
      <c r="K567" t="s">
        <v>36</v>
      </c>
      <c r="L567">
        <v>1</v>
      </c>
      <c r="M567" t="s">
        <v>36</v>
      </c>
      <c r="N567">
        <v>13</v>
      </c>
      <c r="O567">
        <v>4</v>
      </c>
      <c r="P567">
        <v>14</v>
      </c>
      <c r="Q567">
        <v>3</v>
      </c>
      <c r="R567">
        <v>3</v>
      </c>
      <c r="S567">
        <v>0</v>
      </c>
      <c r="AB567" t="str">
        <f t="shared" si="24"/>
        <v>Normal</v>
      </c>
      <c r="AC567" t="str">
        <f t="shared" si="25"/>
        <v>Normal</v>
      </c>
    </row>
    <row r="568" spans="4:29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 s="11">
        <f t="shared" si="26"/>
        <v>87.726098191214476</v>
      </c>
      <c r="J568">
        <v>0</v>
      </c>
      <c r="K568" t="s">
        <v>35</v>
      </c>
      <c r="L568">
        <v>0</v>
      </c>
      <c r="M568" t="s">
        <v>35</v>
      </c>
      <c r="N568">
        <v>20</v>
      </c>
      <c r="O568">
        <v>5</v>
      </c>
      <c r="P568">
        <v>5</v>
      </c>
      <c r="Q568">
        <v>7</v>
      </c>
      <c r="R568">
        <v>4</v>
      </c>
      <c r="S568">
        <v>0</v>
      </c>
      <c r="AB568" t="str">
        <f t="shared" si="24"/>
        <v>Normal</v>
      </c>
      <c r="AC568" t="str">
        <f t="shared" si="25"/>
        <v>Normal</v>
      </c>
    </row>
    <row r="569" spans="4:29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 s="11">
        <f t="shared" si="26"/>
        <v>84.408602150537632</v>
      </c>
      <c r="J569">
        <v>2</v>
      </c>
      <c r="K569" t="s">
        <v>40</v>
      </c>
      <c r="L569">
        <v>2</v>
      </c>
      <c r="M569" t="s">
        <v>40</v>
      </c>
      <c r="N569">
        <v>12</v>
      </c>
      <c r="O569">
        <v>4</v>
      </c>
      <c r="P569">
        <v>8</v>
      </c>
      <c r="Q569">
        <v>3</v>
      </c>
      <c r="R569">
        <v>1</v>
      </c>
      <c r="S569">
        <v>0</v>
      </c>
      <c r="AB569" t="str">
        <f t="shared" si="24"/>
        <v>Normal</v>
      </c>
      <c r="AC569" t="str">
        <f t="shared" si="25"/>
        <v>Normal</v>
      </c>
    </row>
    <row r="570" spans="4:29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 s="11">
        <f t="shared" si="26"/>
        <v>80.434782608695656</v>
      </c>
      <c r="J570">
        <v>3</v>
      </c>
      <c r="K570" t="s">
        <v>40</v>
      </c>
      <c r="L570">
        <v>1</v>
      </c>
      <c r="M570" t="s">
        <v>36</v>
      </c>
      <c r="N570">
        <v>14</v>
      </c>
      <c r="O570">
        <v>5</v>
      </c>
      <c r="P570">
        <v>8</v>
      </c>
      <c r="Q570">
        <v>3</v>
      </c>
      <c r="R570">
        <v>2</v>
      </c>
      <c r="S570">
        <v>0</v>
      </c>
      <c r="AB570" t="str">
        <f t="shared" si="24"/>
        <v>Normal</v>
      </c>
      <c r="AC570" t="str">
        <f t="shared" si="25"/>
        <v>Normal</v>
      </c>
    </row>
    <row r="571" spans="4:29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 s="11">
        <f t="shared" si="26"/>
        <v>77</v>
      </c>
      <c r="J571">
        <v>2</v>
      </c>
      <c r="K571" t="s">
        <v>40</v>
      </c>
      <c r="L571">
        <v>2</v>
      </c>
      <c r="M571" t="s">
        <v>40</v>
      </c>
      <c r="N571">
        <v>14</v>
      </c>
      <c r="O571">
        <v>4</v>
      </c>
      <c r="P571">
        <v>15</v>
      </c>
      <c r="Q571">
        <v>10</v>
      </c>
      <c r="R571">
        <v>4</v>
      </c>
      <c r="S571">
        <v>0</v>
      </c>
      <c r="AB571" t="str">
        <f t="shared" si="24"/>
        <v>Normal</v>
      </c>
      <c r="AC571" t="str">
        <f t="shared" si="25"/>
        <v>Normal</v>
      </c>
    </row>
    <row r="572" spans="4:29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 s="11">
        <f t="shared" si="26"/>
        <v>81.860465116279073</v>
      </c>
      <c r="J572">
        <v>1</v>
      </c>
      <c r="K572" t="s">
        <v>35</v>
      </c>
      <c r="L572">
        <v>0</v>
      </c>
      <c r="M572" t="s">
        <v>36</v>
      </c>
      <c r="N572">
        <v>4</v>
      </c>
      <c r="O572">
        <v>2</v>
      </c>
      <c r="P572">
        <v>11</v>
      </c>
      <c r="Q572">
        <v>2</v>
      </c>
      <c r="R572">
        <v>1</v>
      </c>
      <c r="S572">
        <v>0</v>
      </c>
      <c r="AB572" t="str">
        <f t="shared" si="24"/>
        <v>Normal</v>
      </c>
      <c r="AC572" t="str">
        <f t="shared" si="25"/>
        <v>Normal</v>
      </c>
    </row>
    <row r="573" spans="4:29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 s="11">
        <f t="shared" si="26"/>
        <v>64.42048517520216</v>
      </c>
      <c r="J573">
        <v>0</v>
      </c>
      <c r="K573" t="s">
        <v>35</v>
      </c>
      <c r="L573">
        <v>0</v>
      </c>
      <c r="M573" t="s">
        <v>36</v>
      </c>
      <c r="N573">
        <v>9</v>
      </c>
      <c r="O573">
        <v>0</v>
      </c>
      <c r="P573">
        <v>14</v>
      </c>
      <c r="Q573">
        <v>3</v>
      </c>
      <c r="R573">
        <v>2</v>
      </c>
      <c r="S573">
        <v>0</v>
      </c>
      <c r="AB573" t="str">
        <f t="shared" si="24"/>
        <v>Normal</v>
      </c>
      <c r="AC573" t="str">
        <f t="shared" si="25"/>
        <v>Normal</v>
      </c>
    </row>
    <row r="574" spans="4:29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 s="11">
        <f t="shared" si="26"/>
        <v>84.868421052631575</v>
      </c>
      <c r="J574">
        <v>1</v>
      </c>
      <c r="K574" t="s">
        <v>36</v>
      </c>
      <c r="L574">
        <v>1</v>
      </c>
      <c r="M574" t="s">
        <v>40</v>
      </c>
      <c r="N574">
        <v>15</v>
      </c>
      <c r="O574">
        <v>1</v>
      </c>
      <c r="P574">
        <v>12</v>
      </c>
      <c r="Q574">
        <v>6</v>
      </c>
      <c r="R574">
        <v>2</v>
      </c>
      <c r="S574">
        <v>0</v>
      </c>
      <c r="AB574" t="str">
        <f t="shared" si="24"/>
        <v>Normal</v>
      </c>
      <c r="AC574" t="str">
        <f t="shared" si="25"/>
        <v>Normal</v>
      </c>
    </row>
    <row r="575" spans="4:29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 s="11">
        <f t="shared" si="26"/>
        <v>84.731182795698928</v>
      </c>
      <c r="J575">
        <v>1</v>
      </c>
      <c r="K575" t="s">
        <v>35</v>
      </c>
      <c r="L575">
        <v>0</v>
      </c>
      <c r="M575" t="s">
        <v>35</v>
      </c>
      <c r="N575">
        <v>17</v>
      </c>
      <c r="O575">
        <v>4</v>
      </c>
      <c r="P575">
        <v>13</v>
      </c>
      <c r="Q575">
        <v>1</v>
      </c>
      <c r="R575">
        <v>1</v>
      </c>
      <c r="S575">
        <v>0</v>
      </c>
      <c r="AB575" t="str">
        <f t="shared" si="24"/>
        <v>Normal</v>
      </c>
      <c r="AC575" t="str">
        <f t="shared" si="25"/>
        <v>Normal</v>
      </c>
    </row>
    <row r="576" spans="4:29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 s="11">
        <f t="shared" si="26"/>
        <v>83.983572895277206</v>
      </c>
      <c r="J576">
        <v>5</v>
      </c>
      <c r="K576" t="s">
        <v>40</v>
      </c>
      <c r="L576">
        <v>1</v>
      </c>
      <c r="M576" t="s">
        <v>40</v>
      </c>
      <c r="N576">
        <v>20</v>
      </c>
      <c r="O576">
        <v>11</v>
      </c>
      <c r="P576">
        <v>4</v>
      </c>
      <c r="Q576">
        <v>2</v>
      </c>
      <c r="R576">
        <v>0</v>
      </c>
      <c r="S576">
        <v>0</v>
      </c>
      <c r="AB576" t="str">
        <f t="shared" si="24"/>
        <v>Normal</v>
      </c>
      <c r="AC576" t="str">
        <f t="shared" si="25"/>
        <v>Normal</v>
      </c>
    </row>
    <row r="577" spans="4:29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 s="11">
        <f t="shared" si="26"/>
        <v>85.225225225225216</v>
      </c>
      <c r="J577">
        <v>1</v>
      </c>
      <c r="K577" t="s">
        <v>36</v>
      </c>
      <c r="L577">
        <v>1</v>
      </c>
      <c r="M577" t="s">
        <v>40</v>
      </c>
      <c r="N577">
        <v>9</v>
      </c>
      <c r="O577">
        <v>3</v>
      </c>
      <c r="P577">
        <v>14</v>
      </c>
      <c r="Q577">
        <v>5</v>
      </c>
      <c r="R577">
        <v>3</v>
      </c>
      <c r="S577">
        <v>0</v>
      </c>
      <c r="AB577" t="str">
        <f t="shared" si="24"/>
        <v>Normal</v>
      </c>
      <c r="AC577" t="str">
        <f t="shared" si="25"/>
        <v>Normal</v>
      </c>
    </row>
    <row r="578" spans="4:29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 s="11">
        <f t="shared" si="26"/>
        <v>73.049645390070921</v>
      </c>
      <c r="J578">
        <v>2</v>
      </c>
      <c r="K578" t="s">
        <v>36</v>
      </c>
      <c r="L578">
        <v>1</v>
      </c>
      <c r="M578" t="s">
        <v>40</v>
      </c>
      <c r="N578">
        <v>7</v>
      </c>
      <c r="O578">
        <v>3</v>
      </c>
      <c r="P578">
        <v>14</v>
      </c>
      <c r="Q578">
        <v>2</v>
      </c>
      <c r="R578">
        <v>5</v>
      </c>
      <c r="S578">
        <v>0</v>
      </c>
      <c r="AB578" t="str">
        <f t="shared" ref="AB578:AB641" si="27">IF(E578 &lt; _xlfn.PERCENTILE.INC($E$2:$E$761,0),
    "Ekstrem Rendah",
    IF(E578 &gt; _xlfn.PERCENTILE.INC($E$2:$E$761,1),
        "Ekstrem Tinggi",
        "Normal"
    )
)</f>
        <v>Normal</v>
      </c>
      <c r="AC578" t="str">
        <f t="shared" ref="AC578:AC641" si="28">IF(F578 &lt; _xlfn.PERCENTILE.INC($F$2:$F$761,0.001),
    "Ekstrem Rendah",
    IF(F578 &gt; _xlfn.PERCENTILE.INC($F$2:$F$761,0.999),
        "Ekstrem Tinggi",
        "Normal"
    )
)</f>
        <v>Normal</v>
      </c>
    </row>
    <row r="579" spans="4:29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 s="11">
        <f t="shared" ref="I579:I642" si="29">H579/G579*100</f>
        <v>71.896955503512885</v>
      </c>
      <c r="J579">
        <v>2</v>
      </c>
      <c r="K579" t="s">
        <v>36</v>
      </c>
      <c r="L579">
        <v>0</v>
      </c>
      <c r="M579" t="s">
        <v>36</v>
      </c>
      <c r="N579">
        <v>13</v>
      </c>
      <c r="O579">
        <v>4</v>
      </c>
      <c r="P579">
        <v>13</v>
      </c>
      <c r="Q579">
        <v>9</v>
      </c>
      <c r="R579">
        <v>4</v>
      </c>
      <c r="S579">
        <v>0</v>
      </c>
      <c r="AB579" t="str">
        <f t="shared" si="27"/>
        <v>Normal</v>
      </c>
      <c r="AC579" t="str">
        <f t="shared" si="28"/>
        <v>Normal</v>
      </c>
    </row>
    <row r="580" spans="4:29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 s="11">
        <f t="shared" si="29"/>
        <v>76.081424936386767</v>
      </c>
      <c r="J580">
        <v>3</v>
      </c>
      <c r="K580" t="s">
        <v>40</v>
      </c>
      <c r="L580">
        <v>2</v>
      </c>
      <c r="M580" t="s">
        <v>40</v>
      </c>
      <c r="N580">
        <v>11</v>
      </c>
      <c r="O580">
        <v>3</v>
      </c>
      <c r="P580">
        <v>8</v>
      </c>
      <c r="Q580">
        <v>3</v>
      </c>
      <c r="R580">
        <v>2</v>
      </c>
      <c r="S580">
        <v>0</v>
      </c>
      <c r="AB580" t="str">
        <f t="shared" si="27"/>
        <v>Normal</v>
      </c>
      <c r="AC580" t="str">
        <f t="shared" si="28"/>
        <v>Normal</v>
      </c>
    </row>
    <row r="581" spans="4:29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 s="11">
        <f t="shared" si="29"/>
        <v>84.739676840215438</v>
      </c>
      <c r="J581">
        <v>2</v>
      </c>
      <c r="K581" t="s">
        <v>36</v>
      </c>
      <c r="L581">
        <v>0</v>
      </c>
      <c r="M581" t="s">
        <v>36</v>
      </c>
      <c r="N581">
        <v>21</v>
      </c>
      <c r="O581">
        <v>8</v>
      </c>
      <c r="P581">
        <v>4</v>
      </c>
      <c r="Q581">
        <v>5</v>
      </c>
      <c r="R581">
        <v>0</v>
      </c>
      <c r="S581">
        <v>0</v>
      </c>
      <c r="AB581" t="str">
        <f t="shared" si="27"/>
        <v>Normal</v>
      </c>
      <c r="AC581" t="str">
        <f t="shared" si="28"/>
        <v>Normal</v>
      </c>
    </row>
    <row r="582" spans="4:29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 s="11">
        <f t="shared" si="29"/>
        <v>76.256983240223462</v>
      </c>
      <c r="J582">
        <v>2</v>
      </c>
      <c r="K582" t="s">
        <v>36</v>
      </c>
      <c r="L582">
        <v>0</v>
      </c>
      <c r="M582" t="s">
        <v>35</v>
      </c>
      <c r="N582">
        <v>7</v>
      </c>
      <c r="O582">
        <v>3</v>
      </c>
      <c r="P582">
        <v>16</v>
      </c>
      <c r="Q582">
        <v>3</v>
      </c>
      <c r="R582">
        <v>3</v>
      </c>
      <c r="S582">
        <v>0</v>
      </c>
      <c r="AB582" t="str">
        <f t="shared" si="27"/>
        <v>Normal</v>
      </c>
      <c r="AC582" t="str">
        <f t="shared" si="28"/>
        <v>Normal</v>
      </c>
    </row>
    <row r="583" spans="4:29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 s="11">
        <f t="shared" si="29"/>
        <v>83.420593368237348</v>
      </c>
      <c r="J583">
        <v>2</v>
      </c>
      <c r="K583" t="s">
        <v>35</v>
      </c>
      <c r="L583">
        <v>0</v>
      </c>
      <c r="M583" t="s">
        <v>35</v>
      </c>
      <c r="N583">
        <v>21</v>
      </c>
      <c r="O583">
        <v>5</v>
      </c>
      <c r="P583">
        <v>18</v>
      </c>
      <c r="Q583">
        <v>3</v>
      </c>
      <c r="R583">
        <v>3</v>
      </c>
      <c r="S583">
        <v>0</v>
      </c>
      <c r="AB583" t="str">
        <f t="shared" si="27"/>
        <v>Normal</v>
      </c>
      <c r="AC583" t="str">
        <f t="shared" si="28"/>
        <v>Normal</v>
      </c>
    </row>
    <row r="584" spans="4:29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 s="11">
        <f t="shared" si="29"/>
        <v>82.333873581847655</v>
      </c>
      <c r="J584">
        <v>1</v>
      </c>
      <c r="K584" t="s">
        <v>36</v>
      </c>
      <c r="L584">
        <v>0</v>
      </c>
      <c r="M584" t="s">
        <v>35</v>
      </c>
      <c r="N584">
        <v>23</v>
      </c>
      <c r="O584">
        <v>7</v>
      </c>
      <c r="P584">
        <v>10</v>
      </c>
      <c r="Q584">
        <v>9</v>
      </c>
      <c r="R584">
        <v>1</v>
      </c>
      <c r="S584">
        <v>0</v>
      </c>
      <c r="AB584" t="str">
        <f t="shared" si="27"/>
        <v>Normal</v>
      </c>
      <c r="AC584" t="str">
        <f t="shared" si="28"/>
        <v>Normal</v>
      </c>
    </row>
    <row r="585" spans="4:29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 s="11">
        <f t="shared" si="29"/>
        <v>79.13978494623656</v>
      </c>
      <c r="J585">
        <v>1</v>
      </c>
      <c r="K585" t="s">
        <v>40</v>
      </c>
      <c r="L585">
        <v>0</v>
      </c>
      <c r="M585" t="s">
        <v>36</v>
      </c>
      <c r="N585">
        <v>11</v>
      </c>
      <c r="O585">
        <v>3</v>
      </c>
      <c r="P585">
        <v>10</v>
      </c>
      <c r="Q585">
        <v>5</v>
      </c>
      <c r="R585">
        <v>1</v>
      </c>
      <c r="S585">
        <v>0</v>
      </c>
      <c r="AB585" t="str">
        <f t="shared" si="27"/>
        <v>Normal</v>
      </c>
      <c r="AC585" t="str">
        <f t="shared" si="28"/>
        <v>Normal</v>
      </c>
    </row>
    <row r="586" spans="4:29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 s="11">
        <f t="shared" si="29"/>
        <v>77.319587628865989</v>
      </c>
      <c r="J586">
        <v>2</v>
      </c>
      <c r="K586" t="s">
        <v>40</v>
      </c>
      <c r="L586">
        <v>0</v>
      </c>
      <c r="M586" t="s">
        <v>36</v>
      </c>
      <c r="N586">
        <v>9</v>
      </c>
      <c r="O586">
        <v>4</v>
      </c>
      <c r="P586">
        <v>6</v>
      </c>
      <c r="Q586">
        <v>3</v>
      </c>
      <c r="R586">
        <v>0</v>
      </c>
      <c r="S586">
        <v>0</v>
      </c>
      <c r="AB586" t="str">
        <f t="shared" si="27"/>
        <v>Normal</v>
      </c>
      <c r="AC586" t="str">
        <f t="shared" si="28"/>
        <v>Normal</v>
      </c>
    </row>
    <row r="587" spans="4:29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 s="11">
        <f t="shared" si="29"/>
        <v>77.723970944309926</v>
      </c>
      <c r="J587">
        <v>0</v>
      </c>
      <c r="K587" t="s">
        <v>35</v>
      </c>
      <c r="L587">
        <v>0</v>
      </c>
      <c r="M587" t="s">
        <v>35</v>
      </c>
      <c r="N587">
        <v>13</v>
      </c>
      <c r="O587">
        <v>7</v>
      </c>
      <c r="P587">
        <v>13</v>
      </c>
      <c r="Q587">
        <v>2</v>
      </c>
      <c r="R587">
        <v>2</v>
      </c>
      <c r="S587">
        <v>0</v>
      </c>
      <c r="AB587" t="str">
        <f t="shared" si="27"/>
        <v>Normal</v>
      </c>
      <c r="AC587" t="str">
        <f t="shared" si="28"/>
        <v>Normal</v>
      </c>
    </row>
    <row r="588" spans="4:29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 s="11">
        <f t="shared" si="29"/>
        <v>81.38424821002387</v>
      </c>
      <c r="J588">
        <v>1</v>
      </c>
      <c r="K588" t="s">
        <v>35</v>
      </c>
      <c r="L588">
        <v>1</v>
      </c>
      <c r="M588" t="s">
        <v>35</v>
      </c>
      <c r="N588">
        <v>10</v>
      </c>
      <c r="O588">
        <v>2</v>
      </c>
      <c r="P588">
        <v>9</v>
      </c>
      <c r="Q588">
        <v>4</v>
      </c>
      <c r="R588">
        <v>1</v>
      </c>
      <c r="S588">
        <v>0</v>
      </c>
      <c r="AB588" t="str">
        <f t="shared" si="27"/>
        <v>Normal</v>
      </c>
      <c r="AC588" t="str">
        <f t="shared" si="28"/>
        <v>Normal</v>
      </c>
    </row>
    <row r="589" spans="4:29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 s="11">
        <f t="shared" si="29"/>
        <v>82.270916334661365</v>
      </c>
      <c r="J589">
        <v>2</v>
      </c>
      <c r="K589" t="s">
        <v>40</v>
      </c>
      <c r="L589">
        <v>0</v>
      </c>
      <c r="M589" t="s">
        <v>36</v>
      </c>
      <c r="N589">
        <v>11</v>
      </c>
      <c r="O589">
        <v>5</v>
      </c>
      <c r="P589">
        <v>14</v>
      </c>
      <c r="Q589">
        <v>9</v>
      </c>
      <c r="R589">
        <v>2</v>
      </c>
      <c r="S589">
        <v>0</v>
      </c>
      <c r="AB589" t="str">
        <f t="shared" si="27"/>
        <v>Normal</v>
      </c>
      <c r="AC589" t="str">
        <f t="shared" si="28"/>
        <v>Normal</v>
      </c>
    </row>
    <row r="590" spans="4:29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 s="11">
        <f t="shared" si="29"/>
        <v>78.63849765258216</v>
      </c>
      <c r="J590">
        <v>1</v>
      </c>
      <c r="K590" t="s">
        <v>35</v>
      </c>
      <c r="L590">
        <v>1</v>
      </c>
      <c r="M590" t="s">
        <v>40</v>
      </c>
      <c r="N590">
        <v>13</v>
      </c>
      <c r="O590">
        <v>5</v>
      </c>
      <c r="P590">
        <v>10</v>
      </c>
      <c r="Q590">
        <v>4</v>
      </c>
      <c r="R590">
        <v>3</v>
      </c>
      <c r="S590">
        <v>0</v>
      </c>
      <c r="AB590" t="str">
        <f t="shared" si="27"/>
        <v>Normal</v>
      </c>
      <c r="AC590" t="str">
        <f t="shared" si="28"/>
        <v>Normal</v>
      </c>
    </row>
    <row r="591" spans="4:29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 s="11">
        <f t="shared" si="29"/>
        <v>72.176308539944898</v>
      </c>
      <c r="J591">
        <v>4</v>
      </c>
      <c r="K591" t="s">
        <v>40</v>
      </c>
      <c r="L591">
        <v>2</v>
      </c>
      <c r="M591" t="s">
        <v>40</v>
      </c>
      <c r="N591">
        <v>19</v>
      </c>
      <c r="O591">
        <v>10</v>
      </c>
      <c r="P591">
        <v>18</v>
      </c>
      <c r="Q591">
        <v>6</v>
      </c>
      <c r="R591">
        <v>6</v>
      </c>
      <c r="S591">
        <v>0</v>
      </c>
      <c r="AB591" t="str">
        <f t="shared" si="27"/>
        <v>Normal</v>
      </c>
      <c r="AC591" t="str">
        <f t="shared" si="28"/>
        <v>Normal</v>
      </c>
    </row>
    <row r="592" spans="4:29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 s="11">
        <f t="shared" si="29"/>
        <v>84.398496240601503</v>
      </c>
      <c r="J592">
        <v>2</v>
      </c>
      <c r="K592" t="s">
        <v>40</v>
      </c>
      <c r="L592">
        <v>0</v>
      </c>
      <c r="M592" t="s">
        <v>36</v>
      </c>
      <c r="N592">
        <v>37</v>
      </c>
      <c r="O592">
        <v>8</v>
      </c>
      <c r="P592">
        <v>14</v>
      </c>
      <c r="Q592">
        <v>15</v>
      </c>
      <c r="R592">
        <v>3</v>
      </c>
      <c r="S592">
        <v>0</v>
      </c>
      <c r="AB592" t="str">
        <f t="shared" si="27"/>
        <v>Normal</v>
      </c>
      <c r="AC592" t="str">
        <f t="shared" si="28"/>
        <v>Normal</v>
      </c>
    </row>
    <row r="593" spans="4:29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 s="11">
        <f t="shared" si="29"/>
        <v>84.507042253521121</v>
      </c>
      <c r="J593">
        <v>2</v>
      </c>
      <c r="K593" t="s">
        <v>40</v>
      </c>
      <c r="L593">
        <v>0</v>
      </c>
      <c r="M593" t="s">
        <v>36</v>
      </c>
      <c r="N593">
        <v>17</v>
      </c>
      <c r="O593">
        <v>2</v>
      </c>
      <c r="P593">
        <v>8</v>
      </c>
      <c r="Q593">
        <v>2</v>
      </c>
      <c r="R593">
        <v>1</v>
      </c>
      <c r="S593">
        <v>0</v>
      </c>
      <c r="AB593" t="str">
        <f t="shared" si="27"/>
        <v>Normal</v>
      </c>
      <c r="AC593" t="str">
        <f t="shared" si="28"/>
        <v>Normal</v>
      </c>
    </row>
    <row r="594" spans="4:29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 s="11">
        <f t="shared" si="29"/>
        <v>79.1015625</v>
      </c>
      <c r="J594">
        <v>2</v>
      </c>
      <c r="K594" t="s">
        <v>40</v>
      </c>
      <c r="L594">
        <v>0</v>
      </c>
      <c r="M594" t="s">
        <v>36</v>
      </c>
      <c r="N594">
        <v>12</v>
      </c>
      <c r="O594">
        <v>7</v>
      </c>
      <c r="P594">
        <v>10</v>
      </c>
      <c r="Q594">
        <v>4</v>
      </c>
      <c r="R594">
        <v>0</v>
      </c>
      <c r="S594">
        <v>0</v>
      </c>
      <c r="AB594" t="str">
        <f t="shared" si="27"/>
        <v>Normal</v>
      </c>
      <c r="AC594" t="str">
        <f t="shared" si="28"/>
        <v>Normal</v>
      </c>
    </row>
    <row r="595" spans="4:29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 s="11">
        <f t="shared" si="29"/>
        <v>71.83098591549296</v>
      </c>
      <c r="J595">
        <v>2</v>
      </c>
      <c r="K595" t="s">
        <v>36</v>
      </c>
      <c r="L595">
        <v>0</v>
      </c>
      <c r="M595" t="s">
        <v>35</v>
      </c>
      <c r="N595">
        <v>8</v>
      </c>
      <c r="O595">
        <v>4</v>
      </c>
      <c r="P595">
        <v>18</v>
      </c>
      <c r="Q595">
        <v>1</v>
      </c>
      <c r="R595">
        <v>3</v>
      </c>
      <c r="S595">
        <v>0</v>
      </c>
      <c r="AB595" t="str">
        <f t="shared" si="27"/>
        <v>Normal</v>
      </c>
      <c r="AC595" t="str">
        <f t="shared" si="28"/>
        <v>Normal</v>
      </c>
    </row>
    <row r="596" spans="4:29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 s="11">
        <f t="shared" si="29"/>
        <v>84.393939393939405</v>
      </c>
      <c r="J596">
        <v>2</v>
      </c>
      <c r="K596" t="s">
        <v>35</v>
      </c>
      <c r="L596">
        <v>0</v>
      </c>
      <c r="M596" t="s">
        <v>35</v>
      </c>
      <c r="N596">
        <v>11</v>
      </c>
      <c r="O596">
        <v>6</v>
      </c>
      <c r="P596">
        <v>14</v>
      </c>
      <c r="Q596">
        <v>8</v>
      </c>
      <c r="R596">
        <v>1</v>
      </c>
      <c r="S596">
        <v>0</v>
      </c>
      <c r="AB596" t="str">
        <f t="shared" si="27"/>
        <v>Normal</v>
      </c>
      <c r="AC596" t="str">
        <f t="shared" si="28"/>
        <v>Normal</v>
      </c>
    </row>
    <row r="597" spans="4:29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 s="11">
        <f t="shared" si="29"/>
        <v>78.891257995735614</v>
      </c>
      <c r="J597">
        <v>3</v>
      </c>
      <c r="K597" t="s">
        <v>40</v>
      </c>
      <c r="L597">
        <v>1</v>
      </c>
      <c r="M597" t="s">
        <v>36</v>
      </c>
      <c r="N597">
        <v>6</v>
      </c>
      <c r="O597">
        <v>3</v>
      </c>
      <c r="P597">
        <v>12</v>
      </c>
      <c r="Q597">
        <v>2</v>
      </c>
      <c r="R597">
        <v>3</v>
      </c>
      <c r="S597">
        <v>0</v>
      </c>
      <c r="AB597" t="str">
        <f t="shared" si="27"/>
        <v>Normal</v>
      </c>
      <c r="AC597" t="str">
        <f t="shared" si="28"/>
        <v>Normal</v>
      </c>
    </row>
    <row r="598" spans="4:29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 s="11">
        <f t="shared" si="29"/>
        <v>85.242718446601941</v>
      </c>
      <c r="J598">
        <v>2</v>
      </c>
      <c r="K598" t="s">
        <v>35</v>
      </c>
      <c r="L598">
        <v>0</v>
      </c>
      <c r="M598" t="s">
        <v>35</v>
      </c>
      <c r="N598">
        <v>10</v>
      </c>
      <c r="O598">
        <v>4</v>
      </c>
      <c r="P598">
        <v>18</v>
      </c>
      <c r="Q598">
        <v>8</v>
      </c>
      <c r="R598">
        <v>4</v>
      </c>
      <c r="S598">
        <v>0</v>
      </c>
      <c r="AB598" t="str">
        <f t="shared" si="27"/>
        <v>Normal</v>
      </c>
      <c r="AC598" t="str">
        <f t="shared" si="28"/>
        <v>Normal</v>
      </c>
    </row>
    <row r="599" spans="4:29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 s="11">
        <f t="shared" si="29"/>
        <v>90.556274256144889</v>
      </c>
      <c r="J599">
        <v>6</v>
      </c>
      <c r="K599" t="s">
        <v>40</v>
      </c>
      <c r="L599">
        <v>3</v>
      </c>
      <c r="M599" t="s">
        <v>40</v>
      </c>
      <c r="N599">
        <v>17</v>
      </c>
      <c r="O599">
        <v>9</v>
      </c>
      <c r="P599">
        <v>7</v>
      </c>
      <c r="Q599">
        <v>7</v>
      </c>
      <c r="R599">
        <v>1</v>
      </c>
      <c r="S599">
        <v>0</v>
      </c>
      <c r="AB599" t="str">
        <f t="shared" si="27"/>
        <v>Normal</v>
      </c>
      <c r="AC599" t="str">
        <f t="shared" si="28"/>
        <v>Normal</v>
      </c>
    </row>
    <row r="600" spans="4:29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 s="11">
        <f t="shared" si="29"/>
        <v>75.935828877005349</v>
      </c>
      <c r="J600">
        <v>1</v>
      </c>
      <c r="K600" t="s">
        <v>35</v>
      </c>
      <c r="L600">
        <v>1</v>
      </c>
      <c r="M600" t="s">
        <v>36</v>
      </c>
      <c r="N600">
        <v>9</v>
      </c>
      <c r="O600">
        <v>4</v>
      </c>
      <c r="P600">
        <v>14</v>
      </c>
      <c r="Q600">
        <v>6</v>
      </c>
      <c r="R600">
        <v>2</v>
      </c>
      <c r="S600">
        <v>0</v>
      </c>
      <c r="AB600" t="str">
        <f t="shared" si="27"/>
        <v>Normal</v>
      </c>
      <c r="AC600" t="str">
        <f t="shared" si="28"/>
        <v>Normal</v>
      </c>
    </row>
    <row r="601" spans="4:29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 s="11">
        <f t="shared" si="29"/>
        <v>72.020725388601036</v>
      </c>
      <c r="J601">
        <v>0</v>
      </c>
      <c r="K601" t="s">
        <v>35</v>
      </c>
      <c r="L601">
        <v>0</v>
      </c>
      <c r="M601" t="s">
        <v>35</v>
      </c>
      <c r="N601">
        <v>18</v>
      </c>
      <c r="O601">
        <v>4</v>
      </c>
      <c r="P601">
        <v>12</v>
      </c>
      <c r="Q601">
        <v>9</v>
      </c>
      <c r="R601">
        <v>3</v>
      </c>
      <c r="S601">
        <v>0</v>
      </c>
      <c r="AB601" t="str">
        <f t="shared" si="27"/>
        <v>Normal</v>
      </c>
      <c r="AC601" t="str">
        <f t="shared" si="28"/>
        <v>Normal</v>
      </c>
    </row>
    <row r="602" spans="4:29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 s="11">
        <f t="shared" si="29"/>
        <v>73.125</v>
      </c>
      <c r="J602">
        <v>1</v>
      </c>
      <c r="K602" t="s">
        <v>40</v>
      </c>
      <c r="L602">
        <v>1</v>
      </c>
      <c r="M602" t="s">
        <v>40</v>
      </c>
      <c r="N602">
        <v>3</v>
      </c>
      <c r="O602">
        <v>1</v>
      </c>
      <c r="P602">
        <v>11</v>
      </c>
      <c r="Q602">
        <v>1</v>
      </c>
      <c r="R602">
        <v>4</v>
      </c>
      <c r="S602">
        <v>0</v>
      </c>
      <c r="AB602" t="str">
        <f t="shared" si="27"/>
        <v>Normal</v>
      </c>
      <c r="AC602" t="str">
        <f t="shared" si="28"/>
        <v>Normal</v>
      </c>
    </row>
    <row r="603" spans="4:29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 s="11">
        <f t="shared" si="29"/>
        <v>75.370919881305639</v>
      </c>
      <c r="J603">
        <v>1</v>
      </c>
      <c r="K603" t="s">
        <v>35</v>
      </c>
      <c r="L603">
        <v>0</v>
      </c>
      <c r="M603" t="s">
        <v>35</v>
      </c>
      <c r="N603">
        <v>3</v>
      </c>
      <c r="O603">
        <v>3</v>
      </c>
      <c r="P603">
        <v>11</v>
      </c>
      <c r="Q603">
        <v>4</v>
      </c>
      <c r="R603">
        <v>2</v>
      </c>
      <c r="S603">
        <v>0</v>
      </c>
      <c r="AB603" t="str">
        <f t="shared" si="27"/>
        <v>Normal</v>
      </c>
      <c r="AC603" t="str">
        <f t="shared" si="28"/>
        <v>Normal</v>
      </c>
    </row>
    <row r="604" spans="4:29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 s="11">
        <f t="shared" si="29"/>
        <v>81.181619256017498</v>
      </c>
      <c r="J604">
        <v>3</v>
      </c>
      <c r="K604" t="s">
        <v>40</v>
      </c>
      <c r="L604">
        <v>2</v>
      </c>
      <c r="M604" t="s">
        <v>40</v>
      </c>
      <c r="N604">
        <v>17</v>
      </c>
      <c r="O604">
        <v>9</v>
      </c>
      <c r="P604">
        <v>5</v>
      </c>
      <c r="Q604">
        <v>8</v>
      </c>
      <c r="R604">
        <v>0</v>
      </c>
      <c r="S604">
        <v>0</v>
      </c>
      <c r="AB604" t="str">
        <f t="shared" si="27"/>
        <v>Normal</v>
      </c>
      <c r="AC604" t="str">
        <f t="shared" si="28"/>
        <v>Normal</v>
      </c>
    </row>
    <row r="605" spans="4:29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 s="11">
        <f t="shared" si="29"/>
        <v>79.600886917960096</v>
      </c>
      <c r="J605">
        <v>1</v>
      </c>
      <c r="K605" t="s">
        <v>40</v>
      </c>
      <c r="L605">
        <v>0</v>
      </c>
      <c r="M605" t="s">
        <v>36</v>
      </c>
      <c r="N605">
        <v>9</v>
      </c>
      <c r="O605">
        <v>3</v>
      </c>
      <c r="P605">
        <v>10</v>
      </c>
      <c r="Q605">
        <v>5</v>
      </c>
      <c r="R605">
        <v>1</v>
      </c>
      <c r="S605">
        <v>1</v>
      </c>
      <c r="AB605" t="str">
        <f t="shared" si="27"/>
        <v>Normal</v>
      </c>
      <c r="AC605" t="str">
        <f t="shared" si="28"/>
        <v>Normal</v>
      </c>
    </row>
    <row r="606" spans="4:29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 s="11">
        <f t="shared" si="29"/>
        <v>80.472103004291853</v>
      </c>
      <c r="J606">
        <v>1</v>
      </c>
      <c r="K606" t="s">
        <v>35</v>
      </c>
      <c r="L606">
        <v>1</v>
      </c>
      <c r="M606" t="s">
        <v>36</v>
      </c>
      <c r="N606">
        <v>10</v>
      </c>
      <c r="O606">
        <v>4</v>
      </c>
      <c r="P606">
        <v>8</v>
      </c>
      <c r="Q606">
        <v>4</v>
      </c>
      <c r="R606">
        <v>2</v>
      </c>
      <c r="S606">
        <v>0</v>
      </c>
      <c r="AB606" t="str">
        <f t="shared" si="27"/>
        <v>Normal</v>
      </c>
      <c r="AC606" t="str">
        <f t="shared" si="28"/>
        <v>Normal</v>
      </c>
    </row>
    <row r="607" spans="4:29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 s="11">
        <f t="shared" si="29"/>
        <v>69.873417721518976</v>
      </c>
      <c r="J607">
        <v>2</v>
      </c>
      <c r="K607" t="s">
        <v>40</v>
      </c>
      <c r="L607">
        <v>0</v>
      </c>
      <c r="M607" t="s">
        <v>36</v>
      </c>
      <c r="N607">
        <v>13</v>
      </c>
      <c r="O607">
        <v>6</v>
      </c>
      <c r="P607">
        <v>11</v>
      </c>
      <c r="Q607">
        <v>7</v>
      </c>
      <c r="R607">
        <v>2</v>
      </c>
      <c r="S607">
        <v>0</v>
      </c>
      <c r="AB607" t="str">
        <f t="shared" si="27"/>
        <v>Normal</v>
      </c>
      <c r="AC607" t="str">
        <f t="shared" si="28"/>
        <v>Normal</v>
      </c>
    </row>
    <row r="608" spans="4:29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 s="11">
        <f t="shared" si="29"/>
        <v>72.351421188630496</v>
      </c>
      <c r="J608">
        <v>2</v>
      </c>
      <c r="K608" t="s">
        <v>40</v>
      </c>
      <c r="L608">
        <v>0</v>
      </c>
      <c r="M608" t="s">
        <v>35</v>
      </c>
      <c r="N608">
        <v>12</v>
      </c>
      <c r="O608">
        <v>3</v>
      </c>
      <c r="P608">
        <v>16</v>
      </c>
      <c r="Q608">
        <v>4</v>
      </c>
      <c r="R608">
        <v>5</v>
      </c>
      <c r="S608">
        <v>0</v>
      </c>
      <c r="AB608" t="str">
        <f t="shared" si="27"/>
        <v>Normal</v>
      </c>
      <c r="AC608" t="str">
        <f t="shared" si="28"/>
        <v>Normal</v>
      </c>
    </row>
    <row r="609" spans="4:29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 s="11">
        <f t="shared" si="29"/>
        <v>81.428571428571431</v>
      </c>
      <c r="J609">
        <v>1</v>
      </c>
      <c r="K609" t="s">
        <v>36</v>
      </c>
      <c r="L609">
        <v>0</v>
      </c>
      <c r="M609" t="s">
        <v>35</v>
      </c>
      <c r="N609">
        <v>14</v>
      </c>
      <c r="O609">
        <v>4</v>
      </c>
      <c r="P609">
        <v>16</v>
      </c>
      <c r="Q609">
        <v>3</v>
      </c>
      <c r="R609">
        <v>3</v>
      </c>
      <c r="S609">
        <v>0</v>
      </c>
      <c r="AB609" t="str">
        <f t="shared" si="27"/>
        <v>Normal</v>
      </c>
      <c r="AC609" t="str">
        <f t="shared" si="28"/>
        <v>Normal</v>
      </c>
    </row>
    <row r="610" spans="4:29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 s="11">
        <f t="shared" si="29"/>
        <v>82.758620689655174</v>
      </c>
      <c r="J610">
        <v>1</v>
      </c>
      <c r="K610" t="s">
        <v>40</v>
      </c>
      <c r="L610">
        <v>0</v>
      </c>
      <c r="M610" t="s">
        <v>36</v>
      </c>
      <c r="N610">
        <v>4</v>
      </c>
      <c r="O610">
        <v>1</v>
      </c>
      <c r="P610">
        <v>9</v>
      </c>
      <c r="Q610">
        <v>0</v>
      </c>
      <c r="R610">
        <v>1</v>
      </c>
      <c r="S610">
        <v>0</v>
      </c>
      <c r="AB610" t="str">
        <f t="shared" si="27"/>
        <v>Normal</v>
      </c>
      <c r="AC610" t="str">
        <f t="shared" si="28"/>
        <v>Normal</v>
      </c>
    </row>
    <row r="611" spans="4:29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 s="11">
        <f t="shared" si="29"/>
        <v>82.956521739130437</v>
      </c>
      <c r="J611">
        <v>0</v>
      </c>
      <c r="K611" t="s">
        <v>35</v>
      </c>
      <c r="L611">
        <v>0</v>
      </c>
      <c r="M611" t="s">
        <v>35</v>
      </c>
      <c r="N611">
        <v>10</v>
      </c>
      <c r="O611">
        <v>5</v>
      </c>
      <c r="P611">
        <v>13</v>
      </c>
      <c r="Q611">
        <v>6</v>
      </c>
      <c r="R611">
        <v>3</v>
      </c>
      <c r="S611">
        <v>0</v>
      </c>
      <c r="AB611" t="str">
        <f t="shared" si="27"/>
        <v>Normal</v>
      </c>
      <c r="AC611" t="str">
        <f t="shared" si="28"/>
        <v>Normal</v>
      </c>
    </row>
    <row r="612" spans="4:29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 s="11">
        <f t="shared" si="29"/>
        <v>79.525862068965509</v>
      </c>
      <c r="J612">
        <v>2</v>
      </c>
      <c r="K612" t="s">
        <v>40</v>
      </c>
      <c r="L612">
        <v>1</v>
      </c>
      <c r="M612" t="s">
        <v>40</v>
      </c>
      <c r="N612">
        <v>19</v>
      </c>
      <c r="O612">
        <v>7</v>
      </c>
      <c r="P612">
        <v>9</v>
      </c>
      <c r="Q612">
        <v>3</v>
      </c>
      <c r="R612">
        <v>3</v>
      </c>
      <c r="S612">
        <v>0</v>
      </c>
      <c r="AB612" t="str">
        <f t="shared" si="27"/>
        <v>Normal</v>
      </c>
      <c r="AC612" t="str">
        <f t="shared" si="28"/>
        <v>Normal</v>
      </c>
    </row>
    <row r="613" spans="4:29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 s="11">
        <f t="shared" si="29"/>
        <v>78.719397363465163</v>
      </c>
      <c r="J613">
        <v>0</v>
      </c>
      <c r="K613" t="s">
        <v>35</v>
      </c>
      <c r="L613">
        <v>0</v>
      </c>
      <c r="M613" t="s">
        <v>35</v>
      </c>
      <c r="N613">
        <v>9</v>
      </c>
      <c r="O613">
        <v>1</v>
      </c>
      <c r="P613">
        <v>13</v>
      </c>
      <c r="Q613">
        <v>6</v>
      </c>
      <c r="R613">
        <v>0</v>
      </c>
      <c r="S613">
        <v>0</v>
      </c>
      <c r="AB613" t="str">
        <f t="shared" si="27"/>
        <v>Normal</v>
      </c>
      <c r="AC613" t="str">
        <f t="shared" si="28"/>
        <v>Normal</v>
      </c>
    </row>
    <row r="614" spans="4:29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 s="11">
        <f t="shared" si="29"/>
        <v>76.04651162790698</v>
      </c>
      <c r="J614">
        <v>2</v>
      </c>
      <c r="K614" t="s">
        <v>40</v>
      </c>
      <c r="L614">
        <v>1</v>
      </c>
      <c r="M614" t="s">
        <v>36</v>
      </c>
      <c r="N614">
        <v>9</v>
      </c>
      <c r="O614">
        <v>4</v>
      </c>
      <c r="P614">
        <v>14</v>
      </c>
      <c r="Q614">
        <v>2</v>
      </c>
      <c r="R614">
        <v>3</v>
      </c>
      <c r="S614">
        <v>0</v>
      </c>
      <c r="AB614" t="str">
        <f t="shared" si="27"/>
        <v>Normal</v>
      </c>
      <c r="AC614" t="str">
        <f t="shared" si="28"/>
        <v>Normal</v>
      </c>
    </row>
    <row r="615" spans="4:29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 s="11">
        <f t="shared" si="29"/>
        <v>78.838174273858925</v>
      </c>
      <c r="J615">
        <v>2</v>
      </c>
      <c r="K615" t="s">
        <v>40</v>
      </c>
      <c r="L615">
        <v>0</v>
      </c>
      <c r="M615" t="s">
        <v>35</v>
      </c>
      <c r="N615">
        <v>15</v>
      </c>
      <c r="O615">
        <v>4</v>
      </c>
      <c r="P615">
        <v>15</v>
      </c>
      <c r="Q615">
        <v>7</v>
      </c>
      <c r="R615">
        <v>4</v>
      </c>
      <c r="S615">
        <v>0</v>
      </c>
      <c r="AB615" t="str">
        <f t="shared" si="27"/>
        <v>Normal</v>
      </c>
      <c r="AC615" t="str">
        <f t="shared" si="28"/>
        <v>Normal</v>
      </c>
    </row>
    <row r="616" spans="4:29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 s="11">
        <f t="shared" si="29"/>
        <v>85.451505016722408</v>
      </c>
      <c r="J616">
        <v>0</v>
      </c>
      <c r="K616" t="s">
        <v>35</v>
      </c>
      <c r="L616">
        <v>0</v>
      </c>
      <c r="M616" t="s">
        <v>35</v>
      </c>
      <c r="N616">
        <v>10</v>
      </c>
      <c r="O616">
        <v>3</v>
      </c>
      <c r="P616">
        <v>13</v>
      </c>
      <c r="Q616">
        <v>8</v>
      </c>
      <c r="R616">
        <v>3</v>
      </c>
      <c r="S616">
        <v>0</v>
      </c>
      <c r="AB616" t="str">
        <f t="shared" si="27"/>
        <v>Normal</v>
      </c>
      <c r="AC616" t="str">
        <f t="shared" si="28"/>
        <v>Normal</v>
      </c>
    </row>
    <row r="617" spans="4:29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 s="11">
        <f t="shared" si="29"/>
        <v>80.921052631578945</v>
      </c>
      <c r="J617">
        <v>2</v>
      </c>
      <c r="K617" t="s">
        <v>40</v>
      </c>
      <c r="L617">
        <v>1</v>
      </c>
      <c r="M617" t="s">
        <v>40</v>
      </c>
      <c r="N617">
        <v>13</v>
      </c>
      <c r="O617">
        <v>2</v>
      </c>
      <c r="P617">
        <v>11</v>
      </c>
      <c r="Q617">
        <v>3</v>
      </c>
      <c r="R617">
        <v>1</v>
      </c>
      <c r="S617">
        <v>0</v>
      </c>
      <c r="AB617" t="str">
        <f t="shared" si="27"/>
        <v>Normal</v>
      </c>
      <c r="AC617" t="str">
        <f t="shared" si="28"/>
        <v>Normal</v>
      </c>
    </row>
    <row r="618" spans="4:29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 s="11">
        <f t="shared" si="29"/>
        <v>64.761904761904759</v>
      </c>
      <c r="J618">
        <v>2</v>
      </c>
      <c r="K618" t="s">
        <v>40</v>
      </c>
      <c r="L618">
        <v>0</v>
      </c>
      <c r="M618" t="s">
        <v>36</v>
      </c>
      <c r="N618">
        <v>11</v>
      </c>
      <c r="O618">
        <v>3</v>
      </c>
      <c r="P618">
        <v>13</v>
      </c>
      <c r="Q618">
        <v>0</v>
      </c>
      <c r="R618">
        <v>1</v>
      </c>
      <c r="S618">
        <v>0</v>
      </c>
      <c r="AB618" t="str">
        <f t="shared" si="27"/>
        <v>Normal</v>
      </c>
      <c r="AC618" t="str">
        <f t="shared" si="28"/>
        <v>Normal</v>
      </c>
    </row>
    <row r="619" spans="4:29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 s="11">
        <f t="shared" si="29"/>
        <v>87.524752475247524</v>
      </c>
      <c r="J619">
        <v>1</v>
      </c>
      <c r="K619" t="s">
        <v>35</v>
      </c>
      <c r="L619">
        <v>0</v>
      </c>
      <c r="M619" t="s">
        <v>35</v>
      </c>
      <c r="N619">
        <v>7</v>
      </c>
      <c r="O619">
        <v>4</v>
      </c>
      <c r="P619">
        <v>7</v>
      </c>
      <c r="Q619">
        <v>2</v>
      </c>
      <c r="R619">
        <v>0</v>
      </c>
      <c r="S619">
        <v>0</v>
      </c>
      <c r="AB619" t="str">
        <f t="shared" si="27"/>
        <v>Normal</v>
      </c>
      <c r="AC619" t="str">
        <f t="shared" si="28"/>
        <v>Normal</v>
      </c>
    </row>
    <row r="620" spans="4:29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 s="11">
        <f t="shared" si="29"/>
        <v>72.312703583061889</v>
      </c>
      <c r="J620">
        <v>1</v>
      </c>
      <c r="K620" t="s">
        <v>35</v>
      </c>
      <c r="L620">
        <v>1</v>
      </c>
      <c r="M620" t="s">
        <v>40</v>
      </c>
      <c r="N620">
        <v>14</v>
      </c>
      <c r="O620">
        <v>5</v>
      </c>
      <c r="P620">
        <v>10</v>
      </c>
      <c r="Q620">
        <v>3</v>
      </c>
      <c r="R620">
        <v>1</v>
      </c>
      <c r="S620">
        <v>0</v>
      </c>
      <c r="AB620" t="str">
        <f t="shared" si="27"/>
        <v>Normal</v>
      </c>
      <c r="AC620" t="str">
        <f t="shared" si="28"/>
        <v>Normal</v>
      </c>
    </row>
    <row r="621" spans="4:29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 s="11">
        <f t="shared" si="29"/>
        <v>80.722891566265062</v>
      </c>
      <c r="J621">
        <v>2</v>
      </c>
      <c r="K621" t="s">
        <v>36</v>
      </c>
      <c r="L621">
        <v>1</v>
      </c>
      <c r="M621" t="s">
        <v>36</v>
      </c>
      <c r="N621">
        <v>6</v>
      </c>
      <c r="O621">
        <v>4</v>
      </c>
      <c r="P621">
        <v>20</v>
      </c>
      <c r="Q621">
        <v>3</v>
      </c>
      <c r="R621">
        <v>2</v>
      </c>
      <c r="S621">
        <v>1</v>
      </c>
      <c r="AB621" t="str">
        <f t="shared" si="27"/>
        <v>Normal</v>
      </c>
      <c r="AC621" t="str">
        <f t="shared" si="28"/>
        <v>Normal</v>
      </c>
    </row>
    <row r="622" spans="4:29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 s="11">
        <f t="shared" si="29"/>
        <v>88.273195876288653</v>
      </c>
      <c r="J622">
        <v>0</v>
      </c>
      <c r="K622" t="s">
        <v>35</v>
      </c>
      <c r="L622">
        <v>0</v>
      </c>
      <c r="M622" t="s">
        <v>35</v>
      </c>
      <c r="N622">
        <v>8</v>
      </c>
      <c r="O622">
        <v>0</v>
      </c>
      <c r="P622">
        <v>15</v>
      </c>
      <c r="Q622">
        <v>9</v>
      </c>
      <c r="R622">
        <v>2</v>
      </c>
      <c r="S622">
        <v>0</v>
      </c>
      <c r="AB622" t="str">
        <f t="shared" si="27"/>
        <v>Normal</v>
      </c>
      <c r="AC622" t="str">
        <f t="shared" si="28"/>
        <v>Normal</v>
      </c>
    </row>
    <row r="623" spans="4:29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 s="11">
        <f t="shared" si="29"/>
        <v>83.025830258302577</v>
      </c>
      <c r="J623">
        <v>2</v>
      </c>
      <c r="K623" t="s">
        <v>40</v>
      </c>
      <c r="L623">
        <v>0</v>
      </c>
      <c r="M623" t="s">
        <v>36</v>
      </c>
      <c r="N623">
        <v>11</v>
      </c>
      <c r="O623">
        <v>5</v>
      </c>
      <c r="P623">
        <v>10</v>
      </c>
      <c r="Q623">
        <v>7</v>
      </c>
      <c r="R623">
        <v>1</v>
      </c>
      <c r="S623">
        <v>0</v>
      </c>
      <c r="AB623" t="str">
        <f t="shared" si="27"/>
        <v>Normal</v>
      </c>
      <c r="AC623" t="str">
        <f t="shared" si="28"/>
        <v>Normal</v>
      </c>
    </row>
    <row r="624" spans="4:29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 s="11">
        <f t="shared" si="29"/>
        <v>71.487603305785115</v>
      </c>
      <c r="J624">
        <v>1</v>
      </c>
      <c r="K624" t="s">
        <v>36</v>
      </c>
      <c r="L624">
        <v>0</v>
      </c>
      <c r="M624" t="s">
        <v>36</v>
      </c>
      <c r="N624">
        <v>4</v>
      </c>
      <c r="O624">
        <v>3</v>
      </c>
      <c r="P624">
        <v>11</v>
      </c>
      <c r="Q624">
        <v>1</v>
      </c>
      <c r="R624">
        <v>3</v>
      </c>
      <c r="S624">
        <v>1</v>
      </c>
      <c r="AB624" t="str">
        <f t="shared" si="27"/>
        <v>Normal</v>
      </c>
      <c r="AC624" t="str">
        <f t="shared" si="28"/>
        <v>Normal</v>
      </c>
    </row>
    <row r="625" spans="4:29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 s="11">
        <f t="shared" si="29"/>
        <v>81.179138321995467</v>
      </c>
      <c r="J625">
        <v>1</v>
      </c>
      <c r="K625" t="s">
        <v>35</v>
      </c>
      <c r="L625">
        <v>1</v>
      </c>
      <c r="M625" t="s">
        <v>36</v>
      </c>
      <c r="N625">
        <v>8</v>
      </c>
      <c r="O625">
        <v>2</v>
      </c>
      <c r="P625">
        <v>8</v>
      </c>
      <c r="Q625">
        <v>4</v>
      </c>
      <c r="R625">
        <v>0</v>
      </c>
      <c r="S625">
        <v>0</v>
      </c>
      <c r="AB625" t="str">
        <f t="shared" si="27"/>
        <v>Normal</v>
      </c>
      <c r="AC625" t="str">
        <f t="shared" si="28"/>
        <v>Normal</v>
      </c>
    </row>
    <row r="626" spans="4:29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 s="11">
        <f t="shared" si="29"/>
        <v>80.759493670886073</v>
      </c>
      <c r="J626">
        <v>0</v>
      </c>
      <c r="K626" t="s">
        <v>35</v>
      </c>
      <c r="L626">
        <v>0</v>
      </c>
      <c r="M626" t="s">
        <v>35</v>
      </c>
      <c r="N626">
        <v>3</v>
      </c>
      <c r="O626">
        <v>1</v>
      </c>
      <c r="P626">
        <v>13</v>
      </c>
      <c r="Q626">
        <v>4</v>
      </c>
      <c r="R626">
        <v>1</v>
      </c>
      <c r="S626">
        <v>0</v>
      </c>
      <c r="AB626" t="str">
        <f t="shared" si="27"/>
        <v>Normal</v>
      </c>
      <c r="AC626" t="str">
        <f t="shared" si="28"/>
        <v>Normal</v>
      </c>
    </row>
    <row r="627" spans="4:29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 s="11">
        <f t="shared" si="29"/>
        <v>80.225988700564983</v>
      </c>
      <c r="J627">
        <v>3</v>
      </c>
      <c r="K627" t="s">
        <v>40</v>
      </c>
      <c r="L627">
        <v>2</v>
      </c>
      <c r="M627" t="s">
        <v>40</v>
      </c>
      <c r="N627">
        <v>14</v>
      </c>
      <c r="O627">
        <v>7</v>
      </c>
      <c r="P627">
        <v>15</v>
      </c>
      <c r="Q627">
        <v>6</v>
      </c>
      <c r="R627">
        <v>3</v>
      </c>
      <c r="S627">
        <v>0</v>
      </c>
      <c r="AB627" t="str">
        <f t="shared" si="27"/>
        <v>Normal</v>
      </c>
      <c r="AC627" t="str">
        <f t="shared" si="28"/>
        <v>Normal</v>
      </c>
    </row>
    <row r="628" spans="4:29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 s="11">
        <f t="shared" si="29"/>
        <v>75.689223057644099</v>
      </c>
      <c r="J628">
        <v>1</v>
      </c>
      <c r="K628" t="s">
        <v>40</v>
      </c>
      <c r="L628">
        <v>1</v>
      </c>
      <c r="M628" t="s">
        <v>40</v>
      </c>
      <c r="N628">
        <v>14</v>
      </c>
      <c r="O628">
        <v>5</v>
      </c>
      <c r="P628">
        <v>13</v>
      </c>
      <c r="Q628">
        <v>2</v>
      </c>
      <c r="R628">
        <v>1</v>
      </c>
      <c r="S628">
        <v>0</v>
      </c>
      <c r="AB628" t="str">
        <f t="shared" si="27"/>
        <v>Normal</v>
      </c>
      <c r="AC628" t="str">
        <f t="shared" si="28"/>
        <v>Normal</v>
      </c>
    </row>
    <row r="629" spans="4:29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 s="11">
        <f t="shared" si="29"/>
        <v>69.586374695863753</v>
      </c>
      <c r="J629">
        <v>2</v>
      </c>
      <c r="K629" t="s">
        <v>40</v>
      </c>
      <c r="L629">
        <v>1</v>
      </c>
      <c r="M629" t="s">
        <v>40</v>
      </c>
      <c r="N629">
        <v>11</v>
      </c>
      <c r="O629">
        <v>6</v>
      </c>
      <c r="P629">
        <v>12</v>
      </c>
      <c r="Q629">
        <v>2</v>
      </c>
      <c r="R629">
        <v>1</v>
      </c>
      <c r="S629">
        <v>0</v>
      </c>
      <c r="AB629" t="str">
        <f t="shared" si="27"/>
        <v>Normal</v>
      </c>
      <c r="AC629" t="str">
        <f t="shared" si="28"/>
        <v>Normal</v>
      </c>
    </row>
    <row r="630" spans="4:29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 s="11">
        <f t="shared" si="29"/>
        <v>83.02658486707567</v>
      </c>
      <c r="J630">
        <v>1</v>
      </c>
      <c r="K630" t="s">
        <v>35</v>
      </c>
      <c r="L630">
        <v>0</v>
      </c>
      <c r="M630" t="s">
        <v>35</v>
      </c>
      <c r="N630">
        <v>16</v>
      </c>
      <c r="O630">
        <v>4</v>
      </c>
      <c r="P630">
        <v>13</v>
      </c>
      <c r="Q630">
        <v>3</v>
      </c>
      <c r="R630">
        <v>2</v>
      </c>
      <c r="S630">
        <v>0</v>
      </c>
      <c r="AB630" t="str">
        <f t="shared" si="27"/>
        <v>Normal</v>
      </c>
      <c r="AC630" t="str">
        <f t="shared" si="28"/>
        <v>Normal</v>
      </c>
    </row>
    <row r="631" spans="4:29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 s="11">
        <f t="shared" si="29"/>
        <v>79.60954446854663</v>
      </c>
      <c r="J631">
        <v>0</v>
      </c>
      <c r="K631" t="s">
        <v>35</v>
      </c>
      <c r="L631">
        <v>0</v>
      </c>
      <c r="M631" t="s">
        <v>35</v>
      </c>
      <c r="N631">
        <v>16</v>
      </c>
      <c r="O631">
        <v>6</v>
      </c>
      <c r="P631">
        <v>9</v>
      </c>
      <c r="Q631">
        <v>5</v>
      </c>
      <c r="R631">
        <v>2</v>
      </c>
      <c r="S631">
        <v>0</v>
      </c>
      <c r="AB631" t="str">
        <f t="shared" si="27"/>
        <v>Normal</v>
      </c>
      <c r="AC631" t="str">
        <f t="shared" si="28"/>
        <v>Normal</v>
      </c>
    </row>
    <row r="632" spans="4:29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 s="11">
        <f t="shared" si="29"/>
        <v>80.357142857142861</v>
      </c>
      <c r="J632">
        <v>2</v>
      </c>
      <c r="K632" t="s">
        <v>36</v>
      </c>
      <c r="L632">
        <v>1</v>
      </c>
      <c r="M632" t="s">
        <v>35</v>
      </c>
      <c r="N632">
        <v>17</v>
      </c>
      <c r="O632">
        <v>3</v>
      </c>
      <c r="P632">
        <v>6</v>
      </c>
      <c r="Q632">
        <v>8</v>
      </c>
      <c r="R632">
        <v>0</v>
      </c>
      <c r="S632">
        <v>0</v>
      </c>
      <c r="AB632" t="str">
        <f t="shared" si="27"/>
        <v>Normal</v>
      </c>
      <c r="AC632" t="str">
        <f t="shared" si="28"/>
        <v>Normal</v>
      </c>
    </row>
    <row r="633" spans="4:29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 s="11">
        <f t="shared" si="29"/>
        <v>82.391304347826093</v>
      </c>
      <c r="J633">
        <v>4</v>
      </c>
      <c r="K633" t="s">
        <v>40</v>
      </c>
      <c r="L633">
        <v>3</v>
      </c>
      <c r="M633" t="s">
        <v>40</v>
      </c>
      <c r="N633">
        <v>14</v>
      </c>
      <c r="O633">
        <v>6</v>
      </c>
      <c r="P633">
        <v>10</v>
      </c>
      <c r="Q633">
        <v>6</v>
      </c>
      <c r="R633">
        <v>0</v>
      </c>
      <c r="S633">
        <v>0</v>
      </c>
      <c r="AB633" t="str">
        <f t="shared" si="27"/>
        <v>Normal</v>
      </c>
      <c r="AC633" t="str">
        <f t="shared" si="28"/>
        <v>Normal</v>
      </c>
    </row>
    <row r="634" spans="4:29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 s="11">
        <f t="shared" si="29"/>
        <v>83.304347826086953</v>
      </c>
      <c r="J634">
        <v>2</v>
      </c>
      <c r="K634" t="s">
        <v>36</v>
      </c>
      <c r="L634">
        <v>0</v>
      </c>
      <c r="M634" t="s">
        <v>35</v>
      </c>
      <c r="N634">
        <v>9</v>
      </c>
      <c r="O634">
        <v>3</v>
      </c>
      <c r="P634">
        <v>9</v>
      </c>
      <c r="Q634">
        <v>9</v>
      </c>
      <c r="R634">
        <v>1</v>
      </c>
      <c r="S634">
        <v>0</v>
      </c>
      <c r="AB634" t="str">
        <f t="shared" si="27"/>
        <v>Normal</v>
      </c>
      <c r="AC634" t="str">
        <f t="shared" si="28"/>
        <v>Normal</v>
      </c>
    </row>
    <row r="635" spans="4:29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 s="11">
        <f t="shared" si="29"/>
        <v>76.946107784431135</v>
      </c>
      <c r="J635">
        <v>1</v>
      </c>
      <c r="K635" t="s">
        <v>40</v>
      </c>
      <c r="L635">
        <v>1</v>
      </c>
      <c r="M635" t="s">
        <v>40</v>
      </c>
      <c r="N635">
        <v>5</v>
      </c>
      <c r="O635">
        <v>2</v>
      </c>
      <c r="P635">
        <v>15</v>
      </c>
      <c r="Q635">
        <v>0</v>
      </c>
      <c r="R635">
        <v>3</v>
      </c>
      <c r="S635">
        <v>0</v>
      </c>
      <c r="AB635" t="str">
        <f t="shared" si="27"/>
        <v>Normal</v>
      </c>
      <c r="AC635" t="str">
        <f t="shared" si="28"/>
        <v>Normal</v>
      </c>
    </row>
    <row r="636" spans="4:29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 s="11">
        <f t="shared" si="29"/>
        <v>77.755102040816325</v>
      </c>
      <c r="J636">
        <v>1</v>
      </c>
      <c r="K636" t="s">
        <v>40</v>
      </c>
      <c r="L636">
        <v>1</v>
      </c>
      <c r="M636" t="s">
        <v>40</v>
      </c>
      <c r="N636">
        <v>13</v>
      </c>
      <c r="O636">
        <v>5</v>
      </c>
      <c r="P636">
        <v>9</v>
      </c>
      <c r="Q636">
        <v>7</v>
      </c>
      <c r="R636">
        <v>3</v>
      </c>
      <c r="S636">
        <v>0</v>
      </c>
      <c r="AB636" t="str">
        <f t="shared" si="27"/>
        <v>Normal</v>
      </c>
      <c r="AC636" t="str">
        <f t="shared" si="28"/>
        <v>Normal</v>
      </c>
    </row>
    <row r="637" spans="4:29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 s="11">
        <f t="shared" si="29"/>
        <v>73.553719008264466</v>
      </c>
      <c r="J637">
        <v>2</v>
      </c>
      <c r="K637" t="s">
        <v>40</v>
      </c>
      <c r="L637">
        <v>1</v>
      </c>
      <c r="M637" t="s">
        <v>40</v>
      </c>
      <c r="N637">
        <v>10</v>
      </c>
      <c r="O637">
        <v>5</v>
      </c>
      <c r="P637">
        <v>7</v>
      </c>
      <c r="Q637">
        <v>7</v>
      </c>
      <c r="R637">
        <v>3</v>
      </c>
      <c r="S637">
        <v>0</v>
      </c>
      <c r="AB637" t="str">
        <f t="shared" si="27"/>
        <v>Normal</v>
      </c>
      <c r="AC637" t="str">
        <f t="shared" si="28"/>
        <v>Normal</v>
      </c>
    </row>
    <row r="638" spans="4:29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 s="11">
        <f t="shared" si="29"/>
        <v>86.156648451730419</v>
      </c>
      <c r="J638">
        <v>4</v>
      </c>
      <c r="K638" t="s">
        <v>40</v>
      </c>
      <c r="L638">
        <v>2</v>
      </c>
      <c r="M638" t="s">
        <v>40</v>
      </c>
      <c r="N638">
        <v>10</v>
      </c>
      <c r="O638">
        <v>6</v>
      </c>
      <c r="P638">
        <v>14</v>
      </c>
      <c r="Q638">
        <v>4</v>
      </c>
      <c r="R638">
        <v>1</v>
      </c>
      <c r="S638">
        <v>0</v>
      </c>
      <c r="AB638" t="str">
        <f t="shared" si="27"/>
        <v>Normal</v>
      </c>
      <c r="AC638" t="str">
        <f t="shared" si="28"/>
        <v>Normal</v>
      </c>
    </row>
    <row r="639" spans="4:29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 s="11">
        <f t="shared" si="29"/>
        <v>80.085653104925058</v>
      </c>
      <c r="J639">
        <v>4</v>
      </c>
      <c r="K639" t="s">
        <v>40</v>
      </c>
      <c r="L639">
        <v>1</v>
      </c>
      <c r="M639" t="s">
        <v>40</v>
      </c>
      <c r="N639">
        <v>18</v>
      </c>
      <c r="O639">
        <v>12</v>
      </c>
      <c r="P639">
        <v>12</v>
      </c>
      <c r="Q639">
        <v>6</v>
      </c>
      <c r="R639">
        <v>0</v>
      </c>
      <c r="S639">
        <v>0</v>
      </c>
      <c r="AB639" t="str">
        <f t="shared" si="27"/>
        <v>Normal</v>
      </c>
      <c r="AC639" t="str">
        <f t="shared" si="28"/>
        <v>Normal</v>
      </c>
    </row>
    <row r="640" spans="4:29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 s="11">
        <f t="shared" si="29"/>
        <v>86.10526315789474</v>
      </c>
      <c r="J640">
        <v>1</v>
      </c>
      <c r="K640" t="s">
        <v>35</v>
      </c>
      <c r="L640">
        <v>1</v>
      </c>
      <c r="M640" t="s">
        <v>40</v>
      </c>
      <c r="N640">
        <v>15</v>
      </c>
      <c r="O640">
        <v>7</v>
      </c>
      <c r="P640">
        <v>16</v>
      </c>
      <c r="Q640">
        <v>3</v>
      </c>
      <c r="R640">
        <v>3</v>
      </c>
      <c r="S640">
        <v>0</v>
      </c>
      <c r="AB640" t="str">
        <f t="shared" si="27"/>
        <v>Normal</v>
      </c>
      <c r="AC640" t="str">
        <f t="shared" si="28"/>
        <v>Normal</v>
      </c>
    </row>
    <row r="641" spans="4:29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 s="11">
        <f t="shared" si="29"/>
        <v>72.279792746113998</v>
      </c>
      <c r="J641">
        <v>3</v>
      </c>
      <c r="K641" t="s">
        <v>35</v>
      </c>
      <c r="L641">
        <v>1</v>
      </c>
      <c r="M641" t="s">
        <v>35</v>
      </c>
      <c r="N641">
        <v>17</v>
      </c>
      <c r="O641">
        <v>5</v>
      </c>
      <c r="P641">
        <v>13</v>
      </c>
      <c r="Q641">
        <v>6</v>
      </c>
      <c r="R641">
        <v>4</v>
      </c>
      <c r="S641">
        <v>0</v>
      </c>
      <c r="AB641" t="str">
        <f t="shared" si="27"/>
        <v>Normal</v>
      </c>
      <c r="AC641" t="str">
        <f t="shared" si="28"/>
        <v>Normal</v>
      </c>
    </row>
    <row r="642" spans="4:29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 s="11">
        <f t="shared" si="29"/>
        <v>79.213483146067418</v>
      </c>
      <c r="J642">
        <v>2</v>
      </c>
      <c r="K642" t="s">
        <v>40</v>
      </c>
      <c r="L642">
        <v>2</v>
      </c>
      <c r="M642" t="s">
        <v>40</v>
      </c>
      <c r="N642">
        <v>8</v>
      </c>
      <c r="O642">
        <v>4</v>
      </c>
      <c r="P642">
        <v>10</v>
      </c>
      <c r="Q642">
        <v>5</v>
      </c>
      <c r="R642">
        <v>0</v>
      </c>
      <c r="S642">
        <v>0</v>
      </c>
      <c r="AB642" t="str">
        <f t="shared" ref="AB642:AB705" si="30">IF(E642 &lt; _xlfn.PERCENTILE.INC($E$2:$E$761,0),
    "Ekstrem Rendah",
    IF(E642 &gt; _xlfn.PERCENTILE.INC($E$2:$E$761,1),
        "Ekstrem Tinggi",
        "Normal"
    )
)</f>
        <v>Normal</v>
      </c>
      <c r="AC642" t="str">
        <f t="shared" ref="AC642:AC705" si="31">IF(F642 &lt; _xlfn.PERCENTILE.INC($F$2:$F$761,0.001),
    "Ekstrem Rendah",
    IF(F642 &gt; _xlfn.PERCENTILE.INC($F$2:$F$761,0.999),
        "Ekstrem Tinggi",
        "Normal"
    )
)</f>
        <v>Normal</v>
      </c>
    </row>
    <row r="643" spans="4:29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 s="11">
        <f t="shared" ref="I643:I706" si="32">H643/G643*100</f>
        <v>78.05825242718447</v>
      </c>
      <c r="J643">
        <v>1</v>
      </c>
      <c r="K643" t="s">
        <v>35</v>
      </c>
      <c r="L643">
        <v>0</v>
      </c>
      <c r="M643" t="s">
        <v>35</v>
      </c>
      <c r="N643">
        <v>19</v>
      </c>
      <c r="O643">
        <v>5</v>
      </c>
      <c r="P643">
        <v>14</v>
      </c>
      <c r="Q643">
        <v>9</v>
      </c>
      <c r="R643">
        <v>1</v>
      </c>
      <c r="S643">
        <v>0</v>
      </c>
      <c r="AB643" t="str">
        <f t="shared" si="30"/>
        <v>Normal</v>
      </c>
      <c r="AC643" t="str">
        <f t="shared" si="31"/>
        <v>Normal</v>
      </c>
    </row>
    <row r="644" spans="4:29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 s="11">
        <f t="shared" si="32"/>
        <v>83.300589390962671</v>
      </c>
      <c r="J644">
        <v>1</v>
      </c>
      <c r="K644" t="s">
        <v>35</v>
      </c>
      <c r="L644">
        <v>0</v>
      </c>
      <c r="M644" t="s">
        <v>35</v>
      </c>
      <c r="N644">
        <v>6</v>
      </c>
      <c r="O644">
        <v>2</v>
      </c>
      <c r="P644">
        <v>10</v>
      </c>
      <c r="Q644">
        <v>8</v>
      </c>
      <c r="R644">
        <v>1</v>
      </c>
      <c r="S644">
        <v>0</v>
      </c>
      <c r="AB644" t="str">
        <f t="shared" si="30"/>
        <v>Normal</v>
      </c>
      <c r="AC644" t="str">
        <f t="shared" si="31"/>
        <v>Normal</v>
      </c>
    </row>
    <row r="645" spans="4:29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 s="11">
        <f t="shared" si="32"/>
        <v>83.658536585365852</v>
      </c>
      <c r="J645">
        <v>2</v>
      </c>
      <c r="K645" t="s">
        <v>40</v>
      </c>
      <c r="L645">
        <v>1</v>
      </c>
      <c r="M645" t="s">
        <v>36</v>
      </c>
      <c r="N645">
        <v>11</v>
      </c>
      <c r="O645">
        <v>5</v>
      </c>
      <c r="P645">
        <v>15</v>
      </c>
      <c r="Q645">
        <v>5</v>
      </c>
      <c r="R645">
        <v>3</v>
      </c>
      <c r="S645">
        <v>0</v>
      </c>
      <c r="AB645" t="str">
        <f t="shared" si="30"/>
        <v>Normal</v>
      </c>
      <c r="AC645" t="str">
        <f t="shared" si="31"/>
        <v>Normal</v>
      </c>
    </row>
    <row r="646" spans="4:29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 s="11">
        <f t="shared" si="32"/>
        <v>83.900226757369609</v>
      </c>
      <c r="J646">
        <v>0</v>
      </c>
      <c r="K646" t="s">
        <v>35</v>
      </c>
      <c r="L646">
        <v>0</v>
      </c>
      <c r="M646" t="s">
        <v>35</v>
      </c>
      <c r="N646">
        <v>7</v>
      </c>
      <c r="O646">
        <v>2</v>
      </c>
      <c r="P646">
        <v>9</v>
      </c>
      <c r="Q646">
        <v>2</v>
      </c>
      <c r="R646">
        <v>2</v>
      </c>
      <c r="S646">
        <v>0</v>
      </c>
      <c r="AB646" t="str">
        <f t="shared" si="30"/>
        <v>Normal</v>
      </c>
      <c r="AC646" t="str">
        <f t="shared" si="31"/>
        <v>Normal</v>
      </c>
    </row>
    <row r="647" spans="4:29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 s="11">
        <f t="shared" si="32"/>
        <v>79.74683544303798</v>
      </c>
      <c r="J647">
        <v>1</v>
      </c>
      <c r="K647" t="s">
        <v>36</v>
      </c>
      <c r="L647">
        <v>0</v>
      </c>
      <c r="M647" t="s">
        <v>35</v>
      </c>
      <c r="N647">
        <v>14</v>
      </c>
      <c r="O647">
        <v>4</v>
      </c>
      <c r="P647">
        <v>6</v>
      </c>
      <c r="Q647">
        <v>5</v>
      </c>
      <c r="R647">
        <v>1</v>
      </c>
      <c r="S647">
        <v>0</v>
      </c>
      <c r="AB647" t="str">
        <f t="shared" si="30"/>
        <v>Normal</v>
      </c>
      <c r="AC647" t="str">
        <f t="shared" si="31"/>
        <v>Normal</v>
      </c>
    </row>
    <row r="648" spans="4:29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 s="11">
        <f t="shared" si="32"/>
        <v>83.127572016460903</v>
      </c>
      <c r="J648">
        <v>2</v>
      </c>
      <c r="K648" t="s">
        <v>35</v>
      </c>
      <c r="L648">
        <v>2</v>
      </c>
      <c r="M648" t="s">
        <v>36</v>
      </c>
      <c r="N648">
        <v>12</v>
      </c>
      <c r="O648">
        <v>3</v>
      </c>
      <c r="P648">
        <v>16</v>
      </c>
      <c r="Q648">
        <v>6</v>
      </c>
      <c r="R648">
        <v>4</v>
      </c>
      <c r="S648">
        <v>0</v>
      </c>
      <c r="AB648" t="str">
        <f t="shared" si="30"/>
        <v>Normal</v>
      </c>
      <c r="AC648" t="str">
        <f t="shared" si="31"/>
        <v>Normal</v>
      </c>
    </row>
    <row r="649" spans="4:29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 s="11">
        <f t="shared" si="32"/>
        <v>83.639705882352942</v>
      </c>
      <c r="J649">
        <v>0</v>
      </c>
      <c r="K649" t="s">
        <v>36</v>
      </c>
      <c r="L649">
        <v>0</v>
      </c>
      <c r="M649" t="s">
        <v>36</v>
      </c>
      <c r="N649">
        <v>13</v>
      </c>
      <c r="O649">
        <v>1</v>
      </c>
      <c r="P649">
        <v>17</v>
      </c>
      <c r="Q649">
        <v>11</v>
      </c>
      <c r="R649">
        <v>1</v>
      </c>
      <c r="S649">
        <v>0</v>
      </c>
      <c r="AB649" t="str">
        <f t="shared" si="30"/>
        <v>Normal</v>
      </c>
      <c r="AC649" t="str">
        <f t="shared" si="31"/>
        <v>Normal</v>
      </c>
    </row>
    <row r="650" spans="4:29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 s="11">
        <f t="shared" si="32"/>
        <v>85.217391304347828</v>
      </c>
      <c r="J650">
        <v>1</v>
      </c>
      <c r="K650" t="s">
        <v>40</v>
      </c>
      <c r="L650">
        <v>1</v>
      </c>
      <c r="M650" t="s">
        <v>40</v>
      </c>
      <c r="N650">
        <v>12</v>
      </c>
      <c r="O650">
        <v>5</v>
      </c>
      <c r="P650">
        <v>15</v>
      </c>
      <c r="Q650">
        <v>3</v>
      </c>
      <c r="R650">
        <v>0</v>
      </c>
      <c r="S650">
        <v>0</v>
      </c>
      <c r="AB650" t="str">
        <f t="shared" si="30"/>
        <v>Normal</v>
      </c>
      <c r="AC650" t="str">
        <f t="shared" si="31"/>
        <v>Normal</v>
      </c>
    </row>
    <row r="651" spans="4:29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 s="11">
        <f t="shared" si="32"/>
        <v>81.343283582089555</v>
      </c>
      <c r="J651">
        <v>0</v>
      </c>
      <c r="K651" t="s">
        <v>35</v>
      </c>
      <c r="L651">
        <v>0</v>
      </c>
      <c r="M651" t="s">
        <v>35</v>
      </c>
      <c r="N651">
        <v>3</v>
      </c>
      <c r="O651">
        <v>0</v>
      </c>
      <c r="P651">
        <v>11</v>
      </c>
      <c r="Q651">
        <v>2</v>
      </c>
      <c r="R651">
        <v>1</v>
      </c>
      <c r="S651">
        <v>0</v>
      </c>
      <c r="AB651" t="str">
        <f t="shared" si="30"/>
        <v>Normal</v>
      </c>
      <c r="AC651" t="str">
        <f t="shared" si="31"/>
        <v>Normal</v>
      </c>
    </row>
    <row r="652" spans="4:29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 s="11">
        <f t="shared" si="32"/>
        <v>81.547619047619051</v>
      </c>
      <c r="J652">
        <v>0</v>
      </c>
      <c r="K652" t="s">
        <v>35</v>
      </c>
      <c r="L652">
        <v>0</v>
      </c>
      <c r="M652" t="s">
        <v>35</v>
      </c>
      <c r="N652">
        <v>10</v>
      </c>
      <c r="O652">
        <v>2</v>
      </c>
      <c r="P652">
        <v>6</v>
      </c>
      <c r="Q652">
        <v>3</v>
      </c>
      <c r="R652">
        <v>0</v>
      </c>
      <c r="S652">
        <v>0</v>
      </c>
      <c r="AB652" t="str">
        <f t="shared" si="30"/>
        <v>Normal</v>
      </c>
      <c r="AC652" t="str">
        <f t="shared" si="31"/>
        <v>Normal</v>
      </c>
    </row>
    <row r="653" spans="4:29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 s="11">
        <f t="shared" si="32"/>
        <v>87.576687116564429</v>
      </c>
      <c r="J653">
        <v>0</v>
      </c>
      <c r="K653" t="s">
        <v>35</v>
      </c>
      <c r="L653">
        <v>0</v>
      </c>
      <c r="M653" t="s">
        <v>36</v>
      </c>
      <c r="N653">
        <v>14</v>
      </c>
      <c r="O653">
        <v>3</v>
      </c>
      <c r="P653">
        <v>7</v>
      </c>
      <c r="Q653">
        <v>2</v>
      </c>
      <c r="R653">
        <v>2</v>
      </c>
      <c r="S653">
        <v>0</v>
      </c>
      <c r="AB653" t="str">
        <f t="shared" si="30"/>
        <v>Normal</v>
      </c>
      <c r="AC653" t="str">
        <f t="shared" si="31"/>
        <v>Normal</v>
      </c>
    </row>
    <row r="654" spans="4:29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 s="11">
        <f t="shared" si="32"/>
        <v>81.628392484342385</v>
      </c>
      <c r="J654">
        <v>1</v>
      </c>
      <c r="K654" t="s">
        <v>35</v>
      </c>
      <c r="L654">
        <v>1</v>
      </c>
      <c r="M654" t="s">
        <v>36</v>
      </c>
      <c r="N654">
        <v>6</v>
      </c>
      <c r="O654">
        <v>1</v>
      </c>
      <c r="P654">
        <v>12</v>
      </c>
      <c r="Q654">
        <v>7</v>
      </c>
      <c r="R654">
        <v>2</v>
      </c>
      <c r="S654">
        <v>0</v>
      </c>
      <c r="AB654" t="str">
        <f t="shared" si="30"/>
        <v>Normal</v>
      </c>
      <c r="AC654" t="str">
        <f t="shared" si="31"/>
        <v>Normal</v>
      </c>
    </row>
    <row r="655" spans="4:29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 s="11">
        <f t="shared" si="32"/>
        <v>70.78947368421052</v>
      </c>
      <c r="J655">
        <v>0</v>
      </c>
      <c r="K655" t="s">
        <v>35</v>
      </c>
      <c r="L655">
        <v>0</v>
      </c>
      <c r="M655" t="s">
        <v>36</v>
      </c>
      <c r="N655">
        <v>15</v>
      </c>
      <c r="O655">
        <v>8</v>
      </c>
      <c r="P655">
        <v>7</v>
      </c>
      <c r="Q655">
        <v>4</v>
      </c>
      <c r="R655">
        <v>3</v>
      </c>
      <c r="S655">
        <v>0</v>
      </c>
      <c r="AB655" t="str">
        <f t="shared" si="30"/>
        <v>Normal</v>
      </c>
      <c r="AC655" t="str">
        <f t="shared" si="31"/>
        <v>Normal</v>
      </c>
    </row>
    <row r="656" spans="4:29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 s="11">
        <f t="shared" si="32"/>
        <v>75.52447552447552</v>
      </c>
      <c r="J656">
        <v>1</v>
      </c>
      <c r="K656" t="s">
        <v>35</v>
      </c>
      <c r="L656">
        <v>1</v>
      </c>
      <c r="M656" t="s">
        <v>40</v>
      </c>
      <c r="N656">
        <v>6</v>
      </c>
      <c r="O656">
        <v>4</v>
      </c>
      <c r="P656">
        <v>9</v>
      </c>
      <c r="Q656">
        <v>4</v>
      </c>
      <c r="R656">
        <v>1</v>
      </c>
      <c r="S656">
        <v>0</v>
      </c>
      <c r="AB656" t="str">
        <f t="shared" si="30"/>
        <v>Normal</v>
      </c>
      <c r="AC656" t="str">
        <f t="shared" si="31"/>
        <v>Normal</v>
      </c>
    </row>
    <row r="657" spans="4:29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 s="11">
        <f t="shared" si="32"/>
        <v>73.410404624277461</v>
      </c>
      <c r="J657">
        <v>1</v>
      </c>
      <c r="K657" t="s">
        <v>40</v>
      </c>
      <c r="L657">
        <v>0</v>
      </c>
      <c r="M657" t="s">
        <v>36</v>
      </c>
      <c r="N657">
        <v>12</v>
      </c>
      <c r="O657">
        <v>4</v>
      </c>
      <c r="P657">
        <v>5</v>
      </c>
      <c r="Q657">
        <v>5</v>
      </c>
      <c r="R657">
        <v>2</v>
      </c>
      <c r="S657">
        <v>0</v>
      </c>
      <c r="AB657" t="str">
        <f t="shared" si="30"/>
        <v>Normal</v>
      </c>
      <c r="AC657" t="str">
        <f t="shared" si="31"/>
        <v>Normal</v>
      </c>
    </row>
    <row r="658" spans="4:29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 s="11">
        <f t="shared" si="32"/>
        <v>74.777448071216611</v>
      </c>
      <c r="J658">
        <v>1</v>
      </c>
      <c r="K658" t="s">
        <v>36</v>
      </c>
      <c r="L658">
        <v>1</v>
      </c>
      <c r="M658" t="s">
        <v>36</v>
      </c>
      <c r="N658">
        <v>12</v>
      </c>
      <c r="O658">
        <v>4</v>
      </c>
      <c r="P658">
        <v>16</v>
      </c>
      <c r="Q658">
        <v>5</v>
      </c>
      <c r="R658">
        <v>2</v>
      </c>
      <c r="S658">
        <v>0</v>
      </c>
      <c r="AB658" t="str">
        <f t="shared" si="30"/>
        <v>Normal</v>
      </c>
      <c r="AC658" t="str">
        <f t="shared" si="31"/>
        <v>Normal</v>
      </c>
    </row>
    <row r="659" spans="4:29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 s="11">
        <f t="shared" si="32"/>
        <v>78.787878787878782</v>
      </c>
      <c r="J659">
        <v>0</v>
      </c>
      <c r="K659" t="s">
        <v>35</v>
      </c>
      <c r="L659">
        <v>0</v>
      </c>
      <c r="M659" t="s">
        <v>36</v>
      </c>
      <c r="N659">
        <v>3</v>
      </c>
      <c r="O659">
        <v>3</v>
      </c>
      <c r="P659">
        <v>13</v>
      </c>
      <c r="Q659">
        <v>2</v>
      </c>
      <c r="R659">
        <v>0</v>
      </c>
      <c r="S659">
        <v>0</v>
      </c>
      <c r="AB659" t="str">
        <f t="shared" si="30"/>
        <v>Normal</v>
      </c>
      <c r="AC659" t="str">
        <f t="shared" si="31"/>
        <v>Normal</v>
      </c>
    </row>
    <row r="660" spans="4:29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 s="11">
        <f t="shared" si="32"/>
        <v>74.054054054054049</v>
      </c>
      <c r="J660">
        <v>2</v>
      </c>
      <c r="K660" t="s">
        <v>36</v>
      </c>
      <c r="L660">
        <v>1</v>
      </c>
      <c r="M660" t="s">
        <v>40</v>
      </c>
      <c r="N660">
        <v>17</v>
      </c>
      <c r="O660">
        <v>8</v>
      </c>
      <c r="P660">
        <v>16</v>
      </c>
      <c r="Q660">
        <v>6</v>
      </c>
      <c r="R660">
        <v>3</v>
      </c>
      <c r="S660">
        <v>0</v>
      </c>
      <c r="AB660" t="str">
        <f t="shared" si="30"/>
        <v>Normal</v>
      </c>
      <c r="AC660" t="str">
        <f t="shared" si="31"/>
        <v>Normal</v>
      </c>
    </row>
    <row r="661" spans="4:29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 s="11">
        <f t="shared" si="32"/>
        <v>85.869565217391312</v>
      </c>
      <c r="J661">
        <v>1</v>
      </c>
      <c r="K661" t="s">
        <v>36</v>
      </c>
      <c r="L661">
        <v>0</v>
      </c>
      <c r="M661" t="s">
        <v>35</v>
      </c>
      <c r="N661">
        <v>17</v>
      </c>
      <c r="O661">
        <v>6</v>
      </c>
      <c r="P661">
        <v>11</v>
      </c>
      <c r="Q661">
        <v>9</v>
      </c>
      <c r="R661">
        <v>1</v>
      </c>
      <c r="S661">
        <v>0</v>
      </c>
      <c r="AB661" t="str">
        <f t="shared" si="30"/>
        <v>Normal</v>
      </c>
      <c r="AC661" t="str">
        <f t="shared" si="31"/>
        <v>Normal</v>
      </c>
    </row>
    <row r="662" spans="4:29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 s="11">
        <f t="shared" si="32"/>
        <v>79.338842975206617</v>
      </c>
      <c r="J662">
        <v>1</v>
      </c>
      <c r="K662" t="s">
        <v>40</v>
      </c>
      <c r="L662">
        <v>0</v>
      </c>
      <c r="M662" t="s">
        <v>36</v>
      </c>
      <c r="N662">
        <v>9</v>
      </c>
      <c r="O662">
        <v>3</v>
      </c>
      <c r="P662">
        <v>15</v>
      </c>
      <c r="Q662">
        <v>4</v>
      </c>
      <c r="R662">
        <v>1</v>
      </c>
      <c r="S662">
        <v>0</v>
      </c>
      <c r="AB662" t="str">
        <f t="shared" si="30"/>
        <v>Normal</v>
      </c>
      <c r="AC662" t="str">
        <f t="shared" si="31"/>
        <v>Normal</v>
      </c>
    </row>
    <row r="663" spans="4:29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 s="11">
        <f t="shared" si="32"/>
        <v>79.53586497890295</v>
      </c>
      <c r="J663">
        <v>1</v>
      </c>
      <c r="K663" t="s">
        <v>36</v>
      </c>
      <c r="L663">
        <v>0</v>
      </c>
      <c r="M663" t="s">
        <v>36</v>
      </c>
      <c r="N663">
        <v>10</v>
      </c>
      <c r="O663">
        <v>5</v>
      </c>
      <c r="P663">
        <v>8</v>
      </c>
      <c r="Q663">
        <v>5</v>
      </c>
      <c r="R663">
        <v>2</v>
      </c>
      <c r="S663">
        <v>0</v>
      </c>
      <c r="AB663" t="str">
        <f t="shared" si="30"/>
        <v>Normal</v>
      </c>
      <c r="AC663" t="str">
        <f t="shared" si="31"/>
        <v>Normal</v>
      </c>
    </row>
    <row r="664" spans="4:29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 s="11">
        <f t="shared" si="32"/>
        <v>76.020408163265301</v>
      </c>
      <c r="J664">
        <v>4</v>
      </c>
      <c r="K664" t="s">
        <v>40</v>
      </c>
      <c r="L664">
        <v>3</v>
      </c>
      <c r="M664" t="s">
        <v>40</v>
      </c>
      <c r="N664">
        <v>11</v>
      </c>
      <c r="O664">
        <v>6</v>
      </c>
      <c r="P664">
        <v>13</v>
      </c>
      <c r="Q664">
        <v>3</v>
      </c>
      <c r="R664">
        <v>1</v>
      </c>
      <c r="S664">
        <v>0</v>
      </c>
      <c r="AB664" t="str">
        <f t="shared" si="30"/>
        <v>Normal</v>
      </c>
      <c r="AC664" t="str">
        <f t="shared" si="31"/>
        <v>Normal</v>
      </c>
    </row>
    <row r="665" spans="4:29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 s="11">
        <f t="shared" si="32"/>
        <v>74.931129476584019</v>
      </c>
      <c r="J665">
        <v>2</v>
      </c>
      <c r="K665" t="s">
        <v>36</v>
      </c>
      <c r="L665">
        <v>1</v>
      </c>
      <c r="M665" t="s">
        <v>35</v>
      </c>
      <c r="N665">
        <v>15</v>
      </c>
      <c r="O665">
        <v>3</v>
      </c>
      <c r="P665">
        <v>10</v>
      </c>
      <c r="Q665">
        <v>5</v>
      </c>
      <c r="R665">
        <v>5</v>
      </c>
      <c r="S665">
        <v>0</v>
      </c>
      <c r="AB665" t="str">
        <f t="shared" si="30"/>
        <v>Normal</v>
      </c>
      <c r="AC665" t="str">
        <f t="shared" si="31"/>
        <v>Normal</v>
      </c>
    </row>
    <row r="666" spans="4:29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 s="11">
        <f t="shared" si="32"/>
        <v>84.210526315789465</v>
      </c>
      <c r="J666">
        <v>2</v>
      </c>
      <c r="K666" t="s">
        <v>40</v>
      </c>
      <c r="L666">
        <v>1</v>
      </c>
      <c r="M666" t="s">
        <v>40</v>
      </c>
      <c r="N666">
        <v>5</v>
      </c>
      <c r="O666">
        <v>3</v>
      </c>
      <c r="P666">
        <v>13</v>
      </c>
      <c r="Q666">
        <v>1</v>
      </c>
      <c r="R666">
        <v>0</v>
      </c>
      <c r="S666">
        <v>0</v>
      </c>
      <c r="AB666" t="str">
        <f t="shared" si="30"/>
        <v>Normal</v>
      </c>
      <c r="AC666" t="str">
        <f t="shared" si="31"/>
        <v>Normal</v>
      </c>
    </row>
    <row r="667" spans="4:29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 s="11">
        <f t="shared" si="32"/>
        <v>67.616580310880821</v>
      </c>
      <c r="J667">
        <v>2</v>
      </c>
      <c r="K667" t="s">
        <v>40</v>
      </c>
      <c r="L667">
        <v>1</v>
      </c>
      <c r="M667" t="s">
        <v>36</v>
      </c>
      <c r="N667">
        <v>10</v>
      </c>
      <c r="O667">
        <v>4</v>
      </c>
      <c r="P667">
        <v>7</v>
      </c>
      <c r="Q667">
        <v>3</v>
      </c>
      <c r="R667">
        <v>0</v>
      </c>
      <c r="S667">
        <v>0</v>
      </c>
      <c r="AB667" t="str">
        <f t="shared" si="30"/>
        <v>Normal</v>
      </c>
      <c r="AC667" t="str">
        <f t="shared" si="31"/>
        <v>Normal</v>
      </c>
    </row>
    <row r="668" spans="4:29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 s="11">
        <f t="shared" si="32"/>
        <v>85.03649635036497</v>
      </c>
      <c r="J668">
        <v>0</v>
      </c>
      <c r="K668" t="s">
        <v>35</v>
      </c>
      <c r="L668">
        <v>0</v>
      </c>
      <c r="M668" t="s">
        <v>35</v>
      </c>
      <c r="N668">
        <v>8</v>
      </c>
      <c r="O668">
        <v>2</v>
      </c>
      <c r="P668">
        <v>13</v>
      </c>
      <c r="Q668">
        <v>4</v>
      </c>
      <c r="R668">
        <v>3</v>
      </c>
      <c r="S668">
        <v>0</v>
      </c>
      <c r="AB668" t="str">
        <f t="shared" si="30"/>
        <v>Normal</v>
      </c>
      <c r="AC668" t="str">
        <f t="shared" si="31"/>
        <v>Normal</v>
      </c>
    </row>
    <row r="669" spans="4:29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 s="11">
        <f t="shared" si="32"/>
        <v>83.370288248337033</v>
      </c>
      <c r="J669">
        <v>0</v>
      </c>
      <c r="K669" t="s">
        <v>35</v>
      </c>
      <c r="L669">
        <v>0</v>
      </c>
      <c r="M669" t="s">
        <v>36</v>
      </c>
      <c r="N669">
        <v>12</v>
      </c>
      <c r="O669">
        <v>4</v>
      </c>
      <c r="P669">
        <v>10</v>
      </c>
      <c r="Q669">
        <v>5</v>
      </c>
      <c r="R669">
        <v>0</v>
      </c>
      <c r="S669">
        <v>0</v>
      </c>
      <c r="AB669" t="str">
        <f t="shared" si="30"/>
        <v>Normal</v>
      </c>
      <c r="AC669" t="str">
        <f t="shared" si="31"/>
        <v>Normal</v>
      </c>
    </row>
    <row r="670" spans="4:29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 s="11">
        <f t="shared" si="32"/>
        <v>76.143141153081501</v>
      </c>
      <c r="J670">
        <v>3</v>
      </c>
      <c r="K670" t="s">
        <v>40</v>
      </c>
      <c r="L670">
        <v>1</v>
      </c>
      <c r="M670" t="s">
        <v>40</v>
      </c>
      <c r="N670">
        <v>18</v>
      </c>
      <c r="O670">
        <v>5</v>
      </c>
      <c r="P670">
        <v>6</v>
      </c>
      <c r="Q670">
        <v>4</v>
      </c>
      <c r="R670">
        <v>0</v>
      </c>
      <c r="S670">
        <v>0</v>
      </c>
      <c r="AB670" t="str">
        <f t="shared" si="30"/>
        <v>Normal</v>
      </c>
      <c r="AC670" t="str">
        <f t="shared" si="31"/>
        <v>Normal</v>
      </c>
    </row>
    <row r="671" spans="4:29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 s="11">
        <f t="shared" si="32"/>
        <v>84.8</v>
      </c>
      <c r="J671">
        <v>1</v>
      </c>
      <c r="K671" t="s">
        <v>35</v>
      </c>
      <c r="L671">
        <v>0</v>
      </c>
      <c r="M671" t="s">
        <v>35</v>
      </c>
      <c r="N671">
        <v>9</v>
      </c>
      <c r="O671">
        <v>3</v>
      </c>
      <c r="P671">
        <v>10</v>
      </c>
      <c r="Q671">
        <v>4</v>
      </c>
      <c r="R671">
        <v>2</v>
      </c>
      <c r="S671">
        <v>0</v>
      </c>
      <c r="AB671" t="str">
        <f t="shared" si="30"/>
        <v>Normal</v>
      </c>
      <c r="AC671" t="str">
        <f t="shared" si="31"/>
        <v>Normal</v>
      </c>
    </row>
    <row r="672" spans="4:29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 s="11">
        <f t="shared" si="32"/>
        <v>84.364820846905545</v>
      </c>
      <c r="J672">
        <v>0</v>
      </c>
      <c r="K672" t="s">
        <v>35</v>
      </c>
      <c r="L672">
        <v>0</v>
      </c>
      <c r="M672" t="s">
        <v>35</v>
      </c>
      <c r="N672">
        <v>10</v>
      </c>
      <c r="O672">
        <v>1</v>
      </c>
      <c r="P672">
        <v>12</v>
      </c>
      <c r="Q672">
        <v>2</v>
      </c>
      <c r="R672">
        <v>2</v>
      </c>
      <c r="S672">
        <v>0</v>
      </c>
      <c r="AB672" t="str">
        <f t="shared" si="30"/>
        <v>Normal</v>
      </c>
      <c r="AC672" t="str">
        <f t="shared" si="31"/>
        <v>Normal</v>
      </c>
    </row>
    <row r="673" spans="4:29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 s="11">
        <f t="shared" si="32"/>
        <v>83.026874115983034</v>
      </c>
      <c r="J673">
        <v>0</v>
      </c>
      <c r="K673" t="s">
        <v>35</v>
      </c>
      <c r="L673">
        <v>0</v>
      </c>
      <c r="M673" t="s">
        <v>35</v>
      </c>
      <c r="N673">
        <v>23</v>
      </c>
      <c r="O673">
        <v>6</v>
      </c>
      <c r="P673">
        <v>12</v>
      </c>
      <c r="Q673">
        <v>10</v>
      </c>
      <c r="R673">
        <v>3</v>
      </c>
      <c r="S673">
        <v>0</v>
      </c>
      <c r="AB673" t="str">
        <f t="shared" si="30"/>
        <v>Normal</v>
      </c>
      <c r="AC673" t="str">
        <f t="shared" si="31"/>
        <v>Normal</v>
      </c>
    </row>
    <row r="674" spans="4:29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 s="11">
        <f t="shared" si="32"/>
        <v>67.261904761904773</v>
      </c>
      <c r="J674">
        <v>2</v>
      </c>
      <c r="K674" t="s">
        <v>40</v>
      </c>
      <c r="L674">
        <v>1</v>
      </c>
      <c r="M674" t="s">
        <v>40</v>
      </c>
      <c r="N674">
        <v>10</v>
      </c>
      <c r="O674">
        <v>2</v>
      </c>
      <c r="P674">
        <v>15</v>
      </c>
      <c r="Q674">
        <v>3</v>
      </c>
      <c r="R674">
        <v>2</v>
      </c>
      <c r="S674">
        <v>0</v>
      </c>
      <c r="AB674" t="str">
        <f t="shared" si="30"/>
        <v>Normal</v>
      </c>
      <c r="AC674" t="str">
        <f t="shared" si="31"/>
        <v>Normal</v>
      </c>
    </row>
    <row r="675" spans="4:29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 s="11">
        <f t="shared" si="32"/>
        <v>82.222222222222214</v>
      </c>
      <c r="J675">
        <v>3</v>
      </c>
      <c r="K675" t="s">
        <v>40</v>
      </c>
      <c r="L675">
        <v>0</v>
      </c>
      <c r="M675" t="s">
        <v>36</v>
      </c>
      <c r="N675">
        <v>8</v>
      </c>
      <c r="O675">
        <v>5</v>
      </c>
      <c r="P675">
        <v>11</v>
      </c>
      <c r="Q675">
        <v>0</v>
      </c>
      <c r="R675">
        <v>3</v>
      </c>
      <c r="S675">
        <v>0</v>
      </c>
      <c r="AB675" t="str">
        <f t="shared" si="30"/>
        <v>Normal</v>
      </c>
      <c r="AC675" t="str">
        <f t="shared" si="31"/>
        <v>Normal</v>
      </c>
    </row>
    <row r="676" spans="4:29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 s="11">
        <f t="shared" si="32"/>
        <v>79.0625</v>
      </c>
      <c r="J676">
        <v>0</v>
      </c>
      <c r="K676" t="s">
        <v>35</v>
      </c>
      <c r="L676">
        <v>0</v>
      </c>
      <c r="M676" t="s">
        <v>35</v>
      </c>
      <c r="N676">
        <v>2</v>
      </c>
      <c r="O676">
        <v>0</v>
      </c>
      <c r="P676">
        <v>8</v>
      </c>
      <c r="Q676">
        <v>0</v>
      </c>
      <c r="R676">
        <v>4</v>
      </c>
      <c r="S676">
        <v>0</v>
      </c>
      <c r="AB676" t="str">
        <f t="shared" si="30"/>
        <v>Normal</v>
      </c>
      <c r="AC676" t="str">
        <f t="shared" si="31"/>
        <v>Normal</v>
      </c>
    </row>
    <row r="677" spans="4:29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 s="11">
        <f t="shared" si="32"/>
        <v>74.945533769063175</v>
      </c>
      <c r="J677">
        <v>1</v>
      </c>
      <c r="K677" t="s">
        <v>35</v>
      </c>
      <c r="L677">
        <v>0</v>
      </c>
      <c r="M677" t="s">
        <v>35</v>
      </c>
      <c r="N677">
        <v>12</v>
      </c>
      <c r="O677">
        <v>3</v>
      </c>
      <c r="P677">
        <v>12</v>
      </c>
      <c r="Q677">
        <v>5</v>
      </c>
      <c r="R677">
        <v>1</v>
      </c>
      <c r="S677">
        <v>0</v>
      </c>
      <c r="AB677" t="str">
        <f t="shared" si="30"/>
        <v>Normal</v>
      </c>
      <c r="AC677" t="str">
        <f t="shared" si="31"/>
        <v>Normal</v>
      </c>
    </row>
    <row r="678" spans="4:29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 s="11">
        <f t="shared" si="32"/>
        <v>82.206405693950174</v>
      </c>
      <c r="J678">
        <v>1</v>
      </c>
      <c r="K678" t="s">
        <v>36</v>
      </c>
      <c r="L678">
        <v>0</v>
      </c>
      <c r="M678" t="s">
        <v>35</v>
      </c>
      <c r="N678">
        <v>9</v>
      </c>
      <c r="O678">
        <v>3</v>
      </c>
      <c r="P678">
        <v>9</v>
      </c>
      <c r="Q678">
        <v>2</v>
      </c>
      <c r="R678">
        <v>1</v>
      </c>
      <c r="S678">
        <v>0</v>
      </c>
      <c r="AB678" t="str">
        <f t="shared" si="30"/>
        <v>Normal</v>
      </c>
      <c r="AC678" t="str">
        <f t="shared" si="31"/>
        <v>Normal</v>
      </c>
    </row>
    <row r="679" spans="4:29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 s="11">
        <f t="shared" si="32"/>
        <v>59.090909090909093</v>
      </c>
      <c r="J679">
        <v>0</v>
      </c>
      <c r="K679" t="s">
        <v>35</v>
      </c>
      <c r="L679">
        <v>0</v>
      </c>
      <c r="M679" t="s">
        <v>36</v>
      </c>
      <c r="N679">
        <v>5</v>
      </c>
      <c r="O679">
        <v>0</v>
      </c>
      <c r="P679">
        <v>11</v>
      </c>
      <c r="Q679">
        <v>5</v>
      </c>
      <c r="R679">
        <v>2</v>
      </c>
      <c r="S679">
        <v>0</v>
      </c>
      <c r="AB679" t="str">
        <f t="shared" si="30"/>
        <v>Normal</v>
      </c>
      <c r="AC679" t="str">
        <f t="shared" si="31"/>
        <v>Normal</v>
      </c>
    </row>
    <row r="680" spans="4:29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 s="11">
        <f t="shared" si="32"/>
        <v>84.421052631578959</v>
      </c>
      <c r="J680">
        <v>0</v>
      </c>
      <c r="K680" t="s">
        <v>35</v>
      </c>
      <c r="L680">
        <v>0</v>
      </c>
      <c r="M680" t="s">
        <v>36</v>
      </c>
      <c r="N680">
        <v>8</v>
      </c>
      <c r="O680">
        <v>2</v>
      </c>
      <c r="P680">
        <v>16</v>
      </c>
      <c r="Q680">
        <v>6</v>
      </c>
      <c r="R680">
        <v>5</v>
      </c>
      <c r="S680">
        <v>0</v>
      </c>
      <c r="AB680" t="str">
        <f t="shared" si="30"/>
        <v>Normal</v>
      </c>
      <c r="AC680" t="str">
        <f t="shared" si="31"/>
        <v>Normal</v>
      </c>
    </row>
    <row r="681" spans="4:29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 s="11">
        <f t="shared" si="32"/>
        <v>83.838383838383834</v>
      </c>
      <c r="J681">
        <v>1</v>
      </c>
      <c r="K681" t="s">
        <v>36</v>
      </c>
      <c r="L681">
        <v>1</v>
      </c>
      <c r="M681" t="s">
        <v>40</v>
      </c>
      <c r="N681">
        <v>14</v>
      </c>
      <c r="O681">
        <v>5</v>
      </c>
      <c r="P681">
        <v>13</v>
      </c>
      <c r="Q681">
        <v>8</v>
      </c>
      <c r="R681">
        <v>1</v>
      </c>
      <c r="S681">
        <v>0</v>
      </c>
      <c r="AB681" t="str">
        <f t="shared" si="30"/>
        <v>Normal</v>
      </c>
      <c r="AC681" t="str">
        <f t="shared" si="31"/>
        <v>Normal</v>
      </c>
    </row>
    <row r="682" spans="4:29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 s="11">
        <f t="shared" si="32"/>
        <v>82.770270270270274</v>
      </c>
      <c r="J682">
        <v>1</v>
      </c>
      <c r="K682" t="s">
        <v>35</v>
      </c>
      <c r="L682">
        <v>1</v>
      </c>
      <c r="M682" t="s">
        <v>36</v>
      </c>
      <c r="N682">
        <v>11</v>
      </c>
      <c r="O682">
        <v>5</v>
      </c>
      <c r="P682">
        <v>13</v>
      </c>
      <c r="Q682">
        <v>4</v>
      </c>
      <c r="R682">
        <v>1</v>
      </c>
      <c r="S682">
        <v>1</v>
      </c>
      <c r="AB682" t="str">
        <f t="shared" si="30"/>
        <v>Normal</v>
      </c>
      <c r="AC682" t="str">
        <f t="shared" si="31"/>
        <v>Normal</v>
      </c>
    </row>
    <row r="683" spans="4:29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 s="11">
        <f t="shared" si="32"/>
        <v>80.879120879120876</v>
      </c>
      <c r="J683">
        <v>2</v>
      </c>
      <c r="K683" t="s">
        <v>40</v>
      </c>
      <c r="L683">
        <v>0</v>
      </c>
      <c r="M683" t="s">
        <v>35</v>
      </c>
      <c r="N683">
        <v>22</v>
      </c>
      <c r="O683">
        <v>7</v>
      </c>
      <c r="P683">
        <v>16</v>
      </c>
      <c r="Q683">
        <v>8</v>
      </c>
      <c r="R683">
        <v>2</v>
      </c>
      <c r="S683">
        <v>0</v>
      </c>
      <c r="AB683" t="str">
        <f t="shared" si="30"/>
        <v>Normal</v>
      </c>
      <c r="AC683" t="str">
        <f t="shared" si="31"/>
        <v>Normal</v>
      </c>
    </row>
    <row r="684" spans="4:29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 s="11">
        <f t="shared" si="32"/>
        <v>70.731707317073173</v>
      </c>
      <c r="J684">
        <v>2</v>
      </c>
      <c r="K684" t="s">
        <v>36</v>
      </c>
      <c r="L684">
        <v>1</v>
      </c>
      <c r="M684" t="s">
        <v>40</v>
      </c>
      <c r="N684">
        <v>11</v>
      </c>
      <c r="O684">
        <v>4</v>
      </c>
      <c r="P684">
        <v>13</v>
      </c>
      <c r="Q684">
        <v>7</v>
      </c>
      <c r="R684">
        <v>2</v>
      </c>
      <c r="S684">
        <v>0</v>
      </c>
      <c r="AB684" t="str">
        <f t="shared" si="30"/>
        <v>Normal</v>
      </c>
      <c r="AC684" t="str">
        <f t="shared" si="31"/>
        <v>Normal</v>
      </c>
    </row>
    <row r="685" spans="4:29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 s="11">
        <f t="shared" si="32"/>
        <v>80.424528301886795</v>
      </c>
      <c r="J685">
        <v>1</v>
      </c>
      <c r="K685" t="s">
        <v>35</v>
      </c>
      <c r="L685">
        <v>0</v>
      </c>
      <c r="M685" t="s">
        <v>35</v>
      </c>
      <c r="N685">
        <v>19</v>
      </c>
      <c r="O685">
        <v>3</v>
      </c>
      <c r="P685">
        <v>15</v>
      </c>
      <c r="Q685">
        <v>4</v>
      </c>
      <c r="R685">
        <v>2</v>
      </c>
      <c r="S685">
        <v>0</v>
      </c>
      <c r="AB685" t="str">
        <f t="shared" si="30"/>
        <v>Normal</v>
      </c>
      <c r="AC685" t="str">
        <f t="shared" si="31"/>
        <v>Normal</v>
      </c>
    </row>
    <row r="686" spans="4:29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 s="11">
        <f t="shared" si="32"/>
        <v>81.888246628131029</v>
      </c>
      <c r="J686">
        <v>0</v>
      </c>
      <c r="K686" t="s">
        <v>36</v>
      </c>
      <c r="L686">
        <v>0</v>
      </c>
      <c r="M686" t="s">
        <v>36</v>
      </c>
      <c r="N686">
        <v>21</v>
      </c>
      <c r="O686">
        <v>5</v>
      </c>
      <c r="P686">
        <v>12</v>
      </c>
      <c r="Q686">
        <v>6</v>
      </c>
      <c r="R686">
        <v>3</v>
      </c>
      <c r="S686">
        <v>0</v>
      </c>
      <c r="AB686" t="str">
        <f t="shared" si="30"/>
        <v>Normal</v>
      </c>
      <c r="AC686" t="str">
        <f t="shared" si="31"/>
        <v>Normal</v>
      </c>
    </row>
    <row r="687" spans="4:29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 s="11">
        <f t="shared" si="32"/>
        <v>82.026143790849673</v>
      </c>
      <c r="J687">
        <v>2</v>
      </c>
      <c r="K687" t="s">
        <v>35</v>
      </c>
      <c r="L687">
        <v>1</v>
      </c>
      <c r="M687" t="s">
        <v>35</v>
      </c>
      <c r="N687">
        <v>14</v>
      </c>
      <c r="O687">
        <v>6</v>
      </c>
      <c r="P687">
        <v>9</v>
      </c>
      <c r="Q687">
        <v>4</v>
      </c>
      <c r="R687">
        <v>0</v>
      </c>
      <c r="S687">
        <v>0</v>
      </c>
      <c r="AB687" t="str">
        <f t="shared" si="30"/>
        <v>Normal</v>
      </c>
      <c r="AC687" t="str">
        <f t="shared" si="31"/>
        <v>Normal</v>
      </c>
    </row>
    <row r="688" spans="4:29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 s="11">
        <f t="shared" si="32"/>
        <v>86.317907444668009</v>
      </c>
      <c r="J688">
        <v>1</v>
      </c>
      <c r="K688" t="s">
        <v>35</v>
      </c>
      <c r="L688">
        <v>0</v>
      </c>
      <c r="M688" t="s">
        <v>35</v>
      </c>
      <c r="N688">
        <v>12</v>
      </c>
      <c r="O688">
        <v>4</v>
      </c>
      <c r="P688">
        <v>20</v>
      </c>
      <c r="Q688">
        <v>1</v>
      </c>
      <c r="R688">
        <v>1</v>
      </c>
      <c r="S688">
        <v>0</v>
      </c>
      <c r="AB688" t="str">
        <f t="shared" si="30"/>
        <v>Normal</v>
      </c>
      <c r="AC688" t="str">
        <f t="shared" si="31"/>
        <v>Normal</v>
      </c>
    </row>
    <row r="689" spans="4:29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 s="11">
        <f t="shared" si="32"/>
        <v>87.080536912751683</v>
      </c>
      <c r="J689">
        <v>0</v>
      </c>
      <c r="K689" t="s">
        <v>36</v>
      </c>
      <c r="L689">
        <v>0</v>
      </c>
      <c r="M689" t="s">
        <v>36</v>
      </c>
      <c r="N689">
        <v>9</v>
      </c>
      <c r="O689">
        <v>5</v>
      </c>
      <c r="P689">
        <v>9</v>
      </c>
      <c r="Q689">
        <v>3</v>
      </c>
      <c r="R689">
        <v>2</v>
      </c>
      <c r="S689">
        <v>0</v>
      </c>
      <c r="AB689" t="str">
        <f t="shared" si="30"/>
        <v>Normal</v>
      </c>
      <c r="AC689" t="str">
        <f t="shared" si="31"/>
        <v>Normal</v>
      </c>
    </row>
    <row r="690" spans="4:29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 s="11">
        <f t="shared" si="32"/>
        <v>79.458239277652368</v>
      </c>
      <c r="J690">
        <v>3</v>
      </c>
      <c r="K690" t="s">
        <v>40</v>
      </c>
      <c r="L690">
        <v>3</v>
      </c>
      <c r="M690" t="s">
        <v>40</v>
      </c>
      <c r="N690">
        <v>16</v>
      </c>
      <c r="O690">
        <v>5</v>
      </c>
      <c r="P690">
        <v>9</v>
      </c>
      <c r="Q690">
        <v>2</v>
      </c>
      <c r="R690">
        <v>0</v>
      </c>
      <c r="S690">
        <v>0</v>
      </c>
      <c r="AB690" t="str">
        <f t="shared" si="30"/>
        <v>Normal</v>
      </c>
      <c r="AC690" t="str">
        <f t="shared" si="31"/>
        <v>Normal</v>
      </c>
    </row>
    <row r="691" spans="4:29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 s="11">
        <f t="shared" si="32"/>
        <v>79.946524064171115</v>
      </c>
      <c r="J691">
        <v>2</v>
      </c>
      <c r="K691" t="s">
        <v>35</v>
      </c>
      <c r="L691">
        <v>2</v>
      </c>
      <c r="M691" t="s">
        <v>36</v>
      </c>
      <c r="N691">
        <v>8</v>
      </c>
      <c r="O691">
        <v>3</v>
      </c>
      <c r="P691">
        <v>16</v>
      </c>
      <c r="Q691">
        <v>4</v>
      </c>
      <c r="R691">
        <v>3</v>
      </c>
      <c r="S691">
        <v>0</v>
      </c>
      <c r="AB691" t="str">
        <f t="shared" si="30"/>
        <v>Normal</v>
      </c>
      <c r="AC691" t="str">
        <f t="shared" si="31"/>
        <v>Normal</v>
      </c>
    </row>
    <row r="692" spans="4:29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 s="11">
        <f t="shared" si="32"/>
        <v>77.777777777777786</v>
      </c>
      <c r="J692">
        <v>2</v>
      </c>
      <c r="K692" t="s">
        <v>36</v>
      </c>
      <c r="L692">
        <v>1</v>
      </c>
      <c r="M692" t="s">
        <v>36</v>
      </c>
      <c r="N692">
        <v>15</v>
      </c>
      <c r="O692">
        <v>6</v>
      </c>
      <c r="P692">
        <v>11</v>
      </c>
      <c r="Q692">
        <v>6</v>
      </c>
      <c r="R692">
        <v>5</v>
      </c>
      <c r="S692">
        <v>0</v>
      </c>
      <c r="AB692" t="str">
        <f t="shared" si="30"/>
        <v>Normal</v>
      </c>
      <c r="AC692" t="str">
        <f t="shared" si="31"/>
        <v>Normal</v>
      </c>
    </row>
    <row r="693" spans="4:29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 s="11">
        <f t="shared" si="32"/>
        <v>78.818737270875758</v>
      </c>
      <c r="J693">
        <v>1</v>
      </c>
      <c r="K693" t="s">
        <v>40</v>
      </c>
      <c r="L693">
        <v>0</v>
      </c>
      <c r="M693" t="s">
        <v>36</v>
      </c>
      <c r="N693">
        <v>13</v>
      </c>
      <c r="O693">
        <v>5</v>
      </c>
      <c r="P693">
        <v>13</v>
      </c>
      <c r="Q693">
        <v>7</v>
      </c>
      <c r="R693">
        <v>3</v>
      </c>
      <c r="S693">
        <v>0</v>
      </c>
      <c r="AB693" t="str">
        <f t="shared" si="30"/>
        <v>Normal</v>
      </c>
      <c r="AC693" t="str">
        <f t="shared" si="31"/>
        <v>Normal</v>
      </c>
    </row>
    <row r="694" spans="4:29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 s="11">
        <f t="shared" si="32"/>
        <v>88.082901554404145</v>
      </c>
      <c r="J694">
        <v>3</v>
      </c>
      <c r="K694" t="s">
        <v>40</v>
      </c>
      <c r="L694">
        <v>0</v>
      </c>
      <c r="M694" t="s">
        <v>36</v>
      </c>
      <c r="N694">
        <v>25</v>
      </c>
      <c r="O694">
        <v>10</v>
      </c>
      <c r="P694">
        <v>4</v>
      </c>
      <c r="Q694">
        <v>14</v>
      </c>
      <c r="R694">
        <v>1</v>
      </c>
      <c r="S694">
        <v>0</v>
      </c>
      <c r="AB694" t="str">
        <f t="shared" si="30"/>
        <v>Normal</v>
      </c>
      <c r="AC694" t="str">
        <f t="shared" si="31"/>
        <v>Normal</v>
      </c>
    </row>
    <row r="695" spans="4:29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 s="11">
        <f t="shared" si="32"/>
        <v>75.081967213114751</v>
      </c>
      <c r="J695">
        <v>1</v>
      </c>
      <c r="K695" t="s">
        <v>36</v>
      </c>
      <c r="L695">
        <v>0</v>
      </c>
      <c r="M695" t="s">
        <v>36</v>
      </c>
      <c r="N695">
        <v>3</v>
      </c>
      <c r="O695">
        <v>2</v>
      </c>
      <c r="P695">
        <v>9</v>
      </c>
      <c r="Q695">
        <v>5</v>
      </c>
      <c r="R695">
        <v>3</v>
      </c>
      <c r="S695">
        <v>0</v>
      </c>
      <c r="AB695" t="str">
        <f t="shared" si="30"/>
        <v>Normal</v>
      </c>
      <c r="AC695" t="str">
        <f t="shared" si="31"/>
        <v>Normal</v>
      </c>
    </row>
    <row r="696" spans="4:29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 s="11">
        <f t="shared" si="32"/>
        <v>70.46413502109705</v>
      </c>
      <c r="J696">
        <v>2</v>
      </c>
      <c r="K696" t="s">
        <v>36</v>
      </c>
      <c r="L696">
        <v>2</v>
      </c>
      <c r="M696" t="s">
        <v>40</v>
      </c>
      <c r="N696">
        <v>13</v>
      </c>
      <c r="O696">
        <v>4</v>
      </c>
      <c r="P696">
        <v>7</v>
      </c>
      <c r="Q696">
        <v>4</v>
      </c>
      <c r="R696">
        <v>2</v>
      </c>
      <c r="S696">
        <v>0</v>
      </c>
      <c r="AB696" t="str">
        <f t="shared" si="30"/>
        <v>Normal</v>
      </c>
      <c r="AC696" t="str">
        <f t="shared" si="31"/>
        <v>Normal</v>
      </c>
    </row>
    <row r="697" spans="4:29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 s="11">
        <f t="shared" si="32"/>
        <v>83.218390804597703</v>
      </c>
      <c r="J697">
        <v>1</v>
      </c>
      <c r="K697" t="s">
        <v>35</v>
      </c>
      <c r="L697">
        <v>0</v>
      </c>
      <c r="M697" t="s">
        <v>35</v>
      </c>
      <c r="N697">
        <v>11</v>
      </c>
      <c r="O697">
        <v>4</v>
      </c>
      <c r="P697">
        <v>8</v>
      </c>
      <c r="Q697">
        <v>3</v>
      </c>
      <c r="R697">
        <v>2</v>
      </c>
      <c r="S697">
        <v>0</v>
      </c>
      <c r="AB697" t="str">
        <f t="shared" si="30"/>
        <v>Normal</v>
      </c>
      <c r="AC697" t="str">
        <f t="shared" si="31"/>
        <v>Normal</v>
      </c>
    </row>
    <row r="698" spans="4:29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 s="11">
        <f t="shared" si="32"/>
        <v>86.268174474959608</v>
      </c>
      <c r="J698">
        <v>2</v>
      </c>
      <c r="K698" t="s">
        <v>35</v>
      </c>
      <c r="L698">
        <v>0</v>
      </c>
      <c r="M698" t="s">
        <v>35</v>
      </c>
      <c r="N698">
        <v>11</v>
      </c>
      <c r="O698">
        <v>4</v>
      </c>
      <c r="P698">
        <v>15</v>
      </c>
      <c r="Q698">
        <v>4</v>
      </c>
      <c r="R698">
        <v>2</v>
      </c>
      <c r="S698">
        <v>0</v>
      </c>
      <c r="AB698" t="str">
        <f t="shared" si="30"/>
        <v>Normal</v>
      </c>
      <c r="AC698" t="str">
        <f t="shared" si="31"/>
        <v>Normal</v>
      </c>
    </row>
    <row r="699" spans="4:29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 s="11">
        <f t="shared" si="32"/>
        <v>80.555555555555557</v>
      </c>
      <c r="J699">
        <v>1</v>
      </c>
      <c r="K699" t="s">
        <v>35</v>
      </c>
      <c r="L699">
        <v>1</v>
      </c>
      <c r="M699" t="s">
        <v>36</v>
      </c>
      <c r="N699">
        <v>9</v>
      </c>
      <c r="O699">
        <v>5</v>
      </c>
      <c r="P699">
        <v>9</v>
      </c>
      <c r="Q699">
        <v>2</v>
      </c>
      <c r="R699">
        <v>2</v>
      </c>
      <c r="S699">
        <v>0</v>
      </c>
      <c r="AB699" t="str">
        <f t="shared" si="30"/>
        <v>Normal</v>
      </c>
      <c r="AC699" t="str">
        <f t="shared" si="31"/>
        <v>Normal</v>
      </c>
    </row>
    <row r="700" spans="4:29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 s="11">
        <f t="shared" si="32"/>
        <v>78.464419475655433</v>
      </c>
      <c r="J700">
        <v>0</v>
      </c>
      <c r="K700" t="s">
        <v>35</v>
      </c>
      <c r="L700">
        <v>0</v>
      </c>
      <c r="M700" t="s">
        <v>35</v>
      </c>
      <c r="N700">
        <v>12</v>
      </c>
      <c r="O700">
        <v>7</v>
      </c>
      <c r="P700">
        <v>10</v>
      </c>
      <c r="Q700">
        <v>9</v>
      </c>
      <c r="R700">
        <v>2</v>
      </c>
      <c r="S700">
        <v>0</v>
      </c>
      <c r="AB700" t="str">
        <f t="shared" si="30"/>
        <v>Normal</v>
      </c>
      <c r="AC700" t="str">
        <f t="shared" si="31"/>
        <v>Normal</v>
      </c>
    </row>
    <row r="701" spans="4:29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 s="11">
        <f t="shared" si="32"/>
        <v>76.322418136020147</v>
      </c>
      <c r="J701">
        <v>0</v>
      </c>
      <c r="K701" t="s">
        <v>35</v>
      </c>
      <c r="L701">
        <v>0</v>
      </c>
      <c r="M701" t="s">
        <v>35</v>
      </c>
      <c r="N701">
        <v>11</v>
      </c>
      <c r="O701">
        <v>4</v>
      </c>
      <c r="P701">
        <v>15</v>
      </c>
      <c r="Q701">
        <v>4</v>
      </c>
      <c r="R701">
        <v>3</v>
      </c>
      <c r="S701">
        <v>0</v>
      </c>
      <c r="AB701" t="str">
        <f t="shared" si="30"/>
        <v>Normal</v>
      </c>
      <c r="AC701" t="str">
        <f t="shared" si="31"/>
        <v>Normal</v>
      </c>
    </row>
    <row r="702" spans="4:29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 s="11">
        <f t="shared" si="32"/>
        <v>82.163187855787484</v>
      </c>
      <c r="J702">
        <v>2</v>
      </c>
      <c r="K702" t="s">
        <v>35</v>
      </c>
      <c r="L702">
        <v>1</v>
      </c>
      <c r="M702" t="s">
        <v>36</v>
      </c>
      <c r="N702">
        <v>12</v>
      </c>
      <c r="O702">
        <v>3</v>
      </c>
      <c r="P702">
        <v>11</v>
      </c>
      <c r="Q702">
        <v>8</v>
      </c>
      <c r="R702">
        <v>3</v>
      </c>
      <c r="S702">
        <v>1</v>
      </c>
      <c r="AB702" t="str">
        <f t="shared" si="30"/>
        <v>Normal</v>
      </c>
      <c r="AC702" t="str">
        <f t="shared" si="31"/>
        <v>Normal</v>
      </c>
    </row>
    <row r="703" spans="4:29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 s="11">
        <f t="shared" si="32"/>
        <v>84.75120385232745</v>
      </c>
      <c r="J703">
        <v>0</v>
      </c>
      <c r="K703" t="s">
        <v>36</v>
      </c>
      <c r="L703">
        <v>0</v>
      </c>
      <c r="M703" t="s">
        <v>36</v>
      </c>
      <c r="N703">
        <v>15</v>
      </c>
      <c r="O703">
        <v>4</v>
      </c>
      <c r="P703">
        <v>10</v>
      </c>
      <c r="Q703">
        <v>4</v>
      </c>
      <c r="R703">
        <v>4</v>
      </c>
      <c r="S703">
        <v>0</v>
      </c>
      <c r="AB703" t="str">
        <f t="shared" si="30"/>
        <v>Normal</v>
      </c>
      <c r="AC703" t="str">
        <f t="shared" si="31"/>
        <v>Normal</v>
      </c>
    </row>
    <row r="704" spans="4:29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 s="11">
        <f t="shared" si="32"/>
        <v>87.201125175808727</v>
      </c>
      <c r="J704">
        <v>2</v>
      </c>
      <c r="K704" t="s">
        <v>40</v>
      </c>
      <c r="L704">
        <v>0</v>
      </c>
      <c r="M704" t="s">
        <v>36</v>
      </c>
      <c r="N704">
        <v>12</v>
      </c>
      <c r="O704">
        <v>7</v>
      </c>
      <c r="P704">
        <v>6</v>
      </c>
      <c r="Q704">
        <v>5</v>
      </c>
      <c r="R704">
        <v>0</v>
      </c>
      <c r="S704">
        <v>0</v>
      </c>
      <c r="AB704" t="str">
        <f t="shared" si="30"/>
        <v>Normal</v>
      </c>
      <c r="AC704" t="str">
        <f t="shared" si="31"/>
        <v>Normal</v>
      </c>
    </row>
    <row r="705" spans="4:29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 s="11">
        <f t="shared" si="32"/>
        <v>83.606557377049185</v>
      </c>
      <c r="J705">
        <v>1</v>
      </c>
      <c r="K705" t="s">
        <v>36</v>
      </c>
      <c r="L705">
        <v>0</v>
      </c>
      <c r="M705" t="s">
        <v>36</v>
      </c>
      <c r="N705">
        <v>15</v>
      </c>
      <c r="O705">
        <v>4</v>
      </c>
      <c r="P705">
        <v>13</v>
      </c>
      <c r="Q705">
        <v>5</v>
      </c>
      <c r="R705">
        <v>1</v>
      </c>
      <c r="S705">
        <v>0</v>
      </c>
      <c r="AB705" t="str">
        <f t="shared" si="30"/>
        <v>Normal</v>
      </c>
      <c r="AC705" t="str">
        <f t="shared" si="31"/>
        <v>Normal</v>
      </c>
    </row>
    <row r="706" spans="4:29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 s="11">
        <f t="shared" si="32"/>
        <v>82.869379014989292</v>
      </c>
      <c r="J706">
        <v>1</v>
      </c>
      <c r="K706" t="s">
        <v>35</v>
      </c>
      <c r="L706">
        <v>1</v>
      </c>
      <c r="M706" t="s">
        <v>36</v>
      </c>
      <c r="N706">
        <v>10</v>
      </c>
      <c r="O706">
        <v>3</v>
      </c>
      <c r="P706">
        <v>12</v>
      </c>
      <c r="Q706">
        <v>7</v>
      </c>
      <c r="R706">
        <v>3</v>
      </c>
      <c r="S706">
        <v>0</v>
      </c>
      <c r="AB706" t="str">
        <f t="shared" ref="AB706:AB761" si="33">IF(E706 &lt; _xlfn.PERCENTILE.INC($E$2:$E$761,0),
    "Ekstrem Rendah",
    IF(E706 &gt; _xlfn.PERCENTILE.INC($E$2:$E$761,1),
        "Ekstrem Tinggi",
        "Normal"
    )
)</f>
        <v>Normal</v>
      </c>
      <c r="AC706" t="str">
        <f t="shared" ref="AC706:AC761" si="34">IF(F706 &lt; _xlfn.PERCENTILE.INC($F$2:$F$761,0.001),
    "Ekstrem Rendah",
    IF(F706 &gt; _xlfn.PERCENTILE.INC($F$2:$F$761,0.999),
        "Ekstrem Tinggi",
        "Normal"
    )
)</f>
        <v>Normal</v>
      </c>
    </row>
    <row r="707" spans="4:29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 s="11">
        <f t="shared" ref="I707:I761" si="35">H707/G707*100</f>
        <v>85.121107266435985</v>
      </c>
      <c r="J707">
        <v>2</v>
      </c>
      <c r="K707" t="s">
        <v>40</v>
      </c>
      <c r="L707">
        <v>0</v>
      </c>
      <c r="M707" t="s">
        <v>35</v>
      </c>
      <c r="N707">
        <v>13</v>
      </c>
      <c r="O707">
        <v>8</v>
      </c>
      <c r="P707">
        <v>9</v>
      </c>
      <c r="Q707">
        <v>4</v>
      </c>
      <c r="R707">
        <v>3</v>
      </c>
      <c r="S707">
        <v>0</v>
      </c>
      <c r="AB707" t="str">
        <f t="shared" si="33"/>
        <v>Normal</v>
      </c>
      <c r="AC707" t="str">
        <f t="shared" si="34"/>
        <v>Normal</v>
      </c>
    </row>
    <row r="708" spans="4:29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 s="11">
        <f t="shared" si="35"/>
        <v>89.493670886075947</v>
      </c>
      <c r="J708">
        <v>4</v>
      </c>
      <c r="K708" t="s">
        <v>40</v>
      </c>
      <c r="L708">
        <v>2</v>
      </c>
      <c r="M708" t="s">
        <v>40</v>
      </c>
      <c r="N708">
        <v>24</v>
      </c>
      <c r="O708">
        <v>7</v>
      </c>
      <c r="P708">
        <v>7</v>
      </c>
      <c r="Q708">
        <v>12</v>
      </c>
      <c r="R708">
        <v>0</v>
      </c>
      <c r="S708">
        <v>0</v>
      </c>
      <c r="AB708" t="str">
        <f t="shared" si="33"/>
        <v>Normal</v>
      </c>
      <c r="AC708" t="str">
        <f t="shared" si="34"/>
        <v>Normal</v>
      </c>
    </row>
    <row r="709" spans="4:29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 s="11">
        <f t="shared" si="35"/>
        <v>80</v>
      </c>
      <c r="J709">
        <v>1</v>
      </c>
      <c r="K709" t="s">
        <v>40</v>
      </c>
      <c r="L709">
        <v>0</v>
      </c>
      <c r="M709" t="s">
        <v>36</v>
      </c>
      <c r="N709">
        <v>4</v>
      </c>
      <c r="O709">
        <v>2</v>
      </c>
      <c r="P709">
        <v>18</v>
      </c>
      <c r="Q709">
        <v>2</v>
      </c>
      <c r="R709">
        <v>3</v>
      </c>
      <c r="S709">
        <v>0</v>
      </c>
      <c r="AB709" t="str">
        <f t="shared" si="33"/>
        <v>Normal</v>
      </c>
      <c r="AC709" t="str">
        <f t="shared" si="34"/>
        <v>Normal</v>
      </c>
    </row>
    <row r="710" spans="4:29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 s="11">
        <f t="shared" si="35"/>
        <v>83.09608540925268</v>
      </c>
      <c r="J710">
        <v>1</v>
      </c>
      <c r="K710" t="s">
        <v>40</v>
      </c>
      <c r="L710">
        <v>0</v>
      </c>
      <c r="M710" t="s">
        <v>36</v>
      </c>
      <c r="N710">
        <v>28</v>
      </c>
      <c r="O710">
        <v>10</v>
      </c>
      <c r="P710">
        <v>7</v>
      </c>
      <c r="Q710">
        <v>13</v>
      </c>
      <c r="R710">
        <v>2</v>
      </c>
      <c r="S710">
        <v>0</v>
      </c>
      <c r="AB710" t="str">
        <f t="shared" si="33"/>
        <v>Normal</v>
      </c>
      <c r="AC710" t="str">
        <f t="shared" si="34"/>
        <v>Normal</v>
      </c>
    </row>
    <row r="711" spans="4:29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 s="11">
        <f t="shared" si="35"/>
        <v>67.272727272727266</v>
      </c>
      <c r="J711">
        <v>2</v>
      </c>
      <c r="K711" t="s">
        <v>40</v>
      </c>
      <c r="L711">
        <v>2</v>
      </c>
      <c r="M711" t="s">
        <v>40</v>
      </c>
      <c r="N711">
        <v>4</v>
      </c>
      <c r="O711">
        <v>3</v>
      </c>
      <c r="P711">
        <v>12</v>
      </c>
      <c r="Q711">
        <v>1</v>
      </c>
      <c r="R711">
        <v>4</v>
      </c>
      <c r="S711">
        <v>0</v>
      </c>
      <c r="AB711" t="str">
        <f t="shared" si="33"/>
        <v>Normal</v>
      </c>
      <c r="AC711" t="str">
        <f t="shared" si="34"/>
        <v>Normal</v>
      </c>
    </row>
    <row r="712" spans="4:29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 s="11">
        <f t="shared" si="35"/>
        <v>79.532163742690059</v>
      </c>
      <c r="J712">
        <v>1</v>
      </c>
      <c r="K712" t="s">
        <v>35</v>
      </c>
      <c r="L712">
        <v>1</v>
      </c>
      <c r="M712" t="s">
        <v>36</v>
      </c>
      <c r="N712">
        <v>7</v>
      </c>
      <c r="O712">
        <v>3</v>
      </c>
      <c r="P712">
        <v>10</v>
      </c>
      <c r="Q712">
        <v>2</v>
      </c>
      <c r="R712">
        <v>3</v>
      </c>
      <c r="S712">
        <v>0</v>
      </c>
      <c r="AB712" t="str">
        <f t="shared" si="33"/>
        <v>Normal</v>
      </c>
      <c r="AC712" t="str">
        <f t="shared" si="34"/>
        <v>Normal</v>
      </c>
    </row>
    <row r="713" spans="4:29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 s="11">
        <f t="shared" si="35"/>
        <v>80.926430517711168</v>
      </c>
      <c r="J713">
        <v>2</v>
      </c>
      <c r="K713" t="s">
        <v>36</v>
      </c>
      <c r="L713">
        <v>1</v>
      </c>
      <c r="M713" t="s">
        <v>35</v>
      </c>
      <c r="N713">
        <v>15</v>
      </c>
      <c r="O713">
        <v>4</v>
      </c>
      <c r="P713">
        <v>6</v>
      </c>
      <c r="Q713">
        <v>6</v>
      </c>
      <c r="R713">
        <v>1</v>
      </c>
      <c r="S713">
        <v>0</v>
      </c>
      <c r="AB713" t="str">
        <f t="shared" si="33"/>
        <v>Normal</v>
      </c>
      <c r="AC713" t="str">
        <f t="shared" si="34"/>
        <v>Normal</v>
      </c>
    </row>
    <row r="714" spans="4:29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 s="11">
        <f t="shared" si="35"/>
        <v>82.173913043478265</v>
      </c>
      <c r="J714">
        <v>0</v>
      </c>
      <c r="K714" t="s">
        <v>35</v>
      </c>
      <c r="L714">
        <v>0</v>
      </c>
      <c r="M714" t="s">
        <v>35</v>
      </c>
      <c r="N714">
        <v>6</v>
      </c>
      <c r="O714">
        <v>3</v>
      </c>
      <c r="P714">
        <v>11</v>
      </c>
      <c r="Q714">
        <v>2</v>
      </c>
      <c r="R714">
        <v>0</v>
      </c>
      <c r="S714">
        <v>0</v>
      </c>
      <c r="AB714" t="str">
        <f t="shared" si="33"/>
        <v>Normal</v>
      </c>
      <c r="AC714" t="str">
        <f t="shared" si="34"/>
        <v>Normal</v>
      </c>
    </row>
    <row r="715" spans="4:29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 s="11">
        <f t="shared" si="35"/>
        <v>86.301369863013704</v>
      </c>
      <c r="J715">
        <v>2</v>
      </c>
      <c r="K715" t="s">
        <v>35</v>
      </c>
      <c r="L715">
        <v>0</v>
      </c>
      <c r="M715" t="s">
        <v>35</v>
      </c>
      <c r="N715">
        <v>12</v>
      </c>
      <c r="O715">
        <v>4</v>
      </c>
      <c r="P715">
        <v>9</v>
      </c>
      <c r="Q715">
        <v>1</v>
      </c>
      <c r="R715">
        <v>1</v>
      </c>
      <c r="S715">
        <v>0</v>
      </c>
      <c r="AB715" t="str">
        <f t="shared" si="33"/>
        <v>Normal</v>
      </c>
      <c r="AC715" t="str">
        <f t="shared" si="34"/>
        <v>Normal</v>
      </c>
    </row>
    <row r="716" spans="4:29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 s="11">
        <f t="shared" si="35"/>
        <v>65.048543689320397</v>
      </c>
      <c r="J716">
        <v>0</v>
      </c>
      <c r="K716" t="s">
        <v>35</v>
      </c>
      <c r="L716">
        <v>0</v>
      </c>
      <c r="M716" t="s">
        <v>35</v>
      </c>
      <c r="N716">
        <v>4</v>
      </c>
      <c r="O716">
        <v>0</v>
      </c>
      <c r="P716">
        <v>9</v>
      </c>
      <c r="Q716">
        <v>2</v>
      </c>
      <c r="R716">
        <v>2</v>
      </c>
      <c r="S716">
        <v>1</v>
      </c>
      <c r="AB716" t="str">
        <f t="shared" si="33"/>
        <v>Normal</v>
      </c>
      <c r="AC716" t="str">
        <f t="shared" si="34"/>
        <v>Normal</v>
      </c>
    </row>
    <row r="717" spans="4:29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 s="11">
        <f t="shared" si="35"/>
        <v>83.118971061093248</v>
      </c>
      <c r="J717">
        <v>2</v>
      </c>
      <c r="K717" t="s">
        <v>40</v>
      </c>
      <c r="L717">
        <v>0</v>
      </c>
      <c r="M717" t="s">
        <v>35</v>
      </c>
      <c r="N717">
        <v>26</v>
      </c>
      <c r="O717">
        <v>5</v>
      </c>
      <c r="P717">
        <v>12</v>
      </c>
      <c r="Q717">
        <v>13</v>
      </c>
      <c r="R717">
        <v>1</v>
      </c>
      <c r="S717">
        <v>0</v>
      </c>
      <c r="AB717" t="str">
        <f t="shared" si="33"/>
        <v>Normal</v>
      </c>
      <c r="AC717" t="str">
        <f t="shared" si="34"/>
        <v>Normal</v>
      </c>
    </row>
    <row r="718" spans="4:29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 s="11">
        <f t="shared" si="35"/>
        <v>83.137254901960787</v>
      </c>
      <c r="J718">
        <v>0</v>
      </c>
      <c r="K718" t="s">
        <v>35</v>
      </c>
      <c r="L718">
        <v>0</v>
      </c>
      <c r="M718" t="s">
        <v>35</v>
      </c>
      <c r="N718">
        <v>8</v>
      </c>
      <c r="O718">
        <v>2</v>
      </c>
      <c r="P718">
        <v>17</v>
      </c>
      <c r="Q718">
        <v>2</v>
      </c>
      <c r="R718">
        <v>4</v>
      </c>
      <c r="S718">
        <v>0</v>
      </c>
      <c r="AB718" t="str">
        <f t="shared" si="33"/>
        <v>Normal</v>
      </c>
      <c r="AC718" t="str">
        <f t="shared" si="34"/>
        <v>Normal</v>
      </c>
    </row>
    <row r="719" spans="4:29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 s="11">
        <f t="shared" si="35"/>
        <v>79.693486590038304</v>
      </c>
      <c r="J719">
        <v>1</v>
      </c>
      <c r="K719" t="s">
        <v>36</v>
      </c>
      <c r="L719">
        <v>0</v>
      </c>
      <c r="M719" t="s">
        <v>35</v>
      </c>
      <c r="N719">
        <v>25</v>
      </c>
      <c r="O719">
        <v>6</v>
      </c>
      <c r="P719">
        <v>12</v>
      </c>
      <c r="Q719">
        <v>10</v>
      </c>
      <c r="R719">
        <v>2</v>
      </c>
      <c r="S719">
        <v>0</v>
      </c>
      <c r="AB719" t="str">
        <f t="shared" si="33"/>
        <v>Normal</v>
      </c>
      <c r="AC719" t="str">
        <f t="shared" si="34"/>
        <v>Normal</v>
      </c>
    </row>
    <row r="720" spans="4:29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 s="11">
        <f t="shared" si="35"/>
        <v>72.423398328690809</v>
      </c>
      <c r="J720">
        <v>1</v>
      </c>
      <c r="K720" t="s">
        <v>35</v>
      </c>
      <c r="L720">
        <v>1</v>
      </c>
      <c r="M720" t="s">
        <v>35</v>
      </c>
      <c r="N720">
        <v>8</v>
      </c>
      <c r="O720">
        <v>3</v>
      </c>
      <c r="P720">
        <v>9</v>
      </c>
      <c r="Q720">
        <v>2</v>
      </c>
      <c r="R720">
        <v>1</v>
      </c>
      <c r="S720">
        <v>0</v>
      </c>
      <c r="AB720" t="str">
        <f t="shared" si="33"/>
        <v>Normal</v>
      </c>
      <c r="AC720" t="str">
        <f t="shared" si="34"/>
        <v>Normal</v>
      </c>
    </row>
    <row r="721" spans="4:29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 s="11">
        <f t="shared" si="35"/>
        <v>74.787535410764875</v>
      </c>
      <c r="J721">
        <v>2</v>
      </c>
      <c r="K721" t="s">
        <v>40</v>
      </c>
      <c r="L721">
        <v>1</v>
      </c>
      <c r="M721" t="s">
        <v>40</v>
      </c>
      <c r="N721">
        <v>11</v>
      </c>
      <c r="O721">
        <v>3</v>
      </c>
      <c r="P721">
        <v>12</v>
      </c>
      <c r="Q721">
        <v>5</v>
      </c>
      <c r="R721">
        <v>5</v>
      </c>
      <c r="S721">
        <v>0</v>
      </c>
      <c r="AB721" t="str">
        <f t="shared" si="33"/>
        <v>Normal</v>
      </c>
      <c r="AC721" t="str">
        <f t="shared" si="34"/>
        <v>Normal</v>
      </c>
    </row>
    <row r="722" spans="4:29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 s="11">
        <f t="shared" si="35"/>
        <v>82.014388489208628</v>
      </c>
      <c r="J722">
        <v>0</v>
      </c>
      <c r="K722" t="s">
        <v>35</v>
      </c>
      <c r="L722">
        <v>0</v>
      </c>
      <c r="M722" t="s">
        <v>35</v>
      </c>
      <c r="N722">
        <v>6</v>
      </c>
      <c r="O722">
        <v>1</v>
      </c>
      <c r="P722">
        <v>11</v>
      </c>
      <c r="Q722">
        <v>5</v>
      </c>
      <c r="R722">
        <v>0</v>
      </c>
      <c r="S722">
        <v>0</v>
      </c>
      <c r="AB722" t="str">
        <f t="shared" si="33"/>
        <v>Normal</v>
      </c>
      <c r="AC722" t="str">
        <f t="shared" si="34"/>
        <v>Normal</v>
      </c>
    </row>
    <row r="723" spans="4:29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 s="11">
        <f t="shared" si="35"/>
        <v>85.421412300683372</v>
      </c>
      <c r="J723">
        <v>0</v>
      </c>
      <c r="K723" t="s">
        <v>35</v>
      </c>
      <c r="L723">
        <v>0</v>
      </c>
      <c r="M723" t="s">
        <v>35</v>
      </c>
      <c r="N723">
        <v>11</v>
      </c>
      <c r="O723">
        <v>3</v>
      </c>
      <c r="P723">
        <v>17</v>
      </c>
      <c r="Q723">
        <v>3</v>
      </c>
      <c r="R723">
        <v>5</v>
      </c>
      <c r="S723">
        <v>0</v>
      </c>
      <c r="AB723" t="str">
        <f t="shared" si="33"/>
        <v>Normal</v>
      </c>
      <c r="AC723" t="str">
        <f t="shared" si="34"/>
        <v>Normal</v>
      </c>
    </row>
    <row r="724" spans="4:29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 s="11">
        <f t="shared" si="35"/>
        <v>82.820512820512832</v>
      </c>
      <c r="J724">
        <v>2</v>
      </c>
      <c r="K724" t="s">
        <v>36</v>
      </c>
      <c r="L724">
        <v>1</v>
      </c>
      <c r="M724" t="s">
        <v>35</v>
      </c>
      <c r="N724">
        <v>12</v>
      </c>
      <c r="O724">
        <v>5</v>
      </c>
      <c r="P724">
        <v>15</v>
      </c>
      <c r="Q724">
        <v>3</v>
      </c>
      <c r="R724">
        <v>4</v>
      </c>
      <c r="S724">
        <v>0</v>
      </c>
      <c r="AB724" t="str">
        <f t="shared" si="33"/>
        <v>Normal</v>
      </c>
      <c r="AC724" t="str">
        <f t="shared" si="34"/>
        <v>Normal</v>
      </c>
    </row>
    <row r="725" spans="4:29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 s="11">
        <f t="shared" si="35"/>
        <v>84.989858012170387</v>
      </c>
      <c r="J725">
        <v>0</v>
      </c>
      <c r="K725" t="s">
        <v>35</v>
      </c>
      <c r="L725">
        <v>0</v>
      </c>
      <c r="M725" t="s">
        <v>35</v>
      </c>
      <c r="N725">
        <v>8</v>
      </c>
      <c r="O725">
        <v>2</v>
      </c>
      <c r="P725">
        <v>13</v>
      </c>
      <c r="Q725">
        <v>7</v>
      </c>
      <c r="R725">
        <v>3</v>
      </c>
      <c r="S725">
        <v>0</v>
      </c>
      <c r="AB725" t="str">
        <f t="shared" si="33"/>
        <v>Normal</v>
      </c>
      <c r="AC725" t="str">
        <f t="shared" si="34"/>
        <v>Normal</v>
      </c>
    </row>
    <row r="726" spans="4:29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 s="11">
        <f t="shared" si="35"/>
        <v>81.655480984340045</v>
      </c>
      <c r="J726">
        <v>2</v>
      </c>
      <c r="K726" t="s">
        <v>40</v>
      </c>
      <c r="L726">
        <v>0</v>
      </c>
      <c r="M726" t="s">
        <v>35</v>
      </c>
      <c r="N726">
        <v>9</v>
      </c>
      <c r="O726">
        <v>2</v>
      </c>
      <c r="P726">
        <v>16</v>
      </c>
      <c r="Q726">
        <v>3</v>
      </c>
      <c r="R726">
        <v>2</v>
      </c>
      <c r="S726">
        <v>0</v>
      </c>
      <c r="AB726" t="str">
        <f t="shared" si="33"/>
        <v>Normal</v>
      </c>
      <c r="AC726" t="str">
        <f t="shared" si="34"/>
        <v>Normal</v>
      </c>
    </row>
    <row r="727" spans="4:29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 s="11">
        <f t="shared" si="35"/>
        <v>81.568627450980387</v>
      </c>
      <c r="J727">
        <v>3</v>
      </c>
      <c r="K727" t="s">
        <v>35</v>
      </c>
      <c r="L727">
        <v>1</v>
      </c>
      <c r="M727" t="s">
        <v>35</v>
      </c>
      <c r="N727">
        <v>14</v>
      </c>
      <c r="O727">
        <v>5</v>
      </c>
      <c r="P727">
        <v>10</v>
      </c>
      <c r="Q727">
        <v>4</v>
      </c>
      <c r="R727">
        <v>2</v>
      </c>
      <c r="S727">
        <v>0</v>
      </c>
      <c r="AB727" t="str">
        <f t="shared" si="33"/>
        <v>Normal</v>
      </c>
      <c r="AC727" t="str">
        <f t="shared" si="34"/>
        <v>Normal</v>
      </c>
    </row>
    <row r="728" spans="4:29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 s="11">
        <f t="shared" si="35"/>
        <v>81.83673469387756</v>
      </c>
      <c r="J728">
        <v>1</v>
      </c>
      <c r="K728" t="s">
        <v>36</v>
      </c>
      <c r="L728">
        <v>0</v>
      </c>
      <c r="M728" t="s">
        <v>35</v>
      </c>
      <c r="N728">
        <v>13</v>
      </c>
      <c r="O728">
        <v>5</v>
      </c>
      <c r="P728">
        <v>10</v>
      </c>
      <c r="Q728">
        <v>4</v>
      </c>
      <c r="R728">
        <v>1</v>
      </c>
      <c r="S728">
        <v>0</v>
      </c>
      <c r="AB728" t="str">
        <f t="shared" si="33"/>
        <v>Normal</v>
      </c>
      <c r="AC728" t="str">
        <f t="shared" si="34"/>
        <v>Normal</v>
      </c>
    </row>
    <row r="729" spans="4:29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 s="11">
        <f t="shared" si="35"/>
        <v>70.719602977667492</v>
      </c>
      <c r="J729">
        <v>1</v>
      </c>
      <c r="K729" t="s">
        <v>36</v>
      </c>
      <c r="L729">
        <v>1</v>
      </c>
      <c r="M729" t="s">
        <v>36</v>
      </c>
      <c r="N729">
        <v>7</v>
      </c>
      <c r="O729">
        <v>2</v>
      </c>
      <c r="P729">
        <v>15</v>
      </c>
      <c r="Q729">
        <v>3</v>
      </c>
      <c r="R729">
        <v>2</v>
      </c>
      <c r="S729">
        <v>0</v>
      </c>
      <c r="AB729" t="str">
        <f t="shared" si="33"/>
        <v>Normal</v>
      </c>
      <c r="AC729" t="str">
        <f t="shared" si="34"/>
        <v>Normal</v>
      </c>
    </row>
    <row r="730" spans="4:29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 s="11">
        <f t="shared" si="35"/>
        <v>87.285714285714292</v>
      </c>
      <c r="J730">
        <v>1</v>
      </c>
      <c r="K730" t="s">
        <v>35</v>
      </c>
      <c r="L730">
        <v>0</v>
      </c>
      <c r="M730" t="s">
        <v>35</v>
      </c>
      <c r="N730">
        <v>11</v>
      </c>
      <c r="O730">
        <v>2</v>
      </c>
      <c r="P730">
        <v>11</v>
      </c>
      <c r="Q730">
        <v>6</v>
      </c>
      <c r="R730">
        <v>2</v>
      </c>
      <c r="S730">
        <v>0</v>
      </c>
      <c r="AB730" t="str">
        <f t="shared" si="33"/>
        <v>Normal</v>
      </c>
      <c r="AC730" t="str">
        <f t="shared" si="34"/>
        <v>Normal</v>
      </c>
    </row>
    <row r="731" spans="4:29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 s="11">
        <f t="shared" si="35"/>
        <v>78.794642857142861</v>
      </c>
      <c r="J731">
        <v>1</v>
      </c>
      <c r="K731" t="s">
        <v>36</v>
      </c>
      <c r="L731">
        <v>0</v>
      </c>
      <c r="M731" t="s">
        <v>36</v>
      </c>
      <c r="N731">
        <v>12</v>
      </c>
      <c r="O731">
        <v>4</v>
      </c>
      <c r="P731">
        <v>15</v>
      </c>
      <c r="Q731">
        <v>4</v>
      </c>
      <c r="R731">
        <v>8</v>
      </c>
      <c r="S731">
        <v>0</v>
      </c>
      <c r="AB731" t="str">
        <f t="shared" si="33"/>
        <v>Normal</v>
      </c>
      <c r="AC731" t="str">
        <f t="shared" si="34"/>
        <v>Normal</v>
      </c>
    </row>
    <row r="732" spans="4:29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 s="11">
        <f t="shared" si="35"/>
        <v>76.300578034682076</v>
      </c>
      <c r="J732">
        <v>3</v>
      </c>
      <c r="K732" t="s">
        <v>40</v>
      </c>
      <c r="L732">
        <v>1</v>
      </c>
      <c r="M732" t="s">
        <v>36</v>
      </c>
      <c r="N732">
        <v>11</v>
      </c>
      <c r="O732">
        <v>7</v>
      </c>
      <c r="P732">
        <v>9</v>
      </c>
      <c r="Q732">
        <v>5</v>
      </c>
      <c r="R732">
        <v>0</v>
      </c>
      <c r="S732">
        <v>0</v>
      </c>
      <c r="AB732" t="str">
        <f t="shared" si="33"/>
        <v>Normal</v>
      </c>
      <c r="AC732" t="str">
        <f t="shared" si="34"/>
        <v>Normal</v>
      </c>
    </row>
    <row r="733" spans="4:29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 s="11">
        <f t="shared" si="35"/>
        <v>79.567307692307693</v>
      </c>
      <c r="J733">
        <v>1</v>
      </c>
      <c r="K733" t="s">
        <v>40</v>
      </c>
      <c r="L733">
        <v>1</v>
      </c>
      <c r="M733" t="s">
        <v>40</v>
      </c>
      <c r="N733">
        <v>15</v>
      </c>
      <c r="O733">
        <v>5</v>
      </c>
      <c r="P733">
        <v>12</v>
      </c>
      <c r="Q733">
        <v>6</v>
      </c>
      <c r="R733">
        <v>4</v>
      </c>
      <c r="S733">
        <v>0</v>
      </c>
      <c r="AB733" t="str">
        <f t="shared" si="33"/>
        <v>Normal</v>
      </c>
      <c r="AC733" t="str">
        <f t="shared" si="34"/>
        <v>Normal</v>
      </c>
    </row>
    <row r="734" spans="4:29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 s="11">
        <f t="shared" si="35"/>
        <v>85.431400282885434</v>
      </c>
      <c r="J734">
        <v>0</v>
      </c>
      <c r="K734" t="s">
        <v>36</v>
      </c>
      <c r="L734">
        <v>0</v>
      </c>
      <c r="M734" t="s">
        <v>36</v>
      </c>
      <c r="N734">
        <v>26</v>
      </c>
      <c r="O734">
        <v>5</v>
      </c>
      <c r="P734">
        <v>8</v>
      </c>
      <c r="Q734">
        <v>15</v>
      </c>
      <c r="R734">
        <v>0</v>
      </c>
      <c r="S734">
        <v>0</v>
      </c>
      <c r="AB734" t="str">
        <f t="shared" si="33"/>
        <v>Normal</v>
      </c>
      <c r="AC734" t="str">
        <f t="shared" si="34"/>
        <v>Normal</v>
      </c>
    </row>
    <row r="735" spans="4:29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 s="11">
        <f t="shared" si="35"/>
        <v>81.578947368421055</v>
      </c>
      <c r="J735">
        <v>2</v>
      </c>
      <c r="K735" t="s">
        <v>40</v>
      </c>
      <c r="L735">
        <v>1</v>
      </c>
      <c r="M735" t="s">
        <v>40</v>
      </c>
      <c r="N735">
        <v>7</v>
      </c>
      <c r="O735">
        <v>2</v>
      </c>
      <c r="P735">
        <v>12</v>
      </c>
      <c r="Q735">
        <v>4</v>
      </c>
      <c r="R735">
        <v>1</v>
      </c>
      <c r="S735">
        <v>0</v>
      </c>
      <c r="AB735" t="str">
        <f t="shared" si="33"/>
        <v>Normal</v>
      </c>
      <c r="AC735" t="str">
        <f t="shared" si="34"/>
        <v>Normal</v>
      </c>
    </row>
    <row r="736" spans="4:29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 s="11">
        <f t="shared" si="35"/>
        <v>66.197183098591552</v>
      </c>
      <c r="J736">
        <v>1</v>
      </c>
      <c r="K736" t="s">
        <v>40</v>
      </c>
      <c r="L736">
        <v>1</v>
      </c>
      <c r="M736" t="s">
        <v>40</v>
      </c>
      <c r="N736">
        <v>6</v>
      </c>
      <c r="O736">
        <v>3</v>
      </c>
      <c r="P736">
        <v>12</v>
      </c>
      <c r="Q736">
        <v>0</v>
      </c>
      <c r="R736">
        <v>3</v>
      </c>
      <c r="S736">
        <v>1</v>
      </c>
      <c r="AB736" t="str">
        <f t="shared" si="33"/>
        <v>Normal</v>
      </c>
      <c r="AC736" t="str">
        <f t="shared" si="34"/>
        <v>Normal</v>
      </c>
    </row>
    <row r="737" spans="4:29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 s="11">
        <f t="shared" si="35"/>
        <v>84.259259259259252</v>
      </c>
      <c r="J737">
        <v>0</v>
      </c>
      <c r="K737" t="s">
        <v>35</v>
      </c>
      <c r="L737">
        <v>0</v>
      </c>
      <c r="M737" t="s">
        <v>35</v>
      </c>
      <c r="N737">
        <v>10</v>
      </c>
      <c r="O737">
        <v>3</v>
      </c>
      <c r="P737">
        <v>13</v>
      </c>
      <c r="Q737">
        <v>8</v>
      </c>
      <c r="R737">
        <v>2</v>
      </c>
      <c r="S737">
        <v>1</v>
      </c>
      <c r="AB737" t="str">
        <f t="shared" si="33"/>
        <v>Normal</v>
      </c>
      <c r="AC737" t="str">
        <f t="shared" si="34"/>
        <v>Normal</v>
      </c>
    </row>
    <row r="738" spans="4:29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 s="11">
        <f t="shared" si="35"/>
        <v>83.56435643564356</v>
      </c>
      <c r="J738">
        <v>2</v>
      </c>
      <c r="K738" t="s">
        <v>40</v>
      </c>
      <c r="L738">
        <v>1</v>
      </c>
      <c r="M738" t="s">
        <v>40</v>
      </c>
      <c r="N738">
        <v>9</v>
      </c>
      <c r="O738">
        <v>4</v>
      </c>
      <c r="P738">
        <v>13</v>
      </c>
      <c r="Q738">
        <v>5</v>
      </c>
      <c r="R738">
        <v>1</v>
      </c>
      <c r="S738">
        <v>0</v>
      </c>
      <c r="AB738" t="str">
        <f t="shared" si="33"/>
        <v>Normal</v>
      </c>
      <c r="AC738" t="str">
        <f t="shared" si="34"/>
        <v>Normal</v>
      </c>
    </row>
    <row r="739" spans="4:29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 s="11">
        <f t="shared" si="35"/>
        <v>77.402597402597408</v>
      </c>
      <c r="J739">
        <v>2</v>
      </c>
      <c r="K739" t="s">
        <v>36</v>
      </c>
      <c r="L739">
        <v>1</v>
      </c>
      <c r="M739" t="s">
        <v>36</v>
      </c>
      <c r="N739">
        <v>10</v>
      </c>
      <c r="O739">
        <v>6</v>
      </c>
      <c r="P739">
        <v>11</v>
      </c>
      <c r="Q739">
        <v>4</v>
      </c>
      <c r="R739">
        <v>3</v>
      </c>
      <c r="S739">
        <v>0</v>
      </c>
      <c r="AB739" t="str">
        <f t="shared" si="33"/>
        <v>Normal</v>
      </c>
      <c r="AC739" t="str">
        <f t="shared" si="34"/>
        <v>Normal</v>
      </c>
    </row>
    <row r="740" spans="4:29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 s="11">
        <f t="shared" si="35"/>
        <v>78.901098901098905</v>
      </c>
      <c r="J740">
        <v>2</v>
      </c>
      <c r="K740" t="s">
        <v>40</v>
      </c>
      <c r="L740">
        <v>1</v>
      </c>
      <c r="M740" t="s">
        <v>40</v>
      </c>
      <c r="N740">
        <v>23</v>
      </c>
      <c r="O740">
        <v>10</v>
      </c>
      <c r="P740">
        <v>10</v>
      </c>
      <c r="Q740">
        <v>8</v>
      </c>
      <c r="R740">
        <v>1</v>
      </c>
      <c r="S740">
        <v>0</v>
      </c>
      <c r="AB740" t="str">
        <f t="shared" si="33"/>
        <v>Normal</v>
      </c>
      <c r="AC740" t="str">
        <f t="shared" si="34"/>
        <v>Normal</v>
      </c>
    </row>
    <row r="741" spans="4:29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 s="11">
        <f t="shared" si="35"/>
        <v>84.10041841004184</v>
      </c>
      <c r="J741">
        <v>2</v>
      </c>
      <c r="K741" t="s">
        <v>36</v>
      </c>
      <c r="L741">
        <v>0</v>
      </c>
      <c r="M741" t="s">
        <v>35</v>
      </c>
      <c r="N741">
        <v>15</v>
      </c>
      <c r="O741">
        <v>7</v>
      </c>
      <c r="P741">
        <v>10</v>
      </c>
      <c r="Q741">
        <v>1</v>
      </c>
      <c r="R741">
        <v>1</v>
      </c>
      <c r="S741">
        <v>1</v>
      </c>
      <c r="AB741" t="str">
        <f t="shared" si="33"/>
        <v>Normal</v>
      </c>
      <c r="AC741" t="str">
        <f t="shared" si="34"/>
        <v>Normal</v>
      </c>
    </row>
    <row r="742" spans="4:29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 s="11">
        <f t="shared" si="35"/>
        <v>79.016393442622942</v>
      </c>
      <c r="J742">
        <v>0</v>
      </c>
      <c r="K742" t="s">
        <v>35</v>
      </c>
      <c r="L742">
        <v>0</v>
      </c>
      <c r="M742" t="s">
        <v>36</v>
      </c>
      <c r="N742">
        <v>3</v>
      </c>
      <c r="O742">
        <v>1</v>
      </c>
      <c r="P742">
        <v>12</v>
      </c>
      <c r="Q742">
        <v>1</v>
      </c>
      <c r="R742">
        <v>2</v>
      </c>
      <c r="S742">
        <v>0</v>
      </c>
      <c r="AB742" t="str">
        <f t="shared" si="33"/>
        <v>Normal</v>
      </c>
      <c r="AC742" t="str">
        <f t="shared" si="34"/>
        <v>Normal</v>
      </c>
    </row>
    <row r="743" spans="4:29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 s="11">
        <f t="shared" si="35"/>
        <v>80.198019801980209</v>
      </c>
      <c r="J743">
        <v>0</v>
      </c>
      <c r="K743" t="s">
        <v>35</v>
      </c>
      <c r="L743">
        <v>0</v>
      </c>
      <c r="M743" t="s">
        <v>36</v>
      </c>
      <c r="N743">
        <v>4</v>
      </c>
      <c r="O743">
        <v>1</v>
      </c>
      <c r="P743">
        <v>14</v>
      </c>
      <c r="Q743">
        <v>2</v>
      </c>
      <c r="R743">
        <v>6</v>
      </c>
      <c r="S743">
        <v>0</v>
      </c>
      <c r="AB743" t="str">
        <f t="shared" si="33"/>
        <v>Normal</v>
      </c>
      <c r="AC743" t="str">
        <f t="shared" si="34"/>
        <v>Normal</v>
      </c>
    </row>
    <row r="744" spans="4:29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 s="11">
        <f t="shared" si="35"/>
        <v>85.267034990791899</v>
      </c>
      <c r="J744">
        <v>0</v>
      </c>
      <c r="K744" t="s">
        <v>35</v>
      </c>
      <c r="L744">
        <v>0</v>
      </c>
      <c r="M744" t="s">
        <v>35</v>
      </c>
      <c r="N744">
        <v>6</v>
      </c>
      <c r="O744">
        <v>2</v>
      </c>
      <c r="P744">
        <v>10</v>
      </c>
      <c r="Q744">
        <v>5</v>
      </c>
      <c r="R744">
        <v>1</v>
      </c>
      <c r="S744">
        <v>0</v>
      </c>
      <c r="AB744" t="str">
        <f t="shared" si="33"/>
        <v>Normal</v>
      </c>
      <c r="AC744" t="str">
        <f t="shared" si="34"/>
        <v>Normal</v>
      </c>
    </row>
    <row r="745" spans="4:29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 s="11">
        <f t="shared" si="35"/>
        <v>74.66307277628033</v>
      </c>
      <c r="J745">
        <v>2</v>
      </c>
      <c r="K745" t="s">
        <v>40</v>
      </c>
      <c r="L745">
        <v>1</v>
      </c>
      <c r="M745" t="s">
        <v>40</v>
      </c>
      <c r="N745">
        <v>10</v>
      </c>
      <c r="O745">
        <v>5</v>
      </c>
      <c r="P745">
        <v>7</v>
      </c>
      <c r="Q745">
        <v>7</v>
      </c>
      <c r="R745">
        <v>3</v>
      </c>
      <c r="S745">
        <v>0</v>
      </c>
      <c r="AB745" t="str">
        <f t="shared" si="33"/>
        <v>Normal</v>
      </c>
      <c r="AC745" t="str">
        <f t="shared" si="34"/>
        <v>Normal</v>
      </c>
    </row>
    <row r="746" spans="4:29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 s="11">
        <f t="shared" si="35"/>
        <v>82</v>
      </c>
      <c r="J746">
        <v>3</v>
      </c>
      <c r="K746" t="s">
        <v>40</v>
      </c>
      <c r="L746">
        <v>1</v>
      </c>
      <c r="M746" t="s">
        <v>35</v>
      </c>
      <c r="N746">
        <v>16</v>
      </c>
      <c r="O746">
        <v>7</v>
      </c>
      <c r="P746">
        <v>8</v>
      </c>
      <c r="Q746">
        <v>3</v>
      </c>
      <c r="R746">
        <v>4</v>
      </c>
      <c r="S746">
        <v>0</v>
      </c>
      <c r="AB746" t="str">
        <f t="shared" si="33"/>
        <v>Normal</v>
      </c>
      <c r="AC746" t="str">
        <f t="shared" si="34"/>
        <v>Normal</v>
      </c>
    </row>
    <row r="747" spans="4:29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 s="11">
        <f t="shared" si="35"/>
        <v>84.51882845188284</v>
      </c>
      <c r="J747">
        <v>0</v>
      </c>
      <c r="K747" t="s">
        <v>35</v>
      </c>
      <c r="L747">
        <v>0</v>
      </c>
      <c r="M747" t="s">
        <v>35</v>
      </c>
      <c r="N747">
        <v>20</v>
      </c>
      <c r="O747">
        <v>2</v>
      </c>
      <c r="P747">
        <v>12</v>
      </c>
      <c r="Q747">
        <v>2</v>
      </c>
      <c r="R747">
        <v>0</v>
      </c>
      <c r="S747">
        <v>0</v>
      </c>
      <c r="AB747" t="str">
        <f t="shared" si="33"/>
        <v>Normal</v>
      </c>
      <c r="AC747" t="str">
        <f t="shared" si="34"/>
        <v>Normal</v>
      </c>
    </row>
    <row r="748" spans="4:29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 s="11">
        <f t="shared" si="35"/>
        <v>79.156908665105391</v>
      </c>
      <c r="J748">
        <v>0</v>
      </c>
      <c r="K748" t="s">
        <v>35</v>
      </c>
      <c r="L748">
        <v>0</v>
      </c>
      <c r="M748" t="s">
        <v>36</v>
      </c>
      <c r="N748">
        <v>14</v>
      </c>
      <c r="O748">
        <v>5</v>
      </c>
      <c r="P748">
        <v>9</v>
      </c>
      <c r="Q748">
        <v>7</v>
      </c>
      <c r="R748">
        <v>3</v>
      </c>
      <c r="S748">
        <v>0</v>
      </c>
      <c r="AB748" t="str">
        <f t="shared" si="33"/>
        <v>Normal</v>
      </c>
      <c r="AC748" t="str">
        <f t="shared" si="34"/>
        <v>Normal</v>
      </c>
    </row>
    <row r="749" spans="4:29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 s="11">
        <f t="shared" si="35"/>
        <v>86.227544910179645</v>
      </c>
      <c r="J749">
        <v>2</v>
      </c>
      <c r="K749" t="s">
        <v>35</v>
      </c>
      <c r="L749">
        <v>2</v>
      </c>
      <c r="M749" t="s">
        <v>40</v>
      </c>
      <c r="N749">
        <v>18</v>
      </c>
      <c r="O749">
        <v>5</v>
      </c>
      <c r="P749">
        <v>8</v>
      </c>
      <c r="Q749">
        <v>3</v>
      </c>
      <c r="R749">
        <v>0</v>
      </c>
      <c r="S749">
        <v>0</v>
      </c>
      <c r="AB749" t="str">
        <f t="shared" si="33"/>
        <v>Normal</v>
      </c>
      <c r="AC749" t="str">
        <f t="shared" si="34"/>
        <v>Normal</v>
      </c>
    </row>
    <row r="750" spans="4:29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 s="11">
        <f t="shared" si="35"/>
        <v>85.991058122205672</v>
      </c>
      <c r="J750">
        <v>2</v>
      </c>
      <c r="K750" t="s">
        <v>35</v>
      </c>
      <c r="L750">
        <v>1</v>
      </c>
      <c r="M750" t="s">
        <v>35</v>
      </c>
      <c r="N750">
        <v>12</v>
      </c>
      <c r="O750">
        <v>3</v>
      </c>
      <c r="P750">
        <v>8</v>
      </c>
      <c r="Q750">
        <v>10</v>
      </c>
      <c r="R750">
        <v>2</v>
      </c>
      <c r="S750">
        <v>0</v>
      </c>
      <c r="AB750" t="str">
        <f t="shared" si="33"/>
        <v>Normal</v>
      </c>
      <c r="AC750" t="str">
        <f t="shared" si="34"/>
        <v>Normal</v>
      </c>
    </row>
    <row r="751" spans="4:29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 s="11">
        <f t="shared" si="35"/>
        <v>83.195020746887977</v>
      </c>
      <c r="J751">
        <v>1</v>
      </c>
      <c r="K751" t="s">
        <v>35</v>
      </c>
      <c r="L751">
        <v>0</v>
      </c>
      <c r="M751" t="s">
        <v>35</v>
      </c>
      <c r="N751">
        <v>8</v>
      </c>
      <c r="O751">
        <v>2</v>
      </c>
      <c r="P751">
        <v>13</v>
      </c>
      <c r="Q751">
        <v>1</v>
      </c>
      <c r="R751">
        <v>3</v>
      </c>
      <c r="S751">
        <v>1</v>
      </c>
      <c r="AB751" t="str">
        <f t="shared" si="33"/>
        <v>Normal</v>
      </c>
      <c r="AC751" t="str">
        <f t="shared" si="34"/>
        <v>Normal</v>
      </c>
    </row>
    <row r="752" spans="4:29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 s="11">
        <f t="shared" si="35"/>
        <v>72.67080745341616</v>
      </c>
      <c r="J752">
        <v>0</v>
      </c>
      <c r="K752" t="s">
        <v>35</v>
      </c>
      <c r="L752">
        <v>0</v>
      </c>
      <c r="M752" t="s">
        <v>36</v>
      </c>
      <c r="N752">
        <v>3</v>
      </c>
      <c r="O752">
        <v>0</v>
      </c>
      <c r="P752">
        <v>16</v>
      </c>
      <c r="Q752">
        <v>1</v>
      </c>
      <c r="R752">
        <v>2</v>
      </c>
      <c r="S752">
        <v>0</v>
      </c>
      <c r="AB752" t="str">
        <f t="shared" si="33"/>
        <v>Normal</v>
      </c>
      <c r="AC752" t="str">
        <f t="shared" si="34"/>
        <v>Normal</v>
      </c>
    </row>
    <row r="753" spans="4:29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 s="11">
        <f t="shared" si="35"/>
        <v>83.116883116883116</v>
      </c>
      <c r="J753">
        <v>2</v>
      </c>
      <c r="K753" t="s">
        <v>40</v>
      </c>
      <c r="L753">
        <v>1</v>
      </c>
      <c r="M753" t="s">
        <v>40</v>
      </c>
      <c r="N753">
        <v>20</v>
      </c>
      <c r="O753">
        <v>5</v>
      </c>
      <c r="P753">
        <v>5</v>
      </c>
      <c r="Q753">
        <v>6</v>
      </c>
      <c r="R753">
        <v>0</v>
      </c>
      <c r="S753">
        <v>0</v>
      </c>
      <c r="AB753" t="str">
        <f t="shared" si="33"/>
        <v>Normal</v>
      </c>
      <c r="AC753" t="str">
        <f t="shared" si="34"/>
        <v>Normal</v>
      </c>
    </row>
    <row r="754" spans="4:29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 s="11">
        <f t="shared" si="35"/>
        <v>86.238532110091754</v>
      </c>
      <c r="J754">
        <v>3</v>
      </c>
      <c r="K754" t="s">
        <v>40</v>
      </c>
      <c r="L754">
        <v>1</v>
      </c>
      <c r="M754" t="s">
        <v>40</v>
      </c>
      <c r="N754">
        <v>10</v>
      </c>
      <c r="O754">
        <v>6</v>
      </c>
      <c r="P754">
        <v>9</v>
      </c>
      <c r="Q754">
        <v>0</v>
      </c>
      <c r="R754">
        <v>1</v>
      </c>
      <c r="S754">
        <v>0</v>
      </c>
      <c r="AB754" t="str">
        <f t="shared" si="33"/>
        <v>Normal</v>
      </c>
      <c r="AC754" t="str">
        <f t="shared" si="34"/>
        <v>Normal</v>
      </c>
    </row>
    <row r="755" spans="4:29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 s="11">
        <f t="shared" si="35"/>
        <v>70.219435736677113</v>
      </c>
      <c r="J755">
        <v>1</v>
      </c>
      <c r="K755" t="s">
        <v>36</v>
      </c>
      <c r="L755">
        <v>1</v>
      </c>
      <c r="M755" t="s">
        <v>40</v>
      </c>
      <c r="N755">
        <v>8</v>
      </c>
      <c r="O755">
        <v>5</v>
      </c>
      <c r="P755">
        <v>10</v>
      </c>
      <c r="Q755">
        <v>0</v>
      </c>
      <c r="R755">
        <v>0</v>
      </c>
      <c r="S755">
        <v>0</v>
      </c>
      <c r="AB755" t="str">
        <f t="shared" si="33"/>
        <v>Normal</v>
      </c>
      <c r="AC755" t="str">
        <f t="shared" si="34"/>
        <v>Normal</v>
      </c>
    </row>
    <row r="756" spans="4:29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 s="11">
        <f t="shared" si="35"/>
        <v>69.254658385093165</v>
      </c>
      <c r="J756">
        <v>0</v>
      </c>
      <c r="K756" t="s">
        <v>35</v>
      </c>
      <c r="L756">
        <v>0</v>
      </c>
      <c r="M756" t="s">
        <v>36</v>
      </c>
      <c r="N756">
        <v>6</v>
      </c>
      <c r="O756">
        <v>1</v>
      </c>
      <c r="P756">
        <v>10</v>
      </c>
      <c r="Q756">
        <v>3</v>
      </c>
      <c r="R756">
        <v>2</v>
      </c>
      <c r="S756">
        <v>1</v>
      </c>
      <c r="AB756" t="str">
        <f t="shared" si="33"/>
        <v>Normal</v>
      </c>
      <c r="AC756" t="str">
        <f t="shared" si="34"/>
        <v>Normal</v>
      </c>
    </row>
    <row r="757" spans="4:29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 s="11">
        <f t="shared" si="35"/>
        <v>75.471698113207552</v>
      </c>
      <c r="J757">
        <v>1</v>
      </c>
      <c r="K757" t="s">
        <v>40</v>
      </c>
      <c r="L757">
        <v>0</v>
      </c>
      <c r="M757" t="s">
        <v>36</v>
      </c>
      <c r="N757">
        <v>14</v>
      </c>
      <c r="O757">
        <v>6</v>
      </c>
      <c r="P757">
        <v>9</v>
      </c>
      <c r="Q757">
        <v>3</v>
      </c>
      <c r="R757">
        <v>4</v>
      </c>
      <c r="S757">
        <v>0</v>
      </c>
      <c r="AB757" t="str">
        <f t="shared" si="33"/>
        <v>Normal</v>
      </c>
      <c r="AC757" t="str">
        <f t="shared" si="34"/>
        <v>Normal</v>
      </c>
    </row>
    <row r="758" spans="4:29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 s="11">
        <f t="shared" si="35"/>
        <v>78.329571106094804</v>
      </c>
      <c r="J758">
        <v>1</v>
      </c>
      <c r="K758" t="s">
        <v>40</v>
      </c>
      <c r="L758">
        <v>0</v>
      </c>
      <c r="M758" t="s">
        <v>36</v>
      </c>
      <c r="N758">
        <v>6</v>
      </c>
      <c r="O758">
        <v>2</v>
      </c>
      <c r="P758">
        <v>11</v>
      </c>
      <c r="Q758">
        <v>4</v>
      </c>
      <c r="R758">
        <v>2</v>
      </c>
      <c r="S758">
        <v>0</v>
      </c>
      <c r="AB758" t="str">
        <f t="shared" si="33"/>
        <v>Normal</v>
      </c>
      <c r="AC758" t="str">
        <f t="shared" si="34"/>
        <v>Normal</v>
      </c>
    </row>
    <row r="759" spans="4:29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 s="11">
        <f t="shared" si="35"/>
        <v>87.607573149741825</v>
      </c>
      <c r="J759">
        <v>2</v>
      </c>
      <c r="K759" t="s">
        <v>40</v>
      </c>
      <c r="L759">
        <v>1</v>
      </c>
      <c r="M759" t="s">
        <v>40</v>
      </c>
      <c r="N759">
        <v>23</v>
      </c>
      <c r="O759">
        <v>8</v>
      </c>
      <c r="P759">
        <v>8</v>
      </c>
      <c r="Q759">
        <v>8</v>
      </c>
      <c r="R759">
        <v>0</v>
      </c>
      <c r="S759">
        <v>0</v>
      </c>
      <c r="AB759" t="str">
        <f t="shared" si="33"/>
        <v>Normal</v>
      </c>
      <c r="AC759" t="str">
        <f t="shared" si="34"/>
        <v>Normal</v>
      </c>
    </row>
    <row r="760" spans="4:29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 s="11">
        <f t="shared" si="35"/>
        <v>85.979729729729726</v>
      </c>
      <c r="J760">
        <v>4</v>
      </c>
      <c r="K760" t="s">
        <v>40</v>
      </c>
      <c r="L760">
        <v>0</v>
      </c>
      <c r="M760" t="s">
        <v>35</v>
      </c>
      <c r="N760">
        <v>23</v>
      </c>
      <c r="O760">
        <v>8</v>
      </c>
      <c r="P760">
        <v>8</v>
      </c>
      <c r="Q760">
        <v>11</v>
      </c>
      <c r="R760">
        <v>1</v>
      </c>
      <c r="S760">
        <v>0</v>
      </c>
      <c r="AB760" t="str">
        <f t="shared" si="33"/>
        <v>Normal</v>
      </c>
      <c r="AC760" t="str">
        <f t="shared" si="34"/>
        <v>Normal</v>
      </c>
    </row>
    <row r="761" spans="4:29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 s="11">
        <f t="shared" si="35"/>
        <v>82.040816326530603</v>
      </c>
      <c r="J761">
        <v>1</v>
      </c>
      <c r="K761" t="s">
        <v>36</v>
      </c>
      <c r="L761">
        <v>1</v>
      </c>
      <c r="M761" t="s">
        <v>40</v>
      </c>
      <c r="N761">
        <v>13</v>
      </c>
      <c r="O761">
        <v>7</v>
      </c>
      <c r="P761">
        <v>9</v>
      </c>
      <c r="Q761">
        <v>3</v>
      </c>
      <c r="R761">
        <v>1</v>
      </c>
      <c r="S761">
        <v>0</v>
      </c>
      <c r="AB761" t="str">
        <f t="shared" si="33"/>
        <v>Normal</v>
      </c>
      <c r="AC761" t="str">
        <f t="shared" si="34"/>
        <v>Normal</v>
      </c>
    </row>
  </sheetData>
  <autoFilter ref="A1:S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Z171"/>
  <sheetViews>
    <sheetView topLeftCell="C1" zoomScaleNormal="100" workbookViewId="0">
      <selection activeCell="L1" sqref="L1:L22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85546875" bestFit="1" customWidth="1"/>
    <col min="13" max="13" width="13.28515625" bestFit="1" customWidth="1"/>
    <col min="14" max="14" width="12.140625" bestFit="1" customWidth="1"/>
    <col min="15" max="19" width="10.5703125" bestFit="1" customWidth="1"/>
    <col min="20" max="20" width="10.5703125" customWidth="1"/>
    <col min="21" max="23" width="10.5703125" bestFit="1" customWidth="1"/>
  </cols>
  <sheetData>
    <row r="1" spans="1:26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111</v>
      </c>
      <c r="P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W1" t="s">
        <v>88</v>
      </c>
      <c r="X1" t="s">
        <v>89</v>
      </c>
    </row>
    <row r="2" spans="1:26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L2" s="11">
        <v>83.394259813476538</v>
      </c>
      <c r="P2" s="7">
        <f t="shared" ref="P2:P21" si="0">(B2-(MIN($B$2:$B$21)))/((MAX($B$2:$B$21))-(MIN($B$2:$B$21)))</f>
        <v>0.55443548387096742</v>
      </c>
      <c r="Q2" s="7">
        <f t="shared" ref="Q2:Q21" si="1">(C2-(MIN($C$2:$C$21)))/((MAX($C$2:$C$21))-(MIN($C$2:$C$21)))</f>
        <v>0.78580481622306686</v>
      </c>
      <c r="R2" s="7">
        <f t="shared" ref="R2:R21" si="2">(D2-(MIN($D$2:$D$21)))/((MAX($D$2:$D$21))-(MIN($D$2:$D$21)))</f>
        <v>0.58301081671132282</v>
      </c>
      <c r="S2" s="7">
        <f t="shared" ref="S2:S21" si="3">(E2-(MIN($E$2:$E$21)))/((MAX($E$2:$E$21))-(MIN($E$2:$E$21)))</f>
        <v>0.58306097674852941</v>
      </c>
      <c r="T2" s="7"/>
      <c r="U2" s="7">
        <f t="shared" ref="U2:U21" si="4">(F2-(MIN($F$2:$F$21)))/((MAX($F$2:$F$21))-(MIN($F$2:$F$21)))</f>
        <v>0.67731629392971238</v>
      </c>
      <c r="V2" s="7">
        <f t="shared" ref="V2:V21" si="5">(G2-(MIN($G$2:$G$21)))/((MAX($G$2:$G$21))-(MIN($G$2:$G$21)))</f>
        <v>0.64166666666666683</v>
      </c>
      <c r="W2" s="7">
        <f t="shared" ref="W2:W21" si="6">(H2-(MIN($H$2:$H$21)))/((MAX($H$2:$H$21))-(MIN($H$2:$H$21)))</f>
        <v>0.49779735682819393</v>
      </c>
      <c r="X2" s="7">
        <f t="shared" ref="X2:X21" si="7">(I2-(MIN($I$2:$I$21)))/((MAX($I$2:$I$21))-(MIN($I$2:$I$21)))</f>
        <v>0.98214285714285721</v>
      </c>
      <c r="Y2" s="7"/>
      <c r="Z2" s="7"/>
    </row>
    <row r="3" spans="1:26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L3" s="11">
        <v>81.684417313068394</v>
      </c>
      <c r="P3" s="7">
        <f t="shared" si="0"/>
        <v>0.47379032258064507</v>
      </c>
      <c r="Q3" s="7">
        <f t="shared" si="1"/>
        <v>0.47908745247148282</v>
      </c>
      <c r="R3" s="7">
        <f t="shared" si="2"/>
        <v>0.34047831695941272</v>
      </c>
      <c r="S3" s="7">
        <f t="shared" si="3"/>
        <v>0.36221869455598099</v>
      </c>
      <c r="T3" s="7"/>
      <c r="U3" s="7">
        <f t="shared" si="4"/>
        <v>0.47603833865814682</v>
      </c>
      <c r="V3" s="7">
        <f t="shared" si="5"/>
        <v>0.49166666666666681</v>
      </c>
      <c r="W3" s="7">
        <f t="shared" si="6"/>
        <v>0.52422907488986781</v>
      </c>
      <c r="X3" s="7">
        <f t="shared" si="7"/>
        <v>0.81250000000000011</v>
      </c>
      <c r="Y3" s="7"/>
      <c r="Z3" s="7"/>
    </row>
    <row r="4" spans="1:26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L4" s="11">
        <v>76.275310576047232</v>
      </c>
      <c r="P4" s="7">
        <f t="shared" si="0"/>
        <v>0.63104838709677469</v>
      </c>
      <c r="Q4" s="7">
        <f t="shared" si="1"/>
        <v>0.38149556400506962</v>
      </c>
      <c r="R4" s="7">
        <f t="shared" si="2"/>
        <v>0.25146372928450944</v>
      </c>
      <c r="S4" s="7">
        <f t="shared" si="3"/>
        <v>0.20123260808665613</v>
      </c>
      <c r="T4" s="7"/>
      <c r="U4" s="7">
        <f t="shared" si="4"/>
        <v>0.78274760383386577</v>
      </c>
      <c r="V4" s="7">
        <f t="shared" si="5"/>
        <v>0.75833333333333341</v>
      </c>
      <c r="W4" s="7">
        <f t="shared" si="6"/>
        <v>1</v>
      </c>
      <c r="X4" s="7">
        <f t="shared" si="7"/>
        <v>0.78571428571428559</v>
      </c>
      <c r="Y4" s="7"/>
      <c r="Z4" s="7"/>
    </row>
    <row r="5" spans="1:26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L5" s="11">
        <v>77.688921112012608</v>
      </c>
      <c r="P5" s="7">
        <f t="shared" si="0"/>
        <v>0.5342741935483869</v>
      </c>
      <c r="Q5" s="7">
        <f t="shared" si="1"/>
        <v>0.35107731305449941</v>
      </c>
      <c r="R5" s="7">
        <f t="shared" si="2"/>
        <v>0.27131090602361824</v>
      </c>
      <c r="S5" s="7">
        <f t="shared" si="3"/>
        <v>0.23681015967877497</v>
      </c>
      <c r="T5" s="7"/>
      <c r="U5" s="7">
        <f t="shared" si="4"/>
        <v>0.33865814696485608</v>
      </c>
      <c r="V5" s="7">
        <f t="shared" si="5"/>
        <v>0.60833333333333339</v>
      </c>
      <c r="W5" s="7">
        <f t="shared" si="6"/>
        <v>0.14096916299559484</v>
      </c>
      <c r="X5" s="7">
        <f t="shared" si="7"/>
        <v>0.3035714285714286</v>
      </c>
      <c r="Y5" s="7"/>
      <c r="Z5" s="7"/>
    </row>
    <row r="6" spans="1:26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L6" s="11">
        <v>82.088259171754004</v>
      </c>
      <c r="P6" s="7">
        <f t="shared" si="0"/>
        <v>0.52419354838709664</v>
      </c>
      <c r="Q6" s="7">
        <f t="shared" si="1"/>
        <v>0.56653992395437258</v>
      </c>
      <c r="R6" s="7">
        <f t="shared" si="2"/>
        <v>0.47851543117991485</v>
      </c>
      <c r="S6" s="7">
        <f t="shared" si="3"/>
        <v>0.46671024372023545</v>
      </c>
      <c r="T6" s="7"/>
      <c r="U6" s="7">
        <f t="shared" si="4"/>
        <v>0.63258785942492013</v>
      </c>
      <c r="V6" s="7">
        <f t="shared" si="5"/>
        <v>0.66666666666666674</v>
      </c>
      <c r="W6" s="7">
        <f t="shared" si="6"/>
        <v>0.66519823788546262</v>
      </c>
      <c r="X6" s="7">
        <f t="shared" si="7"/>
        <v>0.42857142857142855</v>
      </c>
      <c r="Y6" s="7"/>
      <c r="Z6" s="7"/>
    </row>
    <row r="7" spans="1:26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L7" s="11">
        <v>84.235922666645294</v>
      </c>
      <c r="P7" s="7">
        <f t="shared" si="0"/>
        <v>0.71169354838709686</v>
      </c>
      <c r="Q7" s="7">
        <f t="shared" si="1"/>
        <v>0.79340937896070973</v>
      </c>
      <c r="R7" s="7">
        <f t="shared" si="2"/>
        <v>0.69008633521881535</v>
      </c>
      <c r="S7" s="7">
        <f t="shared" si="3"/>
        <v>0.67335885703613785</v>
      </c>
      <c r="T7" s="7"/>
      <c r="U7" s="7">
        <f t="shared" si="4"/>
        <v>0.83067092651757168</v>
      </c>
      <c r="V7" s="7">
        <f t="shared" si="5"/>
        <v>0.89166666666666672</v>
      </c>
      <c r="W7" s="7">
        <f t="shared" si="6"/>
        <v>0.65638766519823766</v>
      </c>
      <c r="X7" s="7">
        <f t="shared" si="7"/>
        <v>0.84821428571428559</v>
      </c>
      <c r="Y7" s="7"/>
      <c r="Z7" s="7"/>
    </row>
    <row r="8" spans="1:26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L8" s="11">
        <v>74.466894054564861</v>
      </c>
      <c r="P8" s="7">
        <f t="shared" si="0"/>
        <v>0.56249999999999967</v>
      </c>
      <c r="Q8" s="7">
        <f t="shared" si="1"/>
        <v>0.10519645120405567</v>
      </c>
      <c r="R8" s="7">
        <f t="shared" si="2"/>
        <v>0.13773940656941555</v>
      </c>
      <c r="S8" s="7">
        <f t="shared" si="3"/>
        <v>9.8328508730973985E-2</v>
      </c>
      <c r="T8" s="7"/>
      <c r="U8" s="7">
        <f t="shared" si="4"/>
        <v>0.57827476038338654</v>
      </c>
      <c r="V8" s="7">
        <f t="shared" si="5"/>
        <v>0.625</v>
      </c>
      <c r="W8" s="7">
        <f t="shared" si="6"/>
        <v>0.57268722466960331</v>
      </c>
      <c r="X8" s="7">
        <f t="shared" si="7"/>
        <v>0.27678571428571419</v>
      </c>
      <c r="Y8" s="7"/>
      <c r="Z8" s="7"/>
    </row>
    <row r="9" spans="1:26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L9" s="11">
        <v>75.339183927165507</v>
      </c>
      <c r="P9" s="7">
        <f t="shared" si="0"/>
        <v>0.1915322580645161</v>
      </c>
      <c r="Q9" s="7">
        <f t="shared" si="1"/>
        <v>1.5209125475284919E-2</v>
      </c>
      <c r="R9" s="7">
        <f t="shared" si="2"/>
        <v>5.8251463729284615E-2</v>
      </c>
      <c r="S9" s="7">
        <f t="shared" si="3"/>
        <v>5.4440190493977123E-2</v>
      </c>
      <c r="T9" s="7"/>
      <c r="U9" s="7">
        <f t="shared" si="4"/>
        <v>0.22364217252396151</v>
      </c>
      <c r="V9" s="7">
        <f t="shared" si="5"/>
        <v>0.27499999999999997</v>
      </c>
      <c r="W9" s="7">
        <f t="shared" si="6"/>
        <v>0.62995594713656378</v>
      </c>
      <c r="X9" s="7">
        <f t="shared" si="7"/>
        <v>0.13392857142857148</v>
      </c>
      <c r="Y9" s="7"/>
      <c r="Z9" s="7"/>
    </row>
    <row r="10" spans="1:26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L10" s="11">
        <v>81.638946237846852</v>
      </c>
      <c r="P10" s="7">
        <f t="shared" si="0"/>
        <v>0.33467741935483875</v>
      </c>
      <c r="Q10" s="7">
        <f t="shared" si="1"/>
        <v>0.56273764258555126</v>
      </c>
      <c r="R10" s="7">
        <f t="shared" si="2"/>
        <v>0.53458370546789713</v>
      </c>
      <c r="S10" s="7">
        <f t="shared" si="3"/>
        <v>0.50210103651134563</v>
      </c>
      <c r="T10" s="7"/>
      <c r="U10" s="7">
        <f t="shared" si="4"/>
        <v>0.59424920127795522</v>
      </c>
      <c r="V10" s="7">
        <f t="shared" si="5"/>
        <v>0.51666666666666661</v>
      </c>
      <c r="W10" s="7">
        <f t="shared" si="6"/>
        <v>0.6387665198237884</v>
      </c>
      <c r="X10" s="7">
        <f t="shared" si="7"/>
        <v>0.57142857142857129</v>
      </c>
      <c r="Y10" s="7"/>
      <c r="Z10" s="7"/>
    </row>
    <row r="11" spans="1:26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L11" s="11">
        <v>76.928533524388143</v>
      </c>
      <c r="P11" s="7">
        <f t="shared" si="0"/>
        <v>3.6290322580645115E-2</v>
      </c>
      <c r="Q11" s="7">
        <f t="shared" si="1"/>
        <v>0</v>
      </c>
      <c r="R11" s="7">
        <f t="shared" si="2"/>
        <v>4.0587476431477761E-2</v>
      </c>
      <c r="S11" s="7">
        <f t="shared" si="3"/>
        <v>6.5552339153982592E-2</v>
      </c>
      <c r="T11" s="7"/>
      <c r="U11" s="7">
        <f t="shared" si="4"/>
        <v>0.13099041533546329</v>
      </c>
      <c r="V11" s="7">
        <f t="shared" si="5"/>
        <v>0.13333333333333333</v>
      </c>
      <c r="W11" s="7">
        <f t="shared" si="6"/>
        <v>0.62995594713656378</v>
      </c>
      <c r="X11" s="7">
        <f t="shared" si="7"/>
        <v>3.5714285714285678E-2</v>
      </c>
      <c r="Y11" s="7"/>
      <c r="Z11" s="7"/>
    </row>
    <row r="12" spans="1:26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L12" s="11">
        <v>78.986385076721191</v>
      </c>
      <c r="P12" s="7">
        <f t="shared" si="0"/>
        <v>4.0322580645160578E-3</v>
      </c>
      <c r="Q12" s="7">
        <f t="shared" si="1"/>
        <v>0.23320659062103907</v>
      </c>
      <c r="R12" s="7">
        <f t="shared" si="2"/>
        <v>0.30961595713009826</v>
      </c>
      <c r="S12" s="7">
        <f t="shared" si="3"/>
        <v>0.2916238677747689</v>
      </c>
      <c r="T12" s="7"/>
      <c r="U12" s="7">
        <f t="shared" si="4"/>
        <v>0</v>
      </c>
      <c r="V12" s="7">
        <f t="shared" si="5"/>
        <v>0</v>
      </c>
      <c r="W12" s="7">
        <f t="shared" si="6"/>
        <v>0.58590308370044042</v>
      </c>
      <c r="X12" s="7">
        <f t="shared" si="7"/>
        <v>0</v>
      </c>
      <c r="Y12" s="7"/>
      <c r="Z12" s="7"/>
    </row>
    <row r="13" spans="1:26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L13" s="11">
        <v>83.757975109850733</v>
      </c>
      <c r="P13" s="7">
        <f t="shared" si="0"/>
        <v>1</v>
      </c>
      <c r="Q13" s="7">
        <f t="shared" si="1"/>
        <v>0.82636248415716085</v>
      </c>
      <c r="R13" s="7">
        <f t="shared" si="2"/>
        <v>0.73355165227746366</v>
      </c>
      <c r="S13" s="7">
        <f t="shared" si="3"/>
        <v>0.698571295172285</v>
      </c>
      <c r="T13" s="7"/>
      <c r="U13" s="7">
        <f t="shared" si="4"/>
        <v>1</v>
      </c>
      <c r="V13" s="7">
        <f t="shared" si="5"/>
        <v>1</v>
      </c>
      <c r="W13" s="7">
        <f t="shared" si="6"/>
        <v>0.62995594713656378</v>
      </c>
      <c r="X13" s="7">
        <f t="shared" si="7"/>
        <v>1</v>
      </c>
      <c r="Y13" s="7"/>
      <c r="Z13" s="7"/>
    </row>
    <row r="14" spans="1:26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L14" s="11">
        <v>87.910077745346669</v>
      </c>
      <c r="P14" s="7">
        <f t="shared" si="0"/>
        <v>0.71370967741935465</v>
      </c>
      <c r="Q14" s="7">
        <f t="shared" si="1"/>
        <v>1</v>
      </c>
      <c r="R14" s="7">
        <f t="shared" si="2"/>
        <v>1</v>
      </c>
      <c r="S14" s="7">
        <f t="shared" si="3"/>
        <v>1</v>
      </c>
      <c r="T14" s="7"/>
      <c r="U14" s="7">
        <f t="shared" si="4"/>
        <v>0.86900958466453648</v>
      </c>
      <c r="V14" s="7">
        <f t="shared" si="5"/>
        <v>0.88333333333333341</v>
      </c>
      <c r="W14" s="7">
        <f t="shared" si="6"/>
        <v>0</v>
      </c>
      <c r="X14" s="7">
        <f t="shared" si="7"/>
        <v>1</v>
      </c>
      <c r="Y14" s="7"/>
      <c r="Z14" s="7"/>
    </row>
    <row r="15" spans="1:26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L15" s="11">
        <v>82.026350228409044</v>
      </c>
      <c r="P15" s="7">
        <f t="shared" si="0"/>
        <v>0.40322580645161266</v>
      </c>
      <c r="Q15" s="7">
        <f t="shared" si="1"/>
        <v>0.62357414448669191</v>
      </c>
      <c r="R15" s="7">
        <f t="shared" si="2"/>
        <v>0.6002778604743475</v>
      </c>
      <c r="S15" s="7">
        <f t="shared" si="3"/>
        <v>0.56167709403305643</v>
      </c>
      <c r="T15" s="7"/>
      <c r="U15" s="7">
        <f t="shared" si="4"/>
        <v>0.61341853035143756</v>
      </c>
      <c r="V15" s="7">
        <f t="shared" si="5"/>
        <v>0.52499999999999991</v>
      </c>
      <c r="W15" s="7">
        <f t="shared" si="6"/>
        <v>0.55506607929515406</v>
      </c>
      <c r="X15" s="7">
        <f t="shared" si="7"/>
        <v>0.52678571428571441</v>
      </c>
      <c r="Y15" s="7"/>
      <c r="Z15" s="7"/>
    </row>
    <row r="16" spans="1:26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L16" s="11">
        <v>80.581001669121136</v>
      </c>
      <c r="P16" s="7">
        <f t="shared" si="0"/>
        <v>0.63306451612903247</v>
      </c>
      <c r="Q16" s="7">
        <f t="shared" si="1"/>
        <v>0.5171102661596958</v>
      </c>
      <c r="R16" s="7">
        <f t="shared" si="2"/>
        <v>0.44973702490820694</v>
      </c>
      <c r="S16" s="7">
        <f t="shared" si="3"/>
        <v>0.42898496591651886</v>
      </c>
      <c r="T16" s="7"/>
      <c r="U16" s="7">
        <f t="shared" si="4"/>
        <v>0.60383386581469634</v>
      </c>
      <c r="V16" s="7">
        <f t="shared" si="5"/>
        <v>0.52499999999999991</v>
      </c>
      <c r="W16" s="7">
        <f t="shared" si="6"/>
        <v>0.47136563876651977</v>
      </c>
      <c r="X16" s="7">
        <f t="shared" si="7"/>
        <v>0.68749999999999989</v>
      </c>
      <c r="Y16" s="7"/>
      <c r="Z16" s="7"/>
    </row>
    <row r="17" spans="1:26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L17" s="11">
        <v>74.522722250038171</v>
      </c>
      <c r="P17" s="7">
        <f t="shared" si="0"/>
        <v>0.25806451612903203</v>
      </c>
      <c r="Q17" s="7">
        <f t="shared" si="1"/>
        <v>3.0418250950570179E-2</v>
      </c>
      <c r="R17" s="7">
        <f t="shared" si="2"/>
        <v>0</v>
      </c>
      <c r="S17" s="7">
        <f t="shared" si="3"/>
        <v>0</v>
      </c>
      <c r="T17" s="7"/>
      <c r="U17" s="7">
        <f t="shared" si="4"/>
        <v>0.40894568690095839</v>
      </c>
      <c r="V17" s="7">
        <f t="shared" si="5"/>
        <v>0.45833333333333331</v>
      </c>
      <c r="W17" s="7">
        <f t="shared" si="6"/>
        <v>0.45814977973568266</v>
      </c>
      <c r="X17" s="7">
        <f t="shared" si="7"/>
        <v>0.16964285714285701</v>
      </c>
      <c r="Y17" s="7"/>
      <c r="Z17" s="7"/>
    </row>
    <row r="18" spans="1:26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L18" s="11">
        <v>82.988888561117889</v>
      </c>
      <c r="P18" s="7">
        <f t="shared" si="0"/>
        <v>0</v>
      </c>
      <c r="Q18" s="7">
        <f t="shared" si="1"/>
        <v>0.38276299112801004</v>
      </c>
      <c r="R18" s="7">
        <f t="shared" si="2"/>
        <v>0.41629453210280859</v>
      </c>
      <c r="S18" s="7">
        <f t="shared" si="3"/>
        <v>0.43963021757400322</v>
      </c>
      <c r="T18" s="7"/>
      <c r="U18" s="7">
        <f t="shared" si="4"/>
        <v>2.5559105431309979E-2</v>
      </c>
      <c r="V18" s="7">
        <f t="shared" si="5"/>
        <v>0</v>
      </c>
      <c r="W18" s="7">
        <f t="shared" si="6"/>
        <v>0.75770925110132159</v>
      </c>
      <c r="X18" s="7">
        <f t="shared" si="7"/>
        <v>9.8214285714285643E-2</v>
      </c>
      <c r="Y18" s="7"/>
      <c r="Z18" s="7"/>
    </row>
    <row r="19" spans="1:26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L19" s="11">
        <v>82.178770856842107</v>
      </c>
      <c r="P19" s="7">
        <f t="shared" si="0"/>
        <v>0.52822580645161277</v>
      </c>
      <c r="Q19" s="7">
        <f t="shared" si="1"/>
        <v>0.67934093789607075</v>
      </c>
      <c r="R19" s="7">
        <f t="shared" si="2"/>
        <v>0.55512553339287507</v>
      </c>
      <c r="S19" s="7">
        <f t="shared" si="3"/>
        <v>0.5314221682696797</v>
      </c>
      <c r="T19" s="7"/>
      <c r="U19" s="7">
        <f t="shared" si="4"/>
        <v>0.51757188498402551</v>
      </c>
      <c r="V19" s="7">
        <f t="shared" si="5"/>
        <v>0.6166666666666667</v>
      </c>
      <c r="W19" s="7">
        <f t="shared" si="6"/>
        <v>0.70044052863436113</v>
      </c>
      <c r="X19" s="7">
        <f t="shared" si="7"/>
        <v>0.91071428571428559</v>
      </c>
      <c r="Y19" s="7"/>
      <c r="Z19" s="7"/>
    </row>
    <row r="20" spans="1:26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L20" s="11">
        <v>80.219390723066297</v>
      </c>
      <c r="P20" s="7">
        <f t="shared" si="0"/>
        <v>0.2963709677419355</v>
      </c>
      <c r="Q20" s="7">
        <f t="shared" si="1"/>
        <v>0.37896070975918866</v>
      </c>
      <c r="R20" s="7">
        <f t="shared" si="2"/>
        <v>0.39664582713109081</v>
      </c>
      <c r="S20" s="7">
        <f t="shared" si="3"/>
        <v>0.37333084321598664</v>
      </c>
      <c r="T20" s="7"/>
      <c r="U20" s="7">
        <f t="shared" si="4"/>
        <v>0.45047923322683708</v>
      </c>
      <c r="V20" s="7">
        <f t="shared" si="5"/>
        <v>0.29166666666666669</v>
      </c>
      <c r="W20" s="7">
        <f t="shared" si="6"/>
        <v>0.68722466960352402</v>
      </c>
      <c r="X20" s="7">
        <f t="shared" si="7"/>
        <v>0.11607142857142841</v>
      </c>
      <c r="Y20" s="7"/>
      <c r="Z20" s="7"/>
    </row>
    <row r="21" spans="1:26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L21" s="11">
        <v>80.30395763671396</v>
      </c>
      <c r="P21" s="7">
        <f t="shared" si="0"/>
        <v>0.22379032258064507</v>
      </c>
      <c r="Q21" s="7">
        <f t="shared" si="1"/>
        <v>0.36248415716096327</v>
      </c>
      <c r="R21" s="7">
        <f t="shared" si="2"/>
        <v>0.34911183884092506</v>
      </c>
      <c r="S21" s="7">
        <f t="shared" si="3"/>
        <v>0.34083481184050812</v>
      </c>
      <c r="T21" s="7"/>
      <c r="U21" s="7">
        <f t="shared" si="4"/>
        <v>0.30670926517571889</v>
      </c>
      <c r="V21" s="7">
        <f t="shared" si="5"/>
        <v>0.40833333333333333</v>
      </c>
      <c r="W21" s="7">
        <f t="shared" si="6"/>
        <v>0.85022026431718056</v>
      </c>
      <c r="X21" s="7">
        <f t="shared" si="7"/>
        <v>7.1428571428571355E-2</v>
      </c>
      <c r="Y21" s="7"/>
      <c r="Z21" s="7"/>
    </row>
    <row r="22" spans="1:26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  <c r="L22" s="11">
        <v>80.360808412709758</v>
      </c>
    </row>
    <row r="25" spans="1:26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6" x14ac:dyDescent="0.25">
      <c r="A26" s="5" t="s">
        <v>42</v>
      </c>
      <c r="B26" s="7">
        <v>0</v>
      </c>
      <c r="C26" s="7">
        <f t="shared" ref="C26:C45" si="8">SQRT((P2-$P$3)^2+(Q2-$Q$3)^2+(R2-$R$3)^2+(S2-$S$3)^2+(U2-$U$3)^2+(V2-$V$3)^2+(W2-$W$3)^2+(X2-$X$3)^2+(Y2-$Y$3)^2+(Z2-$Z$3)^2)</f>
        <v>0.54832714713369157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6" x14ac:dyDescent="0.25">
      <c r="A27" s="5" t="s">
        <v>52</v>
      </c>
      <c r="B27" s="7">
        <f t="shared" ref="B27:B45" si="9">SQRT((P3-$P$2)^2+(Q3-$Q$2)^2+(R3-$R$2)^2+(S3-$S$2)^2+(U3-$U$2)^2+(V3-$V$2)^2+(W3-$W$2)^2+(X3-$X$2)^2+(Y3-$Y$2)^2+(Z3-$Z$2)^2)</f>
        <v>0.54832714713369157</v>
      </c>
      <c r="C27" s="7">
        <f t="shared" si="8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0">(F27-$F$29)^2+(G27-$G$29)^2+(H27-$H$29)^2+(I27-$I$29)^2+(J27-$J$29)^2+(K27-$K$29)+(L27-$L$29)^2+(M27-$M$29)^2+(N27-$N$29)^2+(O27-$O$29)^2</f>
        <v>0.32817111442258212</v>
      </c>
    </row>
    <row r="28" spans="1:26" x14ac:dyDescent="0.25">
      <c r="A28" s="5" t="s">
        <v>49</v>
      </c>
      <c r="B28" s="7">
        <f t="shared" si="9"/>
        <v>0.86056402049318104</v>
      </c>
      <c r="C28" s="7">
        <f t="shared" si="8"/>
        <v>0.67849209614492156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0"/>
        <v>0.4012843656314784</v>
      </c>
    </row>
    <row r="29" spans="1:26" x14ac:dyDescent="0.25">
      <c r="A29" s="5" t="s">
        <v>54</v>
      </c>
      <c r="B29" s="7">
        <f t="shared" si="9"/>
        <v>1.0535781591732667</v>
      </c>
      <c r="C29" s="7">
        <f t="shared" si="8"/>
        <v>0.6920528916627221</v>
      </c>
      <c r="D29" t="s">
        <v>95</v>
      </c>
      <c r="F29" s="7">
        <f>AVERAGE(F26:F28)</f>
        <v>0.75604838709677402</v>
      </c>
      <c r="G29" s="7">
        <f t="shared" ref="G29:O29" si="11">AVERAGE(G26:G28)</f>
        <v>0.87072243346007594</v>
      </c>
      <c r="H29" s="7">
        <f t="shared" si="11"/>
        <v>0.77218748966292894</v>
      </c>
      <c r="I29" s="7">
        <f t="shared" si="11"/>
        <v>0.76054409064027151</v>
      </c>
      <c r="J29" s="7">
        <f t="shared" si="11"/>
        <v>0.84877529286474962</v>
      </c>
      <c r="K29" s="7">
        <f t="shared" si="11"/>
        <v>0.84166666666666679</v>
      </c>
      <c r="L29" s="7">
        <f t="shared" si="11"/>
        <v>0.37591776798825255</v>
      </c>
      <c r="M29" s="7">
        <f t="shared" si="11"/>
        <v>0.99404761904761907</v>
      </c>
      <c r="N29" s="7">
        <f t="shared" si="11"/>
        <v>0.11382113821138205</v>
      </c>
      <c r="O29" s="7">
        <f t="shared" si="11"/>
        <v>0.61111111111111105</v>
      </c>
      <c r="P29" s="7">
        <f>SUM(P26:P28)</f>
        <v>0.84347024044893382</v>
      </c>
    </row>
    <row r="30" spans="1:26" x14ac:dyDescent="0.25">
      <c r="A30" s="5" t="s">
        <v>45</v>
      </c>
      <c r="B30" s="7">
        <f t="shared" si="9"/>
        <v>0.6407327529318313</v>
      </c>
      <c r="C30" s="7">
        <f t="shared" si="8"/>
        <v>0.51241326487162708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6" x14ac:dyDescent="0.25">
      <c r="A31" s="5" t="s">
        <v>57</v>
      </c>
      <c r="B31" s="7">
        <f t="shared" si="9"/>
        <v>0.41654794870198841</v>
      </c>
      <c r="C31" s="7">
        <f t="shared" si="8"/>
        <v>0.82397564346812424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6" x14ac:dyDescent="0.25">
      <c r="A32" s="5" t="s">
        <v>55</v>
      </c>
      <c r="B32" s="7">
        <f t="shared" si="9"/>
        <v>1.1873285862069867</v>
      </c>
      <c r="C32" s="7">
        <f t="shared" si="8"/>
        <v>0.75892887384845675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2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9"/>
        <v>1.5354239819874196</v>
      </c>
      <c r="C33" s="7">
        <f t="shared" si="8"/>
        <v>1.0254354908038956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2"/>
        <v>0.68011540235418599</v>
      </c>
    </row>
    <row r="34" spans="1:16" x14ac:dyDescent="0.25">
      <c r="A34" s="5" t="s">
        <v>34</v>
      </c>
      <c r="B34" s="7">
        <f t="shared" si="9"/>
        <v>0.56394675208585632</v>
      </c>
      <c r="C34" s="7">
        <f t="shared" si="8"/>
        <v>0.41161486075670201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2"/>
        <v>0.38555969573921556</v>
      </c>
    </row>
    <row r="35" spans="1:16" x14ac:dyDescent="0.25">
      <c r="A35" s="5" t="s">
        <v>38</v>
      </c>
      <c r="B35" s="7">
        <f t="shared" si="9"/>
        <v>1.7082358047533803</v>
      </c>
      <c r="C35" s="7">
        <f t="shared" si="8"/>
        <v>1.2086817382488173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2"/>
        <v>1.5138865596571274</v>
      </c>
    </row>
    <row r="36" spans="1:16" x14ac:dyDescent="0.25">
      <c r="A36" s="5" t="s">
        <v>59</v>
      </c>
      <c r="B36" s="7">
        <f t="shared" si="9"/>
        <v>1.6158123442180072</v>
      </c>
      <c r="C36" s="7">
        <f t="shared" si="8"/>
        <v>1.1913751284003904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2"/>
        <v>0.49401863415714559</v>
      </c>
    </row>
    <row r="37" spans="1:16" x14ac:dyDescent="0.25">
      <c r="A37" s="5" t="s">
        <v>39</v>
      </c>
      <c r="B37" s="7">
        <f t="shared" si="9"/>
        <v>0.69748846713132817</v>
      </c>
      <c r="C37" s="7">
        <f t="shared" si="8"/>
        <v>1.1155309556307436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2"/>
        <v>0.26481820593003619</v>
      </c>
    </row>
    <row r="38" spans="1:16" x14ac:dyDescent="0.25">
      <c r="A38" s="5" t="s">
        <v>58</v>
      </c>
      <c r="B38" s="7">
        <f t="shared" si="9"/>
        <v>0.8730613695955467</v>
      </c>
      <c r="C38" s="7">
        <f t="shared" si="8"/>
        <v>1.3373281474263963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2"/>
        <v>0.21622996110603954</v>
      </c>
    </row>
    <row r="39" spans="1:16" x14ac:dyDescent="0.25">
      <c r="A39" s="5" t="s">
        <v>33</v>
      </c>
      <c r="B39" s="7">
        <f t="shared" si="9"/>
        <v>0.52750587490855338</v>
      </c>
      <c r="C39" s="7">
        <f t="shared" si="8"/>
        <v>0.48549275290292443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2"/>
        <v>0.52274385264452305</v>
      </c>
    </row>
    <row r="40" spans="1:16" x14ac:dyDescent="0.25">
      <c r="A40" s="5" t="s">
        <v>46</v>
      </c>
      <c r="B40" s="7">
        <f t="shared" si="9"/>
        <v>0.47581974946493244</v>
      </c>
      <c r="C40" s="7">
        <f t="shared" si="8"/>
        <v>0.28119664666632399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2"/>
        <v>0.25164740076253156</v>
      </c>
    </row>
    <row r="41" spans="1:16" x14ac:dyDescent="0.25">
      <c r="A41" s="5" t="s">
        <v>48</v>
      </c>
      <c r="B41" s="7">
        <f t="shared" si="9"/>
        <v>1.4510921413615416</v>
      </c>
      <c r="C41" s="7">
        <f t="shared" si="8"/>
        <v>0.95823476109427963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2"/>
        <v>0.31090929814788038</v>
      </c>
    </row>
    <row r="42" spans="1:16" x14ac:dyDescent="0.25">
      <c r="A42" s="5" t="s">
        <v>47</v>
      </c>
      <c r="B42" s="7">
        <f t="shared" si="9"/>
        <v>1.484458007767512</v>
      </c>
      <c r="C42" s="7">
        <f t="shared" si="8"/>
        <v>1.1202147289671549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2"/>
        <v>0.44076058913050675</v>
      </c>
    </row>
    <row r="43" spans="1:16" x14ac:dyDescent="0.25">
      <c r="A43" s="5" t="s">
        <v>60</v>
      </c>
      <c r="B43" s="7">
        <f t="shared" si="9"/>
        <v>0.29626885126707919</v>
      </c>
      <c r="C43" s="7">
        <f t="shared" si="8"/>
        <v>0.41930237441242435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2"/>
        <v>0.46602337805057031</v>
      </c>
    </row>
    <row r="44" spans="1:16" x14ac:dyDescent="0.25">
      <c r="A44" s="5" t="s">
        <v>51</v>
      </c>
      <c r="B44" s="7">
        <f t="shared" si="9"/>
        <v>1.127277932908952</v>
      </c>
      <c r="C44" s="7">
        <f t="shared" si="8"/>
        <v>0.77266735921276897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2"/>
        <v>4.2364397548300806E-2</v>
      </c>
    </row>
    <row r="45" spans="1:16" x14ac:dyDescent="0.25">
      <c r="A45" s="5" t="s">
        <v>43</v>
      </c>
      <c r="B45" s="7">
        <f t="shared" si="9"/>
        <v>1.2439072634331396</v>
      </c>
      <c r="C45" s="7">
        <f t="shared" si="8"/>
        <v>0.8761860727136298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2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2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3">AVERAGE(G31:G47)</f>
        <v>0.38015358234548569</v>
      </c>
      <c r="H48" s="7">
        <f t="shared" si="13"/>
        <v>0.3458720791085117</v>
      </c>
      <c r="I48" s="7">
        <f t="shared" si="13"/>
        <v>0.33107391803485803</v>
      </c>
      <c r="J48" s="7">
        <f t="shared" si="13"/>
        <v>0.44202217628265361</v>
      </c>
      <c r="K48" s="7">
        <f t="shared" si="13"/>
        <v>0.45833333333333337</v>
      </c>
      <c r="L48" s="7">
        <f t="shared" si="13"/>
        <v>0.61907229852293322</v>
      </c>
      <c r="M48" s="7">
        <f t="shared" si="13"/>
        <v>0.39863445378151258</v>
      </c>
      <c r="N48" s="7">
        <f t="shared" si="13"/>
        <v>0.55236728837876603</v>
      </c>
      <c r="O48" s="7">
        <f t="shared" si="13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 t="shared" ref="B52:B71" si="14">SQRT((P2-$P$4)^2+(Q2-$Q$4)^2+(R2-$R$4)^2+(S2-$S$4)^2+(U2-$U$4)^2+(V2-$V$4)^2+(W2-$W$4)^2+(X2-$X$4)^2+(Y2-$Y$4)^2+(Z2-$Z$4)^2)</f>
        <v>0.86056402049318104</v>
      </c>
      <c r="C52" s="7">
        <f t="shared" ref="C52:C71" si="15">SQRT((P2-$P$5)^2+(Q2-$Q$5)^2+(R2-$R$5)^2+(S2-$S$5)^2+(U2-$U$5)^2+(V2-$V$5)^2+(W2-$W$5)^2+(X2-$X$5)^2+(Y2-$Y$5)^2+(Z2-$Z$5)^2)</f>
        <v>1.0535781591732667</v>
      </c>
      <c r="D52" s="7">
        <f t="shared" ref="D52:D71" si="16">SQRT((P2-$P$6)^2+(Q2-$Q$6)^2+(R2-$R$6)^2+(S2-$S$6)^2+(U2-$U$6)^2+(V2-$V$6)^2+(W2-$W$6)^2+(X2-$X$6)^2+(Y2-$Y$6)^2+(Z2-$Z$6)^2)</f>
        <v>0.6407327529318313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si="14"/>
        <v>0.67849209614492156</v>
      </c>
      <c r="C53" s="7">
        <f t="shared" si="15"/>
        <v>0.6920528916627221</v>
      </c>
      <c r="D53" s="7">
        <f t="shared" si="16"/>
        <v>0.51241326487162708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7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4"/>
        <v>0</v>
      </c>
      <c r="C54" s="7">
        <f t="shared" si="15"/>
        <v>1.0963855829270168</v>
      </c>
      <c r="D54" s="7">
        <f t="shared" si="16"/>
        <v>0.66203035353510353</v>
      </c>
      <c r="E54">
        <v>1</v>
      </c>
      <c r="H54" s="7">
        <f>AVERAGE(H52:H53)</f>
        <v>0.67137096774193572</v>
      </c>
      <c r="I54" s="7">
        <f t="shared" ref="I54:Q54" si="18">AVERAGE(I52:I53)</f>
        <v>0.5874524714828897</v>
      </c>
      <c r="J54" s="7">
        <f t="shared" si="18"/>
        <v>0.4707750322516624</v>
      </c>
      <c r="K54" s="7">
        <f t="shared" si="18"/>
        <v>0.43729573256139698</v>
      </c>
      <c r="L54" s="7">
        <f t="shared" si="18"/>
        <v>0.80670926517571873</v>
      </c>
      <c r="M54" s="7">
        <f t="shared" si="18"/>
        <v>0.82500000000000007</v>
      </c>
      <c r="N54" s="7">
        <f t="shared" si="18"/>
        <v>0.82819383259911883</v>
      </c>
      <c r="O54" s="7">
        <f t="shared" si="18"/>
        <v>0.81696428571428559</v>
      </c>
      <c r="P54" s="7">
        <f t="shared" si="18"/>
        <v>0.98780487804878048</v>
      </c>
      <c r="Q54" s="7">
        <f t="shared" si="18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4"/>
        <v>1.0963855829270168</v>
      </c>
      <c r="C55" s="7">
        <f t="shared" si="15"/>
        <v>0</v>
      </c>
      <c r="D55" s="7">
        <f t="shared" si="16"/>
        <v>0.72287764980990754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4"/>
        <v>0.66203035353510353</v>
      </c>
      <c r="C56" s="7">
        <f t="shared" si="15"/>
        <v>0.72287764980990754</v>
      </c>
      <c r="D56" s="7">
        <f t="shared" si="16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 t="shared" si="14"/>
        <v>0.85645766248968991</v>
      </c>
      <c r="C57" s="7">
        <f t="shared" si="15"/>
        <v>1.2156189108979794</v>
      </c>
      <c r="D57" s="7">
        <f t="shared" si="16"/>
        <v>0.6634241114453292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19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4"/>
        <v>0.77830198291717223</v>
      </c>
      <c r="C58" s="7">
        <f t="shared" si="15"/>
        <v>0.58571705281572239</v>
      </c>
      <c r="D58" s="7">
        <f t="shared" si="16"/>
        <v>0.70881718388706128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19"/>
        <v>0.19383531232105583</v>
      </c>
    </row>
    <row r="59" spans="1:18" x14ac:dyDescent="0.25">
      <c r="A59" s="5" t="s">
        <v>44</v>
      </c>
      <c r="B59" s="7">
        <f t="shared" si="14"/>
        <v>1.2223691705012452</v>
      </c>
      <c r="C59" s="7">
        <f t="shared" si="15"/>
        <v>0.83735247351998132</v>
      </c>
      <c r="D59" s="7">
        <f t="shared" si="16"/>
        <v>1.0816253360061465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19"/>
        <v>3.1410497212032512E-2</v>
      </c>
    </row>
    <row r="60" spans="1:18" x14ac:dyDescent="0.25">
      <c r="A60" s="5" t="s">
        <v>34</v>
      </c>
      <c r="B60" s="7">
        <f t="shared" si="14"/>
        <v>0.74947020874505332</v>
      </c>
      <c r="C60" s="7">
        <f t="shared" si="15"/>
        <v>0.7858816742302065</v>
      </c>
      <c r="D60" s="7">
        <f t="shared" si="16"/>
        <v>0.29223899773387985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19"/>
        <v>0.26611658898546514</v>
      </c>
    </row>
    <row r="61" spans="1:18" x14ac:dyDescent="0.25">
      <c r="A61" s="5" t="s">
        <v>38</v>
      </c>
      <c r="B61" s="7">
        <f t="shared" si="14"/>
        <v>1.4411797194924847</v>
      </c>
      <c r="C61" s="7">
        <f t="shared" si="15"/>
        <v>1.0165688212528756</v>
      </c>
      <c r="D61" s="7">
        <f t="shared" si="16"/>
        <v>1.2662340997008932</v>
      </c>
      <c r="E61">
        <v>2</v>
      </c>
      <c r="H61" s="7">
        <f>AVERAGE(H56:H60)</f>
        <v>0.20483870967741921</v>
      </c>
      <c r="I61" s="7">
        <f t="shared" ref="I61:Q61" si="20">AVERAGE(I56:I60)</f>
        <v>0.12598225602027871</v>
      </c>
      <c r="J61" s="7">
        <f t="shared" si="20"/>
        <v>0.13595316066289578</v>
      </c>
      <c r="K61" s="7">
        <f t="shared" si="20"/>
        <v>0.12968531142030071</v>
      </c>
      <c r="L61" s="7">
        <f t="shared" si="20"/>
        <v>0.22044728434504787</v>
      </c>
      <c r="M61" s="7">
        <f t="shared" si="20"/>
        <v>0.29499999999999998</v>
      </c>
      <c r="N61" s="7">
        <f t="shared" si="20"/>
        <v>0.48898678414096908</v>
      </c>
      <c r="O61" s="7">
        <f t="shared" si="20"/>
        <v>0.12857142857142856</v>
      </c>
      <c r="P61" s="7">
        <f t="shared" si="20"/>
        <v>0.55121951219512189</v>
      </c>
      <c r="Q61" s="7">
        <f t="shared" si="20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4"/>
        <v>1.550250804786669</v>
      </c>
      <c r="C62" s="7">
        <f t="shared" si="15"/>
        <v>1.0365338527404535</v>
      </c>
      <c r="D62" s="7">
        <f t="shared" si="16"/>
        <v>1.2146745183951186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4"/>
        <v>1.0498755899159944</v>
      </c>
      <c r="C63" s="7">
        <f t="shared" si="15"/>
        <v>1.4780335006132177</v>
      </c>
      <c r="D63" s="7">
        <f t="shared" si="16"/>
        <v>0.99326632223898659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4"/>
        <v>1.6299389614055093</v>
      </c>
      <c r="C64" s="7">
        <f t="shared" si="15"/>
        <v>1.5583731844593807</v>
      </c>
      <c r="D64" s="7">
        <f t="shared" si="16"/>
        <v>1.2853042849457077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1">(H64-$H$76)^2+(I64-$I$76)^2+(J64-$J$76)^2+(K64-$K$76)^2+(L64-$L$76)^2+(M64-$M$76)+(N64-$N$76)^2+(O64-$O$76)^2+(P64-$P$76)^2+(Q64-$Q$76)^2</f>
        <v>9.3512092423298609E-2</v>
      </c>
    </row>
    <row r="65" spans="1:20" x14ac:dyDescent="0.25">
      <c r="A65" s="5" t="s">
        <v>33</v>
      </c>
      <c r="B65" s="7">
        <f t="shared" si="14"/>
        <v>0.84274769143166095</v>
      </c>
      <c r="C65" s="7">
        <f t="shared" si="15"/>
        <v>0.78033619114937669</v>
      </c>
      <c r="D65" s="7">
        <f t="shared" si="16"/>
        <v>0.28972907110336499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1"/>
        <v>0.15106108729759085</v>
      </c>
    </row>
    <row r="66" spans="1:20" x14ac:dyDescent="0.25">
      <c r="A66" s="5" t="s">
        <v>46</v>
      </c>
      <c r="B66" s="7">
        <f t="shared" si="14"/>
        <v>0.69651543583960884</v>
      </c>
      <c r="C66" s="7">
        <f t="shared" si="15"/>
        <v>0.66326396772186946</v>
      </c>
      <c r="D66" s="7">
        <f t="shared" si="16"/>
        <v>0.376907004599143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1"/>
        <v>0.70396415030091386</v>
      </c>
    </row>
    <row r="67" spans="1:20" x14ac:dyDescent="0.25">
      <c r="A67" s="5" t="s">
        <v>48</v>
      </c>
      <c r="B67" s="7">
        <f t="shared" si="14"/>
        <v>1.1264876194845312</v>
      </c>
      <c r="C67" s="7">
        <f t="shared" si="15"/>
        <v>0.67437632195585628</v>
      </c>
      <c r="D67" s="7">
        <f t="shared" si="16"/>
        <v>1.0041803860756138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1"/>
        <v>4.0939284904679289E-2</v>
      </c>
    </row>
    <row r="68" spans="1:20" x14ac:dyDescent="0.25">
      <c r="A68" s="5" t="s">
        <v>47</v>
      </c>
      <c r="B68" s="7">
        <f t="shared" si="14"/>
        <v>1.470371113207616</v>
      </c>
      <c r="C68" s="7">
        <f t="shared" si="15"/>
        <v>1.1132158238433507</v>
      </c>
      <c r="D68" s="7">
        <f t="shared" si="16"/>
        <v>1.1152488903066455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1"/>
        <v>1.300960171213708</v>
      </c>
    </row>
    <row r="69" spans="1:20" x14ac:dyDescent="0.25">
      <c r="A69" s="5" t="s">
        <v>60</v>
      </c>
      <c r="B69" s="7">
        <f t="shared" si="14"/>
        <v>0.70446324954808115</v>
      </c>
      <c r="C69" s="7">
        <f t="shared" si="15"/>
        <v>0.99440977305186018</v>
      </c>
      <c r="D69" s="7">
        <f t="shared" si="16"/>
        <v>0.52175616615335085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1"/>
        <v>1.8595254035567403</v>
      </c>
    </row>
    <row r="70" spans="1:20" x14ac:dyDescent="0.25">
      <c r="A70" s="5" t="s">
        <v>51</v>
      </c>
      <c r="B70" s="7">
        <f t="shared" si="14"/>
        <v>1.0184012253981871</v>
      </c>
      <c r="C70" s="7">
        <f t="shared" si="15"/>
        <v>0.73352248074170368</v>
      </c>
      <c r="D70" s="7">
        <f t="shared" si="16"/>
        <v>0.61191617055404857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1"/>
        <v>6.4116686144408033E-2</v>
      </c>
    </row>
    <row r="71" spans="1:20" x14ac:dyDescent="0.25">
      <c r="A71" s="5" t="s">
        <v>43</v>
      </c>
      <c r="B71" s="7">
        <f t="shared" si="14"/>
        <v>1.037783717362518</v>
      </c>
      <c r="C71" s="7">
        <f t="shared" si="15"/>
        <v>0.84341723098600663</v>
      </c>
      <c r="D71" s="7">
        <f t="shared" si="16"/>
        <v>0.70653231212147749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1"/>
        <v>0.13805949662235345</v>
      </c>
    </row>
    <row r="72" spans="1:20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1"/>
        <v>0.42711245484796173</v>
      </c>
    </row>
    <row r="73" spans="1:20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1"/>
        <v>0.31233183638338124</v>
      </c>
    </row>
    <row r="74" spans="1:20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1"/>
        <v>8.3220539748895636E-2</v>
      </c>
    </row>
    <row r="75" spans="1:20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1"/>
        <v>0.42119682531871999</v>
      </c>
    </row>
    <row r="76" spans="1:20" x14ac:dyDescent="0.25">
      <c r="H76" s="7">
        <f>AVERAGE(H63:H75)</f>
        <v>0.48061414392059548</v>
      </c>
      <c r="I76" s="7">
        <f t="shared" ref="I76:Q76" si="22">AVERAGE(I63:I75)</f>
        <v>0.55922784439894702</v>
      </c>
      <c r="J76" s="7">
        <f t="shared" si="22"/>
        <v>0.50577476507812935</v>
      </c>
      <c r="K76" s="7">
        <f t="shared" si="22"/>
        <v>0.49129775817608495</v>
      </c>
      <c r="L76" s="7">
        <f t="shared" si="22"/>
        <v>0.56500368640943721</v>
      </c>
      <c r="M76" s="7">
        <f t="shared" si="22"/>
        <v>0.55320512820512835</v>
      </c>
      <c r="N76" s="7">
        <f t="shared" si="22"/>
        <v>0.58082006099627237</v>
      </c>
      <c r="O76" s="7">
        <f t="shared" si="22"/>
        <v>0.5755494505494505</v>
      </c>
      <c r="P76" s="7">
        <f t="shared" si="22"/>
        <v>0.38461538461538464</v>
      </c>
      <c r="Q76" s="7">
        <f t="shared" si="22"/>
        <v>0.47435897435897439</v>
      </c>
      <c r="R76" s="7">
        <f>SUM(R63:R75)</f>
        <v>6.2625039823241186</v>
      </c>
    </row>
    <row r="77" spans="1:20" x14ac:dyDescent="0.25">
      <c r="G77" s="5" t="s">
        <v>97</v>
      </c>
      <c r="H77" s="7">
        <f>R54+R61+R76</f>
        <v>8.0301676353014511</v>
      </c>
    </row>
    <row r="79" spans="1:20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20" x14ac:dyDescent="0.25">
      <c r="A80" s="5" t="s">
        <v>42</v>
      </c>
      <c r="B80" s="7">
        <f t="shared" ref="B80:B99" si="23">SQRT((P2-$P$7)^2+(Q2-$Q$7)^2+(R2-$R$7)^2+(S2-$S$7)^2+(U2-$U$7)^2+(V2-$V$7)^2+(W2-$W$7)^2+(X2-$X$7)^2+(Y2-$Y$7)^2+(Z2-$Z$7)^2)</f>
        <v>0.41654794870198841</v>
      </c>
      <c r="C80" s="7">
        <f t="shared" ref="C80:C99" si="24">SQRT((P2-$P$8)^2+(Q2-$Q$8)^2+(R2-$R$8)^2+(S2-$S$8)^2+(U2-$U$8)^2+(V2-$V$8)^2+(W2-$W$8)^2+(X2-$X$8)^2+(Y2-$Y$8)^2+(Z2-$Z$8)^2)</f>
        <v>1.1873285862069867</v>
      </c>
      <c r="D80" s="7">
        <f t="shared" ref="D80:D99" si="25">SQRT((P2-$P$9)^2+(Q2-$Q$9)^2+(R2-$R$9)^2+(S2-$S$9)^2+(U2-$U$9)^2+(V2-$V$9)^2+(W2-$W$9)^2+(X2-$X$9)^2+(Y2-$Y$9)^2+(Z2-$Z$9)^2)</f>
        <v>1.5354239819874196</v>
      </c>
      <c r="E80" s="7">
        <f t="shared" ref="E80:E99" si="26">SQRT((P2-$P$10)^2+(Q2-$Q$10)^2+(R2-$R$10)^2+(S2-$S$10)^2+(U2-$U$10)^2+(V2-$V$10)^2+(W2-$W$10)^2+(X2-$X$10)^2+(Y2-$Y$10)^2+(Z2-$Z$10)^2)</f>
        <v>0.56394675208585632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  <c r="T80" s="7"/>
    </row>
    <row r="81" spans="1:20" x14ac:dyDescent="0.25">
      <c r="A81" s="5" t="s">
        <v>52</v>
      </c>
      <c r="B81" s="7">
        <f t="shared" si="23"/>
        <v>0.82397564346812424</v>
      </c>
      <c r="C81" s="7">
        <f t="shared" si="24"/>
        <v>0.75892887384845675</v>
      </c>
      <c r="D81" s="7">
        <f t="shared" si="25"/>
        <v>1.0254354908038956</v>
      </c>
      <c r="E81" s="7">
        <f t="shared" si="26"/>
        <v>0.41161486075670201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7">(I81-$I$83)^2+(J81-$J$83)^2+(K81-$K$83)^2+(L81-$L$83)^2+(M81-$M$83)^2+(N81-$N$83)+(O81-$O$83)^2+(P81-$P$83)^2+(Q81-$Q$83)^2+(R81-$R$83)^2</f>
        <v>0.24146935034928527</v>
      </c>
      <c r="T81" s="7"/>
    </row>
    <row r="82" spans="1:20" x14ac:dyDescent="0.25">
      <c r="A82" s="5" t="s">
        <v>49</v>
      </c>
      <c r="B82" s="7">
        <f t="shared" si="23"/>
        <v>0.85645766248968991</v>
      </c>
      <c r="C82" s="7">
        <f t="shared" si="24"/>
        <v>0.77830198291717223</v>
      </c>
      <c r="D82" s="7">
        <f t="shared" si="25"/>
        <v>1.2223691705012452</v>
      </c>
      <c r="E82" s="7">
        <f t="shared" si="26"/>
        <v>0.74947020874505332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7"/>
        <v>0.40686042275754797</v>
      </c>
      <c r="T82" s="7"/>
    </row>
    <row r="83" spans="1:20" x14ac:dyDescent="0.25">
      <c r="A83" s="5" t="s">
        <v>54</v>
      </c>
      <c r="B83" s="7">
        <f t="shared" si="23"/>
        <v>1.2156189108979794</v>
      </c>
      <c r="C83" s="7">
        <f t="shared" si="24"/>
        <v>0.58571705281572239</v>
      </c>
      <c r="D83" s="7">
        <f t="shared" si="25"/>
        <v>0.83735247351998132</v>
      </c>
      <c r="E83" s="7">
        <f t="shared" si="26"/>
        <v>0.7858816742302065</v>
      </c>
      <c r="F83">
        <v>2</v>
      </c>
      <c r="I83" s="7">
        <f>AVERAGE(I80:I82)</f>
        <v>0.80846774193548387</v>
      </c>
      <c r="J83" s="7">
        <f t="shared" ref="J83:R83" si="28">AVERAGE(J80:J82)</f>
        <v>0.8732572877059569</v>
      </c>
      <c r="K83" s="7">
        <f t="shared" si="28"/>
        <v>0.80787932916542626</v>
      </c>
      <c r="L83" s="7">
        <f t="shared" si="28"/>
        <v>0.79064338406947421</v>
      </c>
      <c r="M83" s="7">
        <f t="shared" si="28"/>
        <v>0.89989350372736931</v>
      </c>
      <c r="N83" s="7">
        <f t="shared" si="28"/>
        <v>0.92499999999999993</v>
      </c>
      <c r="O83" s="7">
        <f t="shared" si="28"/>
        <v>0.42878120411160053</v>
      </c>
      <c r="P83" s="7">
        <f t="shared" si="28"/>
        <v>0.94940476190476186</v>
      </c>
      <c r="Q83" s="7">
        <f t="shared" si="28"/>
        <v>0.39024390243902435</v>
      </c>
      <c r="R83" s="7">
        <f t="shared" si="28"/>
        <v>0.38888888888888884</v>
      </c>
      <c r="S83" s="7">
        <f>SUM(S80:S82)</f>
        <v>1.100093119607251</v>
      </c>
      <c r="T83" s="7"/>
    </row>
    <row r="84" spans="1:20" x14ac:dyDescent="0.25">
      <c r="A84" s="5" t="s">
        <v>45</v>
      </c>
      <c r="B84" s="7">
        <f t="shared" si="23"/>
        <v>0.6634241114453292</v>
      </c>
      <c r="C84" s="7">
        <f t="shared" si="24"/>
        <v>0.70881718388706128</v>
      </c>
      <c r="D84" s="7">
        <f t="shared" si="25"/>
        <v>1.0816253360061465</v>
      </c>
      <c r="E84" s="7">
        <f t="shared" si="26"/>
        <v>0.29223899773387985</v>
      </c>
      <c r="F84">
        <v>4</v>
      </c>
      <c r="H84" s="5" t="s">
        <v>95</v>
      </c>
    </row>
    <row r="85" spans="1:20" x14ac:dyDescent="0.25">
      <c r="A85" s="5" t="s">
        <v>57</v>
      </c>
      <c r="B85" s="7">
        <f t="shared" si="23"/>
        <v>0</v>
      </c>
      <c r="C85" s="7">
        <f t="shared" si="24"/>
        <v>1.2649087285855978</v>
      </c>
      <c r="D85" s="7">
        <f t="shared" si="25"/>
        <v>1.7082457160503892</v>
      </c>
      <c r="E85" s="7">
        <f t="shared" si="26"/>
        <v>0.72270463470590074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  <c r="T85" s="7"/>
    </row>
    <row r="86" spans="1:20" x14ac:dyDescent="0.25">
      <c r="A86" s="5" t="s">
        <v>55</v>
      </c>
      <c r="B86" s="7">
        <f t="shared" si="23"/>
        <v>1.2649087285855978</v>
      </c>
      <c r="C86" s="7">
        <f t="shared" si="24"/>
        <v>0</v>
      </c>
      <c r="D86" s="7">
        <f t="shared" si="25"/>
        <v>0.65261891184161369</v>
      </c>
      <c r="E86" s="7">
        <f t="shared" si="26"/>
        <v>0.82760914821392761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  <c r="T86" s="7"/>
    </row>
    <row r="87" spans="1:20" x14ac:dyDescent="0.25">
      <c r="A87" s="5" t="s">
        <v>44</v>
      </c>
      <c r="B87" s="7">
        <f t="shared" si="23"/>
        <v>1.7082457160503892</v>
      </c>
      <c r="C87" s="7">
        <f t="shared" si="24"/>
        <v>0.65261891184161369</v>
      </c>
      <c r="D87" s="7">
        <f t="shared" si="25"/>
        <v>0</v>
      </c>
      <c r="E87" s="7">
        <f t="shared" si="26"/>
        <v>1.0652731459852143</v>
      </c>
      <c r="F87">
        <v>3</v>
      </c>
      <c r="I87" s="7">
        <f>AVERAGE(I85:I86)</f>
        <v>0.54838709677419328</v>
      </c>
      <c r="J87" s="7">
        <f t="shared" ref="J87:R87" si="29">AVERAGE(J85:J86)</f>
        <v>0.22813688212927755</v>
      </c>
      <c r="K87" s="7">
        <f t="shared" si="29"/>
        <v>0.20452515629651691</v>
      </c>
      <c r="L87" s="7">
        <f t="shared" si="29"/>
        <v>0.16756933420487446</v>
      </c>
      <c r="M87" s="7">
        <f t="shared" si="29"/>
        <v>0.45846645367412131</v>
      </c>
      <c r="N87" s="7">
        <f t="shared" si="29"/>
        <v>0.6166666666666667</v>
      </c>
      <c r="O87" s="7">
        <f t="shared" si="29"/>
        <v>0.35682819383259906</v>
      </c>
      <c r="P87" s="7">
        <f t="shared" si="29"/>
        <v>0.2901785714285714</v>
      </c>
      <c r="Q87" s="7">
        <f t="shared" si="29"/>
        <v>0.2804878048780487</v>
      </c>
      <c r="R87" s="7">
        <f t="shared" si="29"/>
        <v>0.41666666666666663</v>
      </c>
      <c r="S87" s="7">
        <f>SUM(S85:S86)</f>
        <v>0.34666104188960817</v>
      </c>
      <c r="T87" s="7"/>
    </row>
    <row r="88" spans="1:20" x14ac:dyDescent="0.25">
      <c r="A88" s="5" t="s">
        <v>34</v>
      </c>
      <c r="B88" s="7">
        <f t="shared" si="23"/>
        <v>0.72270463470590074</v>
      </c>
      <c r="C88" s="7">
        <f t="shared" si="24"/>
        <v>0.82760914821392761</v>
      </c>
      <c r="D88" s="7">
        <f t="shared" si="25"/>
        <v>1.0652731459852143</v>
      </c>
      <c r="E88" s="7">
        <f t="shared" si="26"/>
        <v>0</v>
      </c>
      <c r="F88">
        <v>4</v>
      </c>
      <c r="H88" s="5" t="s">
        <v>102</v>
      </c>
    </row>
    <row r="89" spans="1:20" x14ac:dyDescent="0.25">
      <c r="A89" s="5" t="s">
        <v>38</v>
      </c>
      <c r="B89" s="7">
        <f t="shared" si="23"/>
        <v>1.8980049100808083</v>
      </c>
      <c r="C89" s="7">
        <f t="shared" si="24"/>
        <v>0.89536039082589691</v>
      </c>
      <c r="D89" s="7">
        <f t="shared" si="25"/>
        <v>0.25113086389077843</v>
      </c>
      <c r="E89" s="7">
        <f t="shared" si="26"/>
        <v>1.2202197026263297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  <c r="T89" s="7"/>
    </row>
    <row r="90" spans="1:20" x14ac:dyDescent="0.25">
      <c r="A90" s="5" t="s">
        <v>59</v>
      </c>
      <c r="B90" s="7">
        <f t="shared" si="23"/>
        <v>1.8206070855180785</v>
      </c>
      <c r="C90" s="7">
        <f t="shared" si="24"/>
        <v>1.094069992320245</v>
      </c>
      <c r="D90" s="7">
        <f t="shared" si="25"/>
        <v>0.58960808040097101</v>
      </c>
      <c r="E90" s="7">
        <f t="shared" si="26"/>
        <v>1.1234899981898741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0">(I90-$I$95)^2+(J90-$J$95)^2+(K90-$K$95)^2+(L90-$L$95)^2+(M90-$M$95)^2+(N90-$N$95)+(O90-$O$95)^2+(P90-$P$95)^2+(Q90-$Q$95)^2+(R90-$R$95)^2</f>
        <v>0.20207181708056565</v>
      </c>
      <c r="T90" s="7"/>
    </row>
    <row r="91" spans="1:20" x14ac:dyDescent="0.25">
      <c r="A91" s="5" t="s">
        <v>39</v>
      </c>
      <c r="B91" s="7">
        <f t="shared" si="23"/>
        <v>0.38842940545990406</v>
      </c>
      <c r="C91" s="7">
        <f t="shared" si="24"/>
        <v>1.5071715626496305</v>
      </c>
      <c r="D91" s="7">
        <f t="shared" si="25"/>
        <v>2.0151826918146951</v>
      </c>
      <c r="E91" s="7">
        <f t="shared" si="26"/>
        <v>1.082745084107716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0"/>
        <v>3.1139218470100358E-2</v>
      </c>
      <c r="T91" s="7"/>
    </row>
    <row r="92" spans="1:20" x14ac:dyDescent="0.25">
      <c r="A92" s="5" t="s">
        <v>58</v>
      </c>
      <c r="B92" s="7">
        <f t="shared" si="23"/>
        <v>0.83716643065228646</v>
      </c>
      <c r="C92" s="7">
        <f t="shared" si="24"/>
        <v>1.8391071138341981</v>
      </c>
      <c r="D92" s="7">
        <f t="shared" si="25"/>
        <v>2.22642061133342</v>
      </c>
      <c r="E92" s="7">
        <f t="shared" si="26"/>
        <v>1.2653115726503616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0"/>
        <v>0.46367478187331573</v>
      </c>
      <c r="T92" s="7"/>
    </row>
    <row r="93" spans="1:20" x14ac:dyDescent="0.25">
      <c r="A93" s="5" t="s">
        <v>33</v>
      </c>
      <c r="B93" s="7">
        <f t="shared" si="23"/>
        <v>0.6631441558152531</v>
      </c>
      <c r="C93" s="7">
        <f t="shared" si="24"/>
        <v>0.89261583214594442</v>
      </c>
      <c r="D93" s="7">
        <f t="shared" si="25"/>
        <v>1.1577456033111304</v>
      </c>
      <c r="E93" s="7">
        <f t="shared" si="26"/>
        <v>0.16031421031560258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0"/>
        <v>2.1992908497181232E-2</v>
      </c>
      <c r="T93" s="7"/>
    </row>
    <row r="94" spans="1:20" x14ac:dyDescent="0.25">
      <c r="A94" s="5" t="s">
        <v>46</v>
      </c>
      <c r="B94" s="7">
        <f t="shared" si="23"/>
        <v>0.66781123270465625</v>
      </c>
      <c r="C94" s="7">
        <f t="shared" si="24"/>
        <v>0.75560181613437694</v>
      </c>
      <c r="D94" s="7">
        <f t="shared" si="25"/>
        <v>1.1309456925186794</v>
      </c>
      <c r="E94" s="7">
        <f t="shared" si="26"/>
        <v>0.38120673883098249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0"/>
        <v>0.39531742769702705</v>
      </c>
      <c r="T94" s="7"/>
    </row>
    <row r="95" spans="1:20" x14ac:dyDescent="0.25">
      <c r="A95" s="5" t="s">
        <v>48</v>
      </c>
      <c r="B95" s="7">
        <f t="shared" si="23"/>
        <v>1.6071569491334459</v>
      </c>
      <c r="C95" s="7">
        <f t="shared" si="24"/>
        <v>0.45602841343185352</v>
      </c>
      <c r="D95" s="7">
        <f t="shared" si="25"/>
        <v>0.33129473153243655</v>
      </c>
      <c r="E95" s="7">
        <f t="shared" si="26"/>
        <v>1.029034983803397</v>
      </c>
      <c r="F95">
        <v>3</v>
      </c>
      <c r="I95" s="7">
        <f>AVERAGE(I89:I94)</f>
        <v>0.11895161290322571</v>
      </c>
      <c r="J95" s="7">
        <f t="shared" ref="J95:R95" si="31">AVERAGE(J89:J94)</f>
        <v>0.17068018588931122</v>
      </c>
      <c r="K95" s="7">
        <f t="shared" si="31"/>
        <v>0.19564354470576573</v>
      </c>
      <c r="L95" s="7">
        <f t="shared" si="31"/>
        <v>0.19868023780620667</v>
      </c>
      <c r="M95" s="7">
        <f t="shared" si="31"/>
        <v>0.18264110756123533</v>
      </c>
      <c r="N95" s="7">
        <f t="shared" si="31"/>
        <v>0.21249999999999999</v>
      </c>
      <c r="O95" s="7">
        <f t="shared" si="31"/>
        <v>0.6519823788546254</v>
      </c>
      <c r="P95" s="7">
        <f t="shared" si="31"/>
        <v>8.4821428571428534E-2</v>
      </c>
      <c r="Q95" s="7">
        <f t="shared" si="31"/>
        <v>0.638211382113821</v>
      </c>
      <c r="R95" s="7">
        <f t="shared" si="31"/>
        <v>0.3888888888888889</v>
      </c>
      <c r="S95" s="7">
        <f>SUM(S89:S94)</f>
        <v>1.2594466762468437</v>
      </c>
      <c r="T95" s="7"/>
    </row>
    <row r="96" spans="1:20" x14ac:dyDescent="0.25">
      <c r="A96" s="5" t="s">
        <v>47</v>
      </c>
      <c r="B96" s="7">
        <f t="shared" si="23"/>
        <v>1.6795147345829966</v>
      </c>
      <c r="C96" s="7">
        <f t="shared" si="24"/>
        <v>1.1617959154264124</v>
      </c>
      <c r="D96" s="7">
        <f t="shared" si="25"/>
        <v>0.76210561220517103</v>
      </c>
      <c r="E96" s="7">
        <f t="shared" si="26"/>
        <v>0.99535259332245085</v>
      </c>
      <c r="F96">
        <v>3</v>
      </c>
      <c r="H96" s="5" t="s">
        <v>108</v>
      </c>
    </row>
    <row r="97" spans="1:21" x14ac:dyDescent="0.25">
      <c r="A97" s="5" t="s">
        <v>60</v>
      </c>
      <c r="B97" s="7">
        <f t="shared" si="23"/>
        <v>0.51433002810593953</v>
      </c>
      <c r="C97" s="7">
        <f t="shared" si="24"/>
        <v>1.055717070342771</v>
      </c>
      <c r="D97" s="7">
        <f t="shared" si="25"/>
        <v>1.3565854809583306</v>
      </c>
      <c r="E97" s="7">
        <f t="shared" si="26"/>
        <v>0.43259321793377342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  <c r="T97" s="7"/>
    </row>
    <row r="98" spans="1:21" x14ac:dyDescent="0.25">
      <c r="A98" s="5" t="s">
        <v>51</v>
      </c>
      <c r="B98" s="7">
        <f t="shared" si="23"/>
        <v>1.2497657756610194</v>
      </c>
      <c r="C98" s="7">
        <f t="shared" si="24"/>
        <v>0.67440423000608229</v>
      </c>
      <c r="D98" s="7">
        <f t="shared" si="25"/>
        <v>0.64408056770995281</v>
      </c>
      <c r="E98" s="7">
        <f t="shared" si="26"/>
        <v>0.59316362816691315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2">(I98-$I$106)^2+(J98-$J$106)^2+(K98-$K$106)^2+(L98-$L$106)^2+(M98-$M$106)^2+(N98-$N$106)+(O98-$O$106)^2+(P98-$P$106)^2+(Q98-$Q$106)^2+(R98-$R$106)^2</f>
        <v>5.8722656243568705E-2</v>
      </c>
      <c r="T98" s="7"/>
    </row>
    <row r="99" spans="1:21" x14ac:dyDescent="0.25">
      <c r="A99" s="5" t="s">
        <v>43</v>
      </c>
      <c r="B99" s="7">
        <f t="shared" si="23"/>
        <v>1.3415274907416996</v>
      </c>
      <c r="C99" s="7">
        <f t="shared" si="24"/>
        <v>0.72408371631781732</v>
      </c>
      <c r="D99" s="7">
        <f t="shared" si="25"/>
        <v>0.60445240208585449</v>
      </c>
      <c r="E99" s="7">
        <f t="shared" si="26"/>
        <v>0.70847161355304089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2"/>
        <v>0.80354337194257053</v>
      </c>
      <c r="T99" s="7"/>
    </row>
    <row r="100" spans="1:21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2"/>
        <v>0.1693437717150002</v>
      </c>
      <c r="T100" s="7"/>
    </row>
    <row r="101" spans="1:21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2"/>
        <v>2.5682577448970685E-2</v>
      </c>
      <c r="T101" s="7"/>
    </row>
    <row r="102" spans="1:21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2"/>
        <v>6.0434980864275054E-2</v>
      </c>
      <c r="T102" s="7"/>
    </row>
    <row r="103" spans="1:21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2"/>
        <v>0.15562443595394282</v>
      </c>
      <c r="T103" s="7"/>
    </row>
    <row r="104" spans="1:21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2"/>
        <v>0.29052288657684189</v>
      </c>
      <c r="T104" s="7"/>
    </row>
    <row r="105" spans="1:21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2"/>
        <v>0.11628828194695788</v>
      </c>
      <c r="T105" s="7"/>
    </row>
    <row r="106" spans="1:21" x14ac:dyDescent="0.25">
      <c r="I106" s="7">
        <f>AVERAGE(I97:I105)</f>
        <v>0.48655913978494625</v>
      </c>
      <c r="J106" s="7">
        <f t="shared" ref="J106:R106" si="33">AVERAGE(J97:J105)</f>
        <v>0.55273905083791008</v>
      </c>
      <c r="K106" s="7">
        <f t="shared" si="33"/>
        <v>0.46553758283439745</v>
      </c>
      <c r="L106" s="7">
        <f t="shared" si="33"/>
        <v>0.44563762567310999</v>
      </c>
      <c r="M106" s="7">
        <f t="shared" si="33"/>
        <v>0.59424920127795522</v>
      </c>
      <c r="N106" s="7">
        <f t="shared" si="33"/>
        <v>0.55925925925925934</v>
      </c>
      <c r="O106" s="7">
        <f t="shared" si="33"/>
        <v>0.6377875673029858</v>
      </c>
      <c r="P106" s="7">
        <f t="shared" si="33"/>
        <v>0.64682539682539675</v>
      </c>
      <c r="Q106" s="7">
        <f t="shared" si="33"/>
        <v>0.46341463414634138</v>
      </c>
      <c r="R106" s="7">
        <f t="shared" si="33"/>
        <v>0.48148148148148145</v>
      </c>
      <c r="S106" s="7">
        <f>SUM(S97:S105)</f>
        <v>2.3476423070870185</v>
      </c>
      <c r="T106" s="7"/>
    </row>
    <row r="107" spans="1:21" x14ac:dyDescent="0.25">
      <c r="H107" s="5" t="s">
        <v>97</v>
      </c>
      <c r="I107" s="7">
        <f>S83+S95+S87+S106</f>
        <v>5.0538431448307213</v>
      </c>
    </row>
    <row r="109" spans="1:21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U109" t="s">
        <v>103</v>
      </c>
    </row>
    <row r="110" spans="1:21" x14ac:dyDescent="0.25">
      <c r="A110" s="5" t="s">
        <v>42</v>
      </c>
      <c r="B110" s="7">
        <f t="shared" ref="B110:B129" si="34">SQRT((P2-$P$11)^2+(Q2-$Q$11)^2+(R2-$R$11)^2+(S2-$S$11)^2+(U2-$U$11)^2+(V2-$V$11)^2+(W2-$W$11)^2+(X2-$X$11)^2+(Y2-$Y$11)^2+(Z2-$Z$11)^2)</f>
        <v>1.7082358047533803</v>
      </c>
      <c r="C110" s="7">
        <f t="shared" ref="C110:C129" si="35">SQRT((P2-$P$12)^2+(Q2-$Q$12)^2+(R2-$R$12)^2+(S2-$S$12)^2+(U2-$U$12)^2+(V2-$V$12)^2+(W2-$W$12)^2+(X2-$X$12)^2+(Y2-$Y$12)^2+(Z2-$Z$12)^2)</f>
        <v>1.6158123442180072</v>
      </c>
      <c r="D110" s="7">
        <f t="shared" ref="D110:D129" si="36">SQRT((P2-$P$13)^2+(Q2-$Q$13)^2+(R2-$R$13)^2+(S2-$S$13)^2+(U2-$U$13)^2+(V2-$V$13)^2+(W2-$W$13)^2+(X2-$X$13)^2+(Y2-$Y$13)^2+(Z2-$Z$13)^2)</f>
        <v>0.69748846713132817</v>
      </c>
      <c r="E110" s="7">
        <f t="shared" ref="E110:E129" si="37">SQRT((P2-$P$14)^2+(Q2-$Q$14)^2+(R2-$R$14)^2+(S2-$S$14)^2+(U2-$U$14)^2+(V2-$V$14)^2+(W2-$W$14)^2+(X2-$X$14)^2+(Y2-$Y$14)^2+(Z2-$Z$14)^2)</f>
        <v>0.8730613695955467</v>
      </c>
      <c r="F110" s="7">
        <f t="shared" ref="F110:F129" si="38">SQRT((P2-$P$15)^2+(Q2-$Q$15)^2+(R2-$R$15)^2+(S2-$S$15)^2+(U2-$U$15)^2+(V2-$V$15)^2+(W2-$W$15)^2+(X2-$X$15)^2+(Y2-$Y$15)^2+(Z2-$Z$15)^2)</f>
        <v>0.52750587490855338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/>
      <c r="U110" s="7">
        <f>(J110-$J$113)^2+(K110-$K$113)^2+(L110-$L$113)^2+(M110-$M$113)^2+(N110-$N$113)^2+(O110-$O$113)+(P110-$P$113)^2+(Q110-$Q$113)^2+(R110-$R$113)^2+(S110-$S$113)^2</f>
        <v>2.5633715872890289E-2</v>
      </c>
    </row>
    <row r="111" spans="1:21" x14ac:dyDescent="0.25">
      <c r="A111" s="5" t="s">
        <v>52</v>
      </c>
      <c r="B111" s="7">
        <f t="shared" si="34"/>
        <v>1.2086817382488173</v>
      </c>
      <c r="C111" s="7">
        <f t="shared" si="35"/>
        <v>1.1913751284003904</v>
      </c>
      <c r="D111" s="7">
        <f t="shared" si="36"/>
        <v>1.1155309556307436</v>
      </c>
      <c r="E111" s="7">
        <f t="shared" si="37"/>
        <v>1.3373281474263963</v>
      </c>
      <c r="F111" s="7">
        <f t="shared" si="38"/>
        <v>0.48549275290292443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/>
      <c r="U111" s="7">
        <f t="shared" ref="U111:U112" si="39">(J111-$J$113)^2+(K111-$K$113)^2+(L111-$L$113)^2+(M111-$M$113)^2+(N111-$N$113)^2+(O111-$O$113)+(P111-$P$113)^2+(Q111-$Q$113)^2+(R111-$R$113)^2+(S111-$S$113)^2</f>
        <v>-2.5847622115896252E-3</v>
      </c>
    </row>
    <row r="112" spans="1:21" x14ac:dyDescent="0.25">
      <c r="A112" s="5" t="s">
        <v>49</v>
      </c>
      <c r="B112" s="7">
        <f t="shared" si="34"/>
        <v>1.4411797194924847</v>
      </c>
      <c r="C112" s="7">
        <f t="shared" si="35"/>
        <v>1.550250804786669</v>
      </c>
      <c r="D112" s="7">
        <f t="shared" si="36"/>
        <v>1.0498755899159944</v>
      </c>
      <c r="E112" s="7">
        <f t="shared" si="37"/>
        <v>1.6299389614055093</v>
      </c>
      <c r="F112" s="7">
        <f t="shared" si="38"/>
        <v>0.84274769143166095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/>
      <c r="U112" s="7">
        <f t="shared" si="39"/>
        <v>0.25191583033992299</v>
      </c>
    </row>
    <row r="113" spans="1:21" x14ac:dyDescent="0.25">
      <c r="A113" s="5" t="s">
        <v>54</v>
      </c>
      <c r="B113" s="7">
        <f t="shared" si="34"/>
        <v>1.0165688212528756</v>
      </c>
      <c r="C113" s="7">
        <f t="shared" si="35"/>
        <v>1.0365338527404535</v>
      </c>
      <c r="D113" s="7">
        <f t="shared" si="36"/>
        <v>1.4780335006132177</v>
      </c>
      <c r="E113" s="7">
        <f t="shared" si="37"/>
        <v>1.5583731844593807</v>
      </c>
      <c r="F113" s="7">
        <f t="shared" si="38"/>
        <v>0.78033619114937669</v>
      </c>
      <c r="G113">
        <v>5</v>
      </c>
      <c r="J113" s="7">
        <f>AVERAGE(J110:J112)</f>
        <v>0.16196236559139773</v>
      </c>
      <c r="K113" s="7">
        <f t="shared" ref="K113:S113" si="40">AVERAGE(K110:K112)</f>
        <v>1.5209125475285032E-2</v>
      </c>
      <c r="L113" s="7">
        <f t="shared" si="40"/>
        <v>3.2946313386920792E-2</v>
      </c>
      <c r="M113" s="7">
        <f t="shared" si="40"/>
        <v>3.9997509882653236E-2</v>
      </c>
      <c r="N113" s="7">
        <f t="shared" si="40"/>
        <v>0.2545260915867944</v>
      </c>
      <c r="O113" s="7">
        <f t="shared" si="40"/>
        <v>0.28888888888888892</v>
      </c>
      <c r="P113" s="7">
        <f t="shared" si="40"/>
        <v>0.57268722466960342</v>
      </c>
      <c r="Q113" s="7">
        <f t="shared" si="40"/>
        <v>0.11309523809523807</v>
      </c>
      <c r="R113" s="7">
        <f t="shared" si="40"/>
        <v>0.63414634146341464</v>
      </c>
      <c r="S113" s="7">
        <f t="shared" si="40"/>
        <v>0.5</v>
      </c>
      <c r="T113" s="7"/>
      <c r="U113" s="7">
        <f>SUM(U110:U112)</f>
        <v>0.27496478400122365</v>
      </c>
    </row>
    <row r="114" spans="1:21" x14ac:dyDescent="0.25">
      <c r="A114" s="5" t="s">
        <v>45</v>
      </c>
      <c r="B114" s="7">
        <f t="shared" si="34"/>
        <v>1.2662340997008932</v>
      </c>
      <c r="C114" s="7">
        <f t="shared" si="35"/>
        <v>1.2146745183951186</v>
      </c>
      <c r="D114" s="7">
        <f t="shared" si="36"/>
        <v>0.99326632223898659</v>
      </c>
      <c r="E114" s="7">
        <f t="shared" si="37"/>
        <v>1.2853042849457077</v>
      </c>
      <c r="F114" s="7">
        <f t="shared" si="38"/>
        <v>0.28972907110336499</v>
      </c>
      <c r="G114">
        <v>5</v>
      </c>
      <c r="I114" s="5" t="s">
        <v>95</v>
      </c>
    </row>
    <row r="115" spans="1:21" x14ac:dyDescent="0.25">
      <c r="A115" s="5" t="s">
        <v>57</v>
      </c>
      <c r="B115" s="7">
        <f t="shared" si="34"/>
        <v>1.8980049100808083</v>
      </c>
      <c r="C115" s="7">
        <f t="shared" si="35"/>
        <v>1.8206070855180785</v>
      </c>
      <c r="D115" s="7">
        <f t="shared" si="36"/>
        <v>0.38842940545990406</v>
      </c>
      <c r="E115" s="7">
        <f t="shared" si="37"/>
        <v>0.83716643065228646</v>
      </c>
      <c r="F115" s="7">
        <f t="shared" si="38"/>
        <v>0.6631441558152531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/>
      <c r="U115" s="7">
        <f>(J115-$J$118)^2+(K115-$K$118)^2+(L115-$L$118)^2+(M115-$M$118)^2+(N115-$N$118)^2+(O115-$O$118)+(P115-$P$118)^2+(Q115-$Q$118)^2+(R115-$R$118)^2+(S115-$S$118)^2</f>
        <v>6.1508432736133017E-3</v>
      </c>
    </row>
    <row r="116" spans="1:21" x14ac:dyDescent="0.25">
      <c r="A116" s="5" t="s">
        <v>55</v>
      </c>
      <c r="B116" s="7">
        <f t="shared" si="34"/>
        <v>0.89536039082589691</v>
      </c>
      <c r="C116" s="7">
        <f t="shared" si="35"/>
        <v>1.094069992320245</v>
      </c>
      <c r="D116" s="7">
        <f t="shared" si="36"/>
        <v>1.5071715626496305</v>
      </c>
      <c r="E116" s="7">
        <f t="shared" si="37"/>
        <v>1.8391071138341981</v>
      </c>
      <c r="F116" s="7">
        <f t="shared" si="38"/>
        <v>0.89261583214594442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/>
      <c r="U116" s="7">
        <f>(J116-$J$118)^2+(K116-$K$118)^2+(L116-$L$118)^2+(M116-$M$118)^2+(N116-$N$118)^2+(O116-$O$118)+(P116-$P$118)^2+(Q116-$Q$118)^2+(R116-$R$118)^2+(S116-$S$118)^2</f>
        <v>-3.8834287719365458E-2</v>
      </c>
    </row>
    <row r="117" spans="1:21" x14ac:dyDescent="0.25">
      <c r="A117" s="5" t="s">
        <v>44</v>
      </c>
      <c r="B117" s="7">
        <f t="shared" si="34"/>
        <v>0.25113086389077843</v>
      </c>
      <c r="C117" s="7">
        <f t="shared" si="35"/>
        <v>0.58960808040097101</v>
      </c>
      <c r="D117" s="7">
        <f t="shared" si="36"/>
        <v>2.0151826918146951</v>
      </c>
      <c r="E117" s="7">
        <f t="shared" si="37"/>
        <v>2.22642061133342</v>
      </c>
      <c r="F117" s="7">
        <f t="shared" si="38"/>
        <v>1.1577456033111304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/>
      <c r="U117" s="7">
        <f t="shared" ref="U117" si="41">(J117-$J$118)^2+(K117-$K$118)^2+(L117-$L$118)^2+(M117-$M$118)^2+(N117-$N$118)^2+(O117-$O$118)+(P117-$P$118)^2+(Q117-$Q$118)^2+(R117-$R$118)^2+(S117-$S$118)^2</f>
        <v>0.40343399486208281</v>
      </c>
    </row>
    <row r="118" spans="1:21" x14ac:dyDescent="0.25">
      <c r="A118" s="5" t="s">
        <v>34</v>
      </c>
      <c r="B118" s="7">
        <f t="shared" si="34"/>
        <v>1.2202197026263297</v>
      </c>
      <c r="C118" s="7">
        <f t="shared" si="35"/>
        <v>1.1234899981898741</v>
      </c>
      <c r="D118" s="7">
        <f t="shared" si="36"/>
        <v>1.082745084107716</v>
      </c>
      <c r="E118" s="7">
        <f t="shared" si="37"/>
        <v>1.2653115726503616</v>
      </c>
      <c r="F118" s="7">
        <f t="shared" si="38"/>
        <v>0.16031421031560258</v>
      </c>
      <c r="G118">
        <v>5</v>
      </c>
      <c r="J118" s="7">
        <f>AVERAGE(J115:J117)</f>
        <v>7.594086021505371E-2</v>
      </c>
      <c r="K118" s="7">
        <f t="shared" ref="K118:S118" si="42">AVERAGE(K115:K117)</f>
        <v>0.32615124630333747</v>
      </c>
      <c r="L118" s="7">
        <f t="shared" si="42"/>
        <v>0.35834077602461067</v>
      </c>
      <c r="M118" s="7">
        <f t="shared" si="42"/>
        <v>0.35736296572976006</v>
      </c>
      <c r="N118" s="7">
        <f t="shared" si="42"/>
        <v>0.11075612353567628</v>
      </c>
      <c r="O118" s="7">
        <f t="shared" si="42"/>
        <v>0.1361111111111111</v>
      </c>
      <c r="P118" s="7">
        <f t="shared" si="42"/>
        <v>0.73127753303964749</v>
      </c>
      <c r="Q118" s="7">
        <f t="shared" si="42"/>
        <v>5.6547619047618992E-2</v>
      </c>
      <c r="R118" s="7">
        <f t="shared" si="42"/>
        <v>0.64227642276422747</v>
      </c>
      <c r="S118" s="7">
        <f t="shared" si="42"/>
        <v>0.27777777777777773</v>
      </c>
      <c r="T118" s="7"/>
      <c r="U118" s="7">
        <f>SUM(U115:U117)</f>
        <v>0.37075055041633065</v>
      </c>
    </row>
    <row r="119" spans="1:21" x14ac:dyDescent="0.25">
      <c r="A119" s="5" t="s">
        <v>38</v>
      </c>
      <c r="B119" s="7">
        <f t="shared" si="34"/>
        <v>0</v>
      </c>
      <c r="C119" s="7">
        <f t="shared" si="35"/>
        <v>0.46590019079616296</v>
      </c>
      <c r="D119" s="7">
        <f t="shared" si="36"/>
        <v>2.2200584121558538</v>
      </c>
      <c r="E119" s="7">
        <f t="shared" si="37"/>
        <v>2.384622723190446</v>
      </c>
      <c r="F119" s="7">
        <f t="shared" si="38"/>
        <v>1.3098773857082724</v>
      </c>
      <c r="G119">
        <v>1</v>
      </c>
      <c r="I119" s="5" t="s">
        <v>102</v>
      </c>
    </row>
    <row r="120" spans="1:21" x14ac:dyDescent="0.25">
      <c r="A120" s="5" t="s">
        <v>59</v>
      </c>
      <c r="B120" s="7">
        <f t="shared" si="34"/>
        <v>0.46590019079616296</v>
      </c>
      <c r="C120" s="7">
        <f t="shared" si="35"/>
        <v>0</v>
      </c>
      <c r="D120" s="7">
        <f t="shared" si="36"/>
        <v>2.1658841137224218</v>
      </c>
      <c r="E120" s="7">
        <f t="shared" si="37"/>
        <v>2.2245851080754848</v>
      </c>
      <c r="F120" s="7">
        <f t="shared" si="38"/>
        <v>1.1830117523709835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/>
      <c r="U120" s="7">
        <f>(J120-$J$122)^2+(K120-$K$122)^2+(L120-$L$122)^2+(M120-$M$122)^2+(N120-$N$122)^2+(O120-$O$122)+(P120-$P$122)^2+(Q120-$Q$122)^2+(R120-$R$122)^2+(S120-$S$122)^2</f>
        <v>-2.7144820665808533E-2</v>
      </c>
    </row>
    <row r="121" spans="1:21" x14ac:dyDescent="0.25">
      <c r="A121" s="5" t="s">
        <v>39</v>
      </c>
      <c r="B121" s="7">
        <f t="shared" si="34"/>
        <v>2.2200584121558538</v>
      </c>
      <c r="C121" s="7">
        <f t="shared" si="35"/>
        <v>2.1658841137224218</v>
      </c>
      <c r="D121" s="7">
        <f t="shared" si="36"/>
        <v>0</v>
      </c>
      <c r="E121" s="7">
        <f t="shared" si="37"/>
        <v>0.83760385455367803</v>
      </c>
      <c r="F121" s="7">
        <f t="shared" si="38"/>
        <v>1.0190068497629392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/>
      <c r="U121" s="7">
        <f>(J121-$J$122)^2+(K121-$K$122)^2+(L121-$L$122)^2+(M121-$M$122)^2+(N121-$N$122)^2+(O121-$O$122)+(P121-$P$122)^2+(Q121-$Q$122)^2+(R121-$R$122)^2+(S121-$S$122)^2</f>
        <v>0.33118851266752458</v>
      </c>
    </row>
    <row r="122" spans="1:21" x14ac:dyDescent="0.25">
      <c r="A122" s="5" t="s">
        <v>58</v>
      </c>
      <c r="B122" s="7">
        <f t="shared" si="34"/>
        <v>2.384622723190446</v>
      </c>
      <c r="C122" s="7">
        <f t="shared" si="35"/>
        <v>2.2245851080754848</v>
      </c>
      <c r="D122" s="7">
        <f t="shared" si="36"/>
        <v>0.83760385455367803</v>
      </c>
      <c r="E122" s="7">
        <f t="shared" si="37"/>
        <v>0</v>
      </c>
      <c r="F122" s="7">
        <f t="shared" si="38"/>
        <v>1.1470662992883829</v>
      </c>
      <c r="G122">
        <v>4</v>
      </c>
      <c r="J122" s="7">
        <f>AVERAGE(J120:J121)</f>
        <v>0.77721774193548376</v>
      </c>
      <c r="K122" s="7">
        <f t="shared" ref="K122:S122" si="43">AVERAGE(K120:K121)</f>
        <v>0.80608365019011385</v>
      </c>
      <c r="L122" s="7">
        <f t="shared" si="43"/>
        <v>0.65828123449439324</v>
      </c>
      <c r="M122" s="7">
        <f t="shared" si="43"/>
        <v>0.64081613596040721</v>
      </c>
      <c r="N122" s="7">
        <f t="shared" si="43"/>
        <v>0.83865814696485619</v>
      </c>
      <c r="O122" s="7">
        <f t="shared" si="43"/>
        <v>0.82083333333333341</v>
      </c>
      <c r="P122" s="7">
        <f t="shared" si="43"/>
        <v>0.5638766519823788</v>
      </c>
      <c r="Q122" s="7">
        <f t="shared" si="43"/>
        <v>0.9910714285714286</v>
      </c>
      <c r="R122" s="7">
        <f t="shared" si="43"/>
        <v>0.17073170731707307</v>
      </c>
      <c r="S122" s="7">
        <f t="shared" si="43"/>
        <v>0.75</v>
      </c>
      <c r="T122" s="7"/>
      <c r="U122" s="7">
        <f>SUM(U120:U121)</f>
        <v>0.30404369200171605</v>
      </c>
    </row>
    <row r="123" spans="1:21" x14ac:dyDescent="0.25">
      <c r="A123" s="5" t="s">
        <v>33</v>
      </c>
      <c r="B123" s="7">
        <f t="shared" si="34"/>
        <v>1.3098773857082724</v>
      </c>
      <c r="C123" s="7">
        <f t="shared" si="35"/>
        <v>1.1830117523709835</v>
      </c>
      <c r="D123" s="7">
        <f t="shared" si="36"/>
        <v>1.0190068497629392</v>
      </c>
      <c r="E123" s="7">
        <f t="shared" si="37"/>
        <v>1.1470662992883829</v>
      </c>
      <c r="F123" s="7">
        <f t="shared" si="38"/>
        <v>0</v>
      </c>
      <c r="G123">
        <v>5</v>
      </c>
      <c r="I123" s="5" t="s">
        <v>108</v>
      </c>
    </row>
    <row r="124" spans="1:21" x14ac:dyDescent="0.25">
      <c r="A124" s="5" t="s">
        <v>46</v>
      </c>
      <c r="B124" s="7">
        <f t="shared" si="34"/>
        <v>1.3228712342333386</v>
      </c>
      <c r="C124" s="7">
        <f t="shared" si="35"/>
        <v>1.2809372652026327</v>
      </c>
      <c r="D124" s="7">
        <f t="shared" si="36"/>
        <v>0.94280743371833631</v>
      </c>
      <c r="E124" s="7">
        <f t="shared" si="37"/>
        <v>1.1777505691143642</v>
      </c>
      <c r="F124" s="7">
        <f t="shared" si="38"/>
        <v>0.3706168440091146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/>
      <c r="U124" s="7">
        <f>(J124-$J$126)^2+(K124-$K$126)^2+(L124-$L$126)^2+(M124-$M$126)^2+(N124-$N$126)^2+(O124-$O$126)+(P124-$P$126)^2+(Q124-$Q$126)^2+(R124-$R$126)^2+(S124-$S$126)^2</f>
        <v>0.77569143117947936</v>
      </c>
    </row>
    <row r="125" spans="1:21" x14ac:dyDescent="0.25">
      <c r="A125" s="5" t="s">
        <v>48</v>
      </c>
      <c r="B125" s="7">
        <f t="shared" si="34"/>
        <v>0.53515593028526687</v>
      </c>
      <c r="C125" s="7">
        <f t="shared" si="35"/>
        <v>0.84200216445209319</v>
      </c>
      <c r="D125" s="7">
        <f t="shared" si="36"/>
        <v>1.8899348370409417</v>
      </c>
      <c r="E125" s="7">
        <f t="shared" si="37"/>
        <v>2.1069834542511683</v>
      </c>
      <c r="F125" s="7">
        <f t="shared" si="38"/>
        <v>1.1099179067225937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/>
      <c r="U125" s="7">
        <f>(J125-$J$126)^2+(K125-$K$126)^2+(L125-$L$126)^2+(M125-$M$126)^2+(N125-$N$126)^2+(O125-$O$126)+(P125-$P$126)^2+(Q125-$Q$126)^2+(R125-$R$126)^2+(S125-$S$126)^2</f>
        <v>1.0340247645128127</v>
      </c>
    </row>
    <row r="126" spans="1:21" x14ac:dyDescent="0.25">
      <c r="A126" s="5" t="s">
        <v>47</v>
      </c>
      <c r="B126" s="7">
        <f t="shared" si="34"/>
        <v>0.6914009265646871</v>
      </c>
      <c r="C126" s="7">
        <f t="shared" si="35"/>
        <v>0.30900849004937969</v>
      </c>
      <c r="D126" s="7">
        <f t="shared" si="36"/>
        <v>2.035572772061105</v>
      </c>
      <c r="E126" s="7">
        <f t="shared" si="37"/>
        <v>2.1033584258189038</v>
      </c>
      <c r="F126" s="7">
        <f t="shared" si="38"/>
        <v>1.0560624014126321</v>
      </c>
      <c r="G126">
        <v>2</v>
      </c>
      <c r="J126" s="7">
        <f>AVERAGE(J124:J125)</f>
        <v>0.63810483870967716</v>
      </c>
      <c r="K126" s="7">
        <f t="shared" ref="K126:S126" si="44">AVERAGE(K124:K125)</f>
        <v>0.55259822560202787</v>
      </c>
      <c r="L126" s="7">
        <f t="shared" si="44"/>
        <v>0.56886970328470776</v>
      </c>
      <c r="M126" s="7">
        <f t="shared" si="44"/>
        <v>0.54916425436548699</v>
      </c>
      <c r="N126" s="7">
        <f t="shared" si="44"/>
        <v>0.72364217252396146</v>
      </c>
      <c r="O126" s="7">
        <f t="shared" si="44"/>
        <v>0.75416666666666665</v>
      </c>
      <c r="P126" s="7">
        <f t="shared" si="44"/>
        <v>0.28634361233480166</v>
      </c>
      <c r="Q126" s="7">
        <f t="shared" si="44"/>
        <v>0.6383928571428571</v>
      </c>
      <c r="R126" s="7">
        <f t="shared" si="44"/>
        <v>0.21951219512195116</v>
      </c>
      <c r="S126" s="7">
        <f t="shared" si="44"/>
        <v>0.5</v>
      </c>
      <c r="T126" s="7"/>
      <c r="U126" s="7">
        <f>SUM(U124:U125)</f>
        <v>1.809716195692292</v>
      </c>
    </row>
    <row r="127" spans="1:21" x14ac:dyDescent="0.25">
      <c r="A127" s="5" t="s">
        <v>60</v>
      </c>
      <c r="B127" s="7">
        <f t="shared" si="34"/>
        <v>1.5293587414176075</v>
      </c>
      <c r="C127" s="7">
        <f t="shared" si="35"/>
        <v>1.4430075118813199</v>
      </c>
      <c r="D127" s="7">
        <f t="shared" si="36"/>
        <v>0.83461504952552479</v>
      </c>
      <c r="E127" s="7">
        <f t="shared" si="37"/>
        <v>1.1171004505967874</v>
      </c>
      <c r="F127" s="7">
        <f t="shared" si="38"/>
        <v>0.45586540130482539</v>
      </c>
      <c r="G127">
        <v>5</v>
      </c>
      <c r="I127" s="5" t="s">
        <v>109</v>
      </c>
    </row>
    <row r="128" spans="1:21" x14ac:dyDescent="0.25">
      <c r="A128" s="5" t="s">
        <v>51</v>
      </c>
      <c r="B128" s="7">
        <f t="shared" si="34"/>
        <v>0.75474356199805215</v>
      </c>
      <c r="C128" s="7">
        <f t="shared" si="35"/>
        <v>0.65779634906508078</v>
      </c>
      <c r="D128" s="7">
        <f t="shared" si="36"/>
        <v>1.5820454037618512</v>
      </c>
      <c r="E128" s="7">
        <f t="shared" si="37"/>
        <v>1.7593909326864148</v>
      </c>
      <c r="F128" s="7">
        <f t="shared" si="38"/>
        <v>0.64446860333084377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/>
      <c r="U128" s="7">
        <f>(J128-$J$138)^2+(K128-$K$138)^2+(L128-$L$138)^2+(M128-$M$138)^2+(N128-$N$138)^2+(O128-$O$138)+(P128-$P$138)^2+(Q128-$Q$138)^2+(R128-$R$138)^2+(S128-$S$138)^2</f>
        <v>9.0456032673712536E-2</v>
      </c>
    </row>
    <row r="129" spans="1:21" x14ac:dyDescent="0.25">
      <c r="A129" s="5" t="s">
        <v>43</v>
      </c>
      <c r="B129" s="7">
        <f t="shared" si="34"/>
        <v>0.7027181013589765</v>
      </c>
      <c r="C129" s="7">
        <f t="shared" si="35"/>
        <v>0.63620769805116795</v>
      </c>
      <c r="D129" s="7">
        <f t="shared" si="36"/>
        <v>1.6837270212412168</v>
      </c>
      <c r="E129" s="7">
        <f t="shared" si="37"/>
        <v>1.9056567405612983</v>
      </c>
      <c r="F129" s="7">
        <f t="shared" si="38"/>
        <v>0.78381666435698405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/>
      <c r="U129" s="7">
        <f t="shared" ref="U129:U137" si="45">(J129-$J$138)^2+(K129-$K$138)^2+(L129-$L$138)^2+(M129-$M$138)^2+(N129-$N$138)^2+(O129-$O$138)+(P129-$P$138)^2+(Q129-$Q$138)^2+(R129-$R$138)^2+(S129-$S$138)^2</f>
        <v>0.76336887045128321</v>
      </c>
    </row>
    <row r="130" spans="1:21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/>
      <c r="U130" s="7">
        <f>(J130-$J$138)^2+(K130-$K$138)^2+(L130-$L$138)^2+(M130-$M$138)^2+(N130-$N$138)^2+(O130-$O$138)+(P130-$P$138)^2+(Q130-$Q$138)^2+(R130-$R$138)^2+(S130-$S$138)^2</f>
        <v>0.68748441882127531</v>
      </c>
    </row>
    <row r="131" spans="1:21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/>
      <c r="U131" s="7">
        <f t="shared" si="45"/>
        <v>0.15066823701606769</v>
      </c>
    </row>
    <row r="132" spans="1:21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/>
      <c r="U132" s="7">
        <f t="shared" si="45"/>
        <v>0.88991378174834246</v>
      </c>
    </row>
    <row r="133" spans="1:21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/>
      <c r="U133" s="7">
        <f t="shared" si="45"/>
        <v>-2.4245594486173475E-2</v>
      </c>
    </row>
    <row r="134" spans="1:21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/>
      <c r="U134" s="7">
        <f>(J134-$J$138)^2+(K134-$K$138)^2+(L134-$L$138)^2+(M134-$M$138)^2+(N134-$N$138)^2+(O134-$O$138)+(P134-$P$138)^2+(Q134-$Q$138)^2+(R134-$R$138)^2+(S134-$S$138)^2</f>
        <v>2.8662090579024052E-2</v>
      </c>
    </row>
    <row r="135" spans="1:21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/>
      <c r="U135" s="7">
        <f t="shared" si="45"/>
        <v>8.4268830945567613E-2</v>
      </c>
    </row>
    <row r="136" spans="1:21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/>
      <c r="U136" s="7">
        <f t="shared" si="45"/>
        <v>0.26430263362163536</v>
      </c>
    </row>
    <row r="137" spans="1:21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/>
      <c r="U137" s="7">
        <f t="shared" si="45"/>
        <v>4.969661930293949E-2</v>
      </c>
    </row>
    <row r="138" spans="1:21" x14ac:dyDescent="0.25">
      <c r="J138" s="7">
        <f>AVERAGE(J128:J137)</f>
        <v>0.50705645161290325</v>
      </c>
      <c r="K138" s="7">
        <f t="shared" ref="K138:S138" si="46">AVERAGE(K128:K137)</f>
        <v>0.53333333333333321</v>
      </c>
      <c r="L138" s="7">
        <f t="shared" si="46"/>
        <v>0.45682246700406876</v>
      </c>
      <c r="M138" s="7">
        <f t="shared" si="46"/>
        <v>0.43378466710243729</v>
      </c>
      <c r="N138" s="7">
        <f t="shared" si="46"/>
        <v>0.58402555910543119</v>
      </c>
      <c r="O138" s="7">
        <f t="shared" si="46"/>
        <v>0.58916666666666684</v>
      </c>
      <c r="P138" s="7">
        <f t="shared" si="46"/>
        <v>0.60396475770925107</v>
      </c>
      <c r="Q138" s="7">
        <f t="shared" si="46"/>
        <v>0.59910714285714284</v>
      </c>
      <c r="R138" s="7">
        <f t="shared" si="46"/>
        <v>0.51219512195121952</v>
      </c>
      <c r="S138" s="7">
        <f t="shared" si="46"/>
        <v>0.3833333333333333</v>
      </c>
      <c r="T138" s="7"/>
      <c r="U138" s="7">
        <f>SUM(U128:U137)</f>
        <v>2.9845759206736742</v>
      </c>
    </row>
    <row r="139" spans="1:21" x14ac:dyDescent="0.25">
      <c r="I139" s="5" t="s">
        <v>97</v>
      </c>
      <c r="J139" s="7">
        <f>U138+U126+U122+U118+U113</f>
        <v>5.7440511427852368</v>
      </c>
    </row>
    <row r="141" spans="1:21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U141" t="s">
        <v>103</v>
      </c>
    </row>
    <row r="142" spans="1:21" x14ac:dyDescent="0.25">
      <c r="A142" s="5" t="s">
        <v>42</v>
      </c>
      <c r="B142" s="7">
        <f t="shared" ref="B142:B161" si="47">SQRT((P2-$P$11)^2+(Q2-$Q$11)^2+(R2-$R$11)^2+(S2-$S$11)^2+(U2-$U$11)^2+(V2-$V$11)^2+(W2-$W$11)^2+(X2-$X$11)^2+(Y2-$Y$11)^2+(Z2-$Z$11)^2)</f>
        <v>1.7082358047533803</v>
      </c>
      <c r="C142" s="7">
        <f t="shared" ref="C142:C161" si="48">SQRT((P2-$P$12)^2+(Q2-$Q$12)^2+(R2-$R$12)^2+(S2-$S$12)^2+(U2-$U$12)^2+(V2-$V$12)^2+(W2-$W$12)^2+(X2-$X$12)^2+(Y2-$Y$12)^2+(Z2-$Z$12)^2)</f>
        <v>1.6158123442180072</v>
      </c>
      <c r="D142" s="7">
        <f t="shared" ref="D142:D161" si="49">SQRT((P2-$P$13)^2+(Q2-$Q$13)^2+(R2-$R$13)^2+(S2-$S$13)^2+(U2-$U$13)^2+(V2-$V$13)^2+(W2-$W$13)^2+(X2-$X$13)^2+(Y2-$Y$13)^2+(Z2-$Z$13)^2)</f>
        <v>0.69748846713132817</v>
      </c>
      <c r="E142" s="7">
        <f t="shared" ref="E142:E161" si="50">SQRT((P2-$P$16)^2+(Q2-$Q$16)^2+(R2-$R$16)^2+(S2-$S$16)^2+(U2-$U$16)^2+(V2-$V$16)^2+(W2-$W$16)^2+(X2-$X$16)^2+(Y2-$Y$16)^2+(Z2-$Z$16)^2)</f>
        <v>0.47581974946493244</v>
      </c>
      <c r="F142" s="7">
        <f t="shared" ref="F142:F161" si="51">SQRT((P2-$P$15)^2+(Q2-$Q$15)^2+(R2-$R$15)^2+(S2-$S$15)^2+(U2-$U$15)^2+(V2-$V$15)^2+(W2-$W$15)^2+(X2-$X$15)^2+(Y2-$Y$15)^2+(Z2-$Z$15)^2)</f>
        <v>0.52750587490855338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/>
      <c r="U142" s="7">
        <f>(J142-$J$145)^2+(K142-$K$145)^2+(L142-$L$145)^2+(M142-$M$145)^2+(N142-$N$145)^2+(O142-$O$145)+(P142-$P$145)^2+(Q142-$Q$145)^2+(R142-$R$145)^2+(S142-$S$145)^2</f>
        <v>2.5633715872890289E-2</v>
      </c>
    </row>
    <row r="143" spans="1:21" x14ac:dyDescent="0.25">
      <c r="A143" s="5" t="s">
        <v>52</v>
      </c>
      <c r="B143" s="7">
        <f t="shared" si="47"/>
        <v>1.2086817382488173</v>
      </c>
      <c r="C143" s="7">
        <f t="shared" si="48"/>
        <v>1.1913751284003904</v>
      </c>
      <c r="D143" s="7">
        <f t="shared" si="49"/>
        <v>1.1155309556307436</v>
      </c>
      <c r="E143" s="7">
        <f t="shared" si="50"/>
        <v>0.28119664666632399</v>
      </c>
      <c r="F143" s="7">
        <f t="shared" si="51"/>
        <v>0.48549275290292443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/>
      <c r="U143" s="7">
        <f t="shared" ref="U143:U144" si="52">(J143-$J$145)^2+(K143-$K$145)^2+(L143-$L$145)^2+(M143-$M$145)^2+(N143-$N$145)^2+(O143-$O$145)+(P143-$P$145)^2+(Q143-$Q$145)^2+(R143-$R$145)^2+(S143-$S$145)^2</f>
        <v>-2.5847622115896252E-3</v>
      </c>
    </row>
    <row r="144" spans="1:21" x14ac:dyDescent="0.25">
      <c r="A144" s="5" t="s">
        <v>49</v>
      </c>
      <c r="B144" s="7">
        <f t="shared" si="47"/>
        <v>1.4411797194924847</v>
      </c>
      <c r="C144" s="7">
        <f t="shared" si="48"/>
        <v>1.550250804786669</v>
      </c>
      <c r="D144" s="7">
        <f t="shared" si="49"/>
        <v>1.0498755899159944</v>
      </c>
      <c r="E144" s="7">
        <f t="shared" si="50"/>
        <v>0.69651543583960884</v>
      </c>
      <c r="F144" s="7">
        <f t="shared" si="51"/>
        <v>0.84274769143166095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/>
      <c r="U144" s="7">
        <f t="shared" si="52"/>
        <v>0.25191583033992299</v>
      </c>
    </row>
    <row r="145" spans="1:21" x14ac:dyDescent="0.25">
      <c r="A145" s="5" t="s">
        <v>54</v>
      </c>
      <c r="B145" s="7">
        <f t="shared" si="47"/>
        <v>1.0165688212528756</v>
      </c>
      <c r="C145" s="7">
        <f t="shared" si="48"/>
        <v>1.0365338527404535</v>
      </c>
      <c r="D145" s="7">
        <f t="shared" si="49"/>
        <v>1.4780335006132177</v>
      </c>
      <c r="E145" s="7">
        <f t="shared" si="50"/>
        <v>0.66326396772186946</v>
      </c>
      <c r="F145" s="7">
        <f t="shared" si="51"/>
        <v>0.78033619114937669</v>
      </c>
      <c r="G145">
        <v>4</v>
      </c>
      <c r="J145" s="7">
        <f>AVERAGE(J142:J144)</f>
        <v>0.16196236559139773</v>
      </c>
      <c r="K145" s="7">
        <f t="shared" ref="K145:S145" si="53">AVERAGE(K142:K144)</f>
        <v>1.5209125475285032E-2</v>
      </c>
      <c r="L145" s="7">
        <f t="shared" si="53"/>
        <v>3.2946313386920792E-2</v>
      </c>
      <c r="M145" s="7">
        <f t="shared" si="53"/>
        <v>3.9997509882653236E-2</v>
      </c>
      <c r="N145" s="7">
        <f t="shared" si="53"/>
        <v>0.2545260915867944</v>
      </c>
      <c r="O145" s="7">
        <f t="shared" si="53"/>
        <v>0.28888888888888892</v>
      </c>
      <c r="P145" s="7">
        <f t="shared" si="53"/>
        <v>0.57268722466960342</v>
      </c>
      <c r="Q145" s="7">
        <f t="shared" si="53"/>
        <v>0.11309523809523807</v>
      </c>
      <c r="R145" s="7">
        <f t="shared" si="53"/>
        <v>0.63414634146341464</v>
      </c>
      <c r="S145" s="7">
        <f t="shared" si="53"/>
        <v>0.5</v>
      </c>
      <c r="T145" s="7"/>
      <c r="U145" s="7">
        <f>SUM(U142:U144)</f>
        <v>0.27496478400122365</v>
      </c>
    </row>
    <row r="146" spans="1:21" x14ac:dyDescent="0.25">
      <c r="A146" s="5" t="s">
        <v>45</v>
      </c>
      <c r="B146" s="7">
        <f t="shared" si="47"/>
        <v>1.2662340997008932</v>
      </c>
      <c r="C146" s="7">
        <f t="shared" si="48"/>
        <v>1.2146745183951186</v>
      </c>
      <c r="D146" s="7">
        <f t="shared" si="49"/>
        <v>0.99326632223898659</v>
      </c>
      <c r="E146" s="7">
        <f t="shared" si="50"/>
        <v>0.376907004599143</v>
      </c>
      <c r="F146" s="7">
        <f t="shared" si="51"/>
        <v>0.28972907110336499</v>
      </c>
      <c r="G146">
        <v>5</v>
      </c>
      <c r="I146" s="5" t="s">
        <v>95</v>
      </c>
    </row>
    <row r="147" spans="1:21" x14ac:dyDescent="0.25">
      <c r="A147" s="5" t="s">
        <v>57</v>
      </c>
      <c r="B147" s="7">
        <f t="shared" si="47"/>
        <v>1.8980049100808083</v>
      </c>
      <c r="C147" s="7">
        <f t="shared" si="48"/>
        <v>1.8206070855180785</v>
      </c>
      <c r="D147" s="7">
        <f t="shared" si="49"/>
        <v>0.38842940545990406</v>
      </c>
      <c r="E147" s="7">
        <f t="shared" si="50"/>
        <v>0.66781123270465625</v>
      </c>
      <c r="F147" s="7">
        <f t="shared" si="51"/>
        <v>0.6631441558152531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/>
      <c r="U147" s="7">
        <f>(J147-$J$150)^2+(K147-$K$150)^2+(L147-$L$150)^2+(M147-$M$150)^2+(N147-$N$150)^2+(O147-$O$150)+(P147-$P$150)^2+(Q147-$Q$150)^2+(R147-$R$150)^2+(S147-$S$150)^2</f>
        <v>6.1508432736133017E-3</v>
      </c>
    </row>
    <row r="148" spans="1:21" x14ac:dyDescent="0.25">
      <c r="A148" s="5" t="s">
        <v>55</v>
      </c>
      <c r="B148" s="7">
        <f t="shared" si="47"/>
        <v>0.89536039082589691</v>
      </c>
      <c r="C148" s="7">
        <f t="shared" si="48"/>
        <v>1.094069992320245</v>
      </c>
      <c r="D148" s="7">
        <f t="shared" si="49"/>
        <v>1.5071715626496305</v>
      </c>
      <c r="E148" s="7">
        <f t="shared" si="50"/>
        <v>0.75560181613437694</v>
      </c>
      <c r="F148" s="7">
        <f t="shared" si="51"/>
        <v>0.89261583214594442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/>
      <c r="U148" s="7">
        <f t="shared" ref="U148:U149" si="54">(J148-$J$150)^2+(K148-$K$150)^2+(L148-$L$150)^2+(M148-$M$150)^2+(N148-$N$150)^2+(O148-$O$150)+(P148-$P$150)^2+(Q148-$Q$150)^2+(R148-$R$150)^2+(S148-$S$150)^2</f>
        <v>-3.8834287719365458E-2</v>
      </c>
    </row>
    <row r="149" spans="1:21" x14ac:dyDescent="0.25">
      <c r="A149" s="5" t="s">
        <v>44</v>
      </c>
      <c r="B149" s="7">
        <f t="shared" si="47"/>
        <v>0.25113086389077843</v>
      </c>
      <c r="C149" s="7">
        <f t="shared" si="48"/>
        <v>0.58960808040097101</v>
      </c>
      <c r="D149" s="7">
        <f t="shared" si="49"/>
        <v>2.0151826918146951</v>
      </c>
      <c r="E149" s="7">
        <f t="shared" si="50"/>
        <v>1.1309456925186794</v>
      </c>
      <c r="F149" s="7">
        <f t="shared" si="51"/>
        <v>1.1577456033111304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/>
      <c r="U149" s="7">
        <f t="shared" si="54"/>
        <v>0.40343399486208281</v>
      </c>
    </row>
    <row r="150" spans="1:21" x14ac:dyDescent="0.25">
      <c r="A150" s="5" t="s">
        <v>34</v>
      </c>
      <c r="B150" s="7">
        <f t="shared" si="47"/>
        <v>1.2202197026263297</v>
      </c>
      <c r="C150" s="7">
        <f t="shared" si="48"/>
        <v>1.1234899981898741</v>
      </c>
      <c r="D150" s="7">
        <f t="shared" si="49"/>
        <v>1.082745084107716</v>
      </c>
      <c r="E150" s="7">
        <f t="shared" si="50"/>
        <v>0.38120673883098249</v>
      </c>
      <c r="F150" s="7">
        <f t="shared" si="51"/>
        <v>0.16031421031560258</v>
      </c>
      <c r="G150">
        <v>5</v>
      </c>
      <c r="J150" s="7">
        <f>AVERAGE(J147:J149)</f>
        <v>7.594086021505371E-2</v>
      </c>
      <c r="K150" s="7">
        <f t="shared" ref="K150:S150" si="55">AVERAGE(K147:K149)</f>
        <v>0.32615124630333747</v>
      </c>
      <c r="L150" s="7">
        <f t="shared" si="55"/>
        <v>0.35834077602461067</v>
      </c>
      <c r="M150" s="7">
        <f t="shared" si="55"/>
        <v>0.35736296572976006</v>
      </c>
      <c r="N150" s="7">
        <f t="shared" si="55"/>
        <v>0.11075612353567628</v>
      </c>
      <c r="O150" s="7">
        <f t="shared" si="55"/>
        <v>0.1361111111111111</v>
      </c>
      <c r="P150" s="7">
        <f t="shared" si="55"/>
        <v>0.73127753303964749</v>
      </c>
      <c r="Q150" s="7">
        <f t="shared" si="55"/>
        <v>5.6547619047618992E-2</v>
      </c>
      <c r="R150" s="7">
        <f t="shared" si="55"/>
        <v>0.64227642276422747</v>
      </c>
      <c r="S150" s="7">
        <f t="shared" si="55"/>
        <v>0.27777777777777773</v>
      </c>
      <c r="T150" s="7"/>
      <c r="U150" s="7">
        <f>SUM(U147:U149)</f>
        <v>0.37075055041633065</v>
      </c>
    </row>
    <row r="151" spans="1:21" x14ac:dyDescent="0.25">
      <c r="A151" s="5" t="s">
        <v>38</v>
      </c>
      <c r="B151" s="7">
        <f t="shared" si="47"/>
        <v>0</v>
      </c>
      <c r="C151" s="7">
        <f t="shared" si="48"/>
        <v>0.46590019079616296</v>
      </c>
      <c r="D151" s="7">
        <f t="shared" si="49"/>
        <v>2.2200584121558538</v>
      </c>
      <c r="E151" s="7">
        <f t="shared" si="50"/>
        <v>1.3228712342333386</v>
      </c>
      <c r="F151" s="7">
        <f t="shared" si="51"/>
        <v>1.3098773857082724</v>
      </c>
      <c r="G151">
        <v>1</v>
      </c>
      <c r="I151" s="5" t="s">
        <v>102</v>
      </c>
    </row>
    <row r="152" spans="1:21" x14ac:dyDescent="0.25">
      <c r="A152" s="5" t="s">
        <v>59</v>
      </c>
      <c r="B152" s="7">
        <f t="shared" si="47"/>
        <v>0.46590019079616296</v>
      </c>
      <c r="C152" s="7">
        <f t="shared" si="48"/>
        <v>0</v>
      </c>
      <c r="D152" s="7">
        <f t="shared" si="49"/>
        <v>2.1658841137224218</v>
      </c>
      <c r="E152" s="7">
        <f t="shared" si="50"/>
        <v>1.2809372652026327</v>
      </c>
      <c r="F152" s="7">
        <f t="shared" si="51"/>
        <v>1.1830117523709835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/>
      <c r="U152" s="7">
        <f>(J152-$J$155)^2+(K152-$K$155)^2+(L152-$L$155)^2+(M152-$M$155)^2+(N152-$N$155)^2+(O152-$O$155)+(P152-$P$155)^2+(Q152-$Q$155)^2+(R152-$R$155)^2+(S152-$S$155)^2</f>
        <v>0.11401476039487332</v>
      </c>
    </row>
    <row r="153" spans="1:21" x14ac:dyDescent="0.25">
      <c r="A153" s="5" t="s">
        <v>39</v>
      </c>
      <c r="B153" s="7">
        <f t="shared" si="47"/>
        <v>2.2200584121558538</v>
      </c>
      <c r="C153" s="7">
        <f t="shared" si="48"/>
        <v>2.1658841137224218</v>
      </c>
      <c r="D153" s="7">
        <f t="shared" si="49"/>
        <v>0</v>
      </c>
      <c r="E153" s="7">
        <f t="shared" si="50"/>
        <v>0.94280743371833631</v>
      </c>
      <c r="F153" s="7">
        <f t="shared" si="51"/>
        <v>1.0190068497629392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U153" s="7">
        <f t="shared" ref="U153:U154" si="56">(J153-$J$155)^2+(K153-$K$155)^2+(L153-$L$155)^2+(M153-$M$155)^2+(N153-$N$155)^2+(O153-$O$155)+(P153-$P$155)^2+(Q153-$Q$155)^2+(R153-$R$155)^2+(S153-$S$155)^2</f>
        <v>0.32817111442258212</v>
      </c>
    </row>
    <row r="154" spans="1:21" x14ac:dyDescent="0.25">
      <c r="A154" s="5" t="s">
        <v>58</v>
      </c>
      <c r="B154" s="7">
        <f t="shared" si="47"/>
        <v>2.384622723190446</v>
      </c>
      <c r="C154" s="7">
        <f t="shared" si="48"/>
        <v>2.2245851080754848</v>
      </c>
      <c r="D154" s="7">
        <f t="shared" si="49"/>
        <v>0.83760385455367803</v>
      </c>
      <c r="E154" s="7">
        <f t="shared" si="50"/>
        <v>1.1777505691143642</v>
      </c>
      <c r="F154" s="7">
        <f t="shared" si="51"/>
        <v>1.1470662992883829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U154" s="7">
        <f t="shared" si="56"/>
        <v>0.4012843656314784</v>
      </c>
    </row>
    <row r="155" spans="1:21" x14ac:dyDescent="0.25">
      <c r="A155" s="5" t="s">
        <v>33</v>
      </c>
      <c r="B155" s="7">
        <f t="shared" si="47"/>
        <v>1.3098773857082724</v>
      </c>
      <c r="C155" s="7">
        <f t="shared" si="48"/>
        <v>1.1830117523709835</v>
      </c>
      <c r="D155" s="7">
        <f t="shared" si="49"/>
        <v>1.0190068497629392</v>
      </c>
      <c r="E155" s="7">
        <f t="shared" si="50"/>
        <v>0.3706168440091146</v>
      </c>
      <c r="F155" s="7">
        <f t="shared" si="51"/>
        <v>0</v>
      </c>
      <c r="G155">
        <v>5</v>
      </c>
      <c r="J155" s="7">
        <f>AVERAGE(J152:J154)</f>
        <v>0.75604838709677402</v>
      </c>
      <c r="K155" s="7">
        <f t="shared" ref="K155:S155" si="57">AVERAGE(K152:K154)</f>
        <v>0.87072243346007594</v>
      </c>
      <c r="L155" s="7">
        <f t="shared" si="57"/>
        <v>0.77218748966292894</v>
      </c>
      <c r="M155" s="7">
        <f t="shared" si="57"/>
        <v>0.76054409064027151</v>
      </c>
      <c r="N155" s="7">
        <f t="shared" si="57"/>
        <v>0.84877529286474962</v>
      </c>
      <c r="O155" s="7">
        <f t="shared" si="57"/>
        <v>0.84166666666666679</v>
      </c>
      <c r="P155" s="7">
        <f t="shared" si="57"/>
        <v>0.37591776798825255</v>
      </c>
      <c r="Q155" s="7">
        <f t="shared" si="57"/>
        <v>0.99404761904761907</v>
      </c>
      <c r="R155" s="7">
        <f t="shared" si="57"/>
        <v>0.11382113821138205</v>
      </c>
      <c r="S155" s="7">
        <f t="shared" si="57"/>
        <v>0.61111111111111105</v>
      </c>
      <c r="T155" s="7"/>
      <c r="U155" s="7">
        <f>SUM(U152:U154)</f>
        <v>0.84347024044893382</v>
      </c>
    </row>
    <row r="156" spans="1:21" x14ac:dyDescent="0.25">
      <c r="A156" s="5" t="s">
        <v>46</v>
      </c>
      <c r="B156" s="7">
        <f t="shared" si="47"/>
        <v>1.3228712342333386</v>
      </c>
      <c r="C156" s="7">
        <f t="shared" si="48"/>
        <v>1.2809372652026327</v>
      </c>
      <c r="D156" s="7">
        <f t="shared" si="49"/>
        <v>0.94280743371833631</v>
      </c>
      <c r="E156" s="7">
        <f t="shared" si="50"/>
        <v>0</v>
      </c>
      <c r="F156" s="7">
        <f t="shared" si="51"/>
        <v>0.3706168440091146</v>
      </c>
      <c r="G156">
        <v>4</v>
      </c>
      <c r="I156" s="5" t="s">
        <v>108</v>
      </c>
    </row>
    <row r="157" spans="1:21" x14ac:dyDescent="0.25">
      <c r="A157" s="5" t="s">
        <v>48</v>
      </c>
      <c r="B157" s="7">
        <f t="shared" si="47"/>
        <v>0.53515593028526687</v>
      </c>
      <c r="C157" s="7">
        <f t="shared" si="48"/>
        <v>0.84200216445209319</v>
      </c>
      <c r="D157" s="7">
        <f t="shared" si="49"/>
        <v>1.8899348370409417</v>
      </c>
      <c r="E157" s="7">
        <f t="shared" si="50"/>
        <v>1.0366108895274282</v>
      </c>
      <c r="F157" s="7">
        <f t="shared" si="51"/>
        <v>1.1099179067225937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/>
      <c r="U157" s="7">
        <f>(J157-$J$161)^2+(K157-$K$161)^2+(L157-$L$161)^2+(M157-$M$161)^2+(N157-$N$161)^2+(O157-$O$161)+(P157-$P$161)^2+(Q157-$Q$161)^2+(R157-$R$161)^2+(S157-$S$161)^2</f>
        <v>0.27291109498264243</v>
      </c>
    </row>
    <row r="158" spans="1:21" x14ac:dyDescent="0.25">
      <c r="A158" s="5" t="s">
        <v>47</v>
      </c>
      <c r="B158" s="7">
        <f t="shared" si="47"/>
        <v>0.6914009265646871</v>
      </c>
      <c r="C158" s="7">
        <f t="shared" si="48"/>
        <v>0.30900849004937969</v>
      </c>
      <c r="D158" s="7">
        <f t="shared" si="49"/>
        <v>2.035572772061105</v>
      </c>
      <c r="E158" s="7">
        <f t="shared" si="50"/>
        <v>1.2080267420387043</v>
      </c>
      <c r="F158" s="7">
        <f t="shared" si="51"/>
        <v>1.0560624014126321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/>
      <c r="U158" s="7">
        <f t="shared" ref="U158:U160" si="58">(J158-$J$161)^2+(K158-$K$161)^2+(L158-$L$161)^2+(M158-$M$161)^2+(N158-$N$161)^2+(O158-$O$161)+(P158-$P$161)^2+(Q158-$Q$161)^2+(R158-$R$161)^2+(S158-$S$161)^2</f>
        <v>0.47412281416075786</v>
      </c>
    </row>
    <row r="159" spans="1:21" x14ac:dyDescent="0.25">
      <c r="A159" s="5" t="s">
        <v>60</v>
      </c>
      <c r="B159" s="7">
        <f t="shared" si="47"/>
        <v>1.5293587414176075</v>
      </c>
      <c r="C159" s="7">
        <f t="shared" si="48"/>
        <v>1.4430075118813199</v>
      </c>
      <c r="D159" s="7">
        <f t="shared" si="49"/>
        <v>0.83461504952552479</v>
      </c>
      <c r="E159" s="7">
        <f t="shared" si="50"/>
        <v>0.42077772478464015</v>
      </c>
      <c r="F159" s="7">
        <f t="shared" si="51"/>
        <v>0.45586540130482539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/>
      <c r="U159" s="7">
        <f t="shared" si="58"/>
        <v>1.2312276747578982E-2</v>
      </c>
    </row>
    <row r="160" spans="1:21" x14ac:dyDescent="0.25">
      <c r="A160" s="5" t="s">
        <v>51</v>
      </c>
      <c r="B160" s="7">
        <f t="shared" si="47"/>
        <v>0.75474356199805215</v>
      </c>
      <c r="C160" s="7">
        <f t="shared" si="48"/>
        <v>0.65779634906508078</v>
      </c>
      <c r="D160" s="7">
        <f t="shared" si="49"/>
        <v>1.5820454037618512</v>
      </c>
      <c r="E160" s="7">
        <f t="shared" si="50"/>
        <v>0.76775759412298661</v>
      </c>
      <c r="F160" s="7">
        <f t="shared" si="51"/>
        <v>0.64446860333084377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/>
      <c r="U160" s="7">
        <f t="shared" si="58"/>
        <v>0.38190924978336743</v>
      </c>
    </row>
    <row r="161" spans="1:21" x14ac:dyDescent="0.25">
      <c r="A161" s="5" t="s">
        <v>43</v>
      </c>
      <c r="B161" s="7">
        <f t="shared" si="47"/>
        <v>0.7027181013589765</v>
      </c>
      <c r="C161" s="7">
        <f t="shared" si="48"/>
        <v>0.63620769805116795</v>
      </c>
      <c r="D161" s="7">
        <f t="shared" si="49"/>
        <v>1.6837270212412168</v>
      </c>
      <c r="E161" s="7">
        <f t="shared" si="50"/>
        <v>0.91338899087005931</v>
      </c>
      <c r="F161" s="7">
        <f t="shared" si="51"/>
        <v>0.78381666435698405</v>
      </c>
      <c r="G161">
        <v>2</v>
      </c>
      <c r="J161" s="7">
        <f>AVERAGE(J157:J160)</f>
        <v>0.56451612903225801</v>
      </c>
      <c r="K161" s="7">
        <f t="shared" ref="K161:S161" si="59">AVERAGE(K157:K160)</f>
        <v>0.41318124207858042</v>
      </c>
      <c r="L161" s="7">
        <f t="shared" si="59"/>
        <v>0.35347821772352894</v>
      </c>
      <c r="M161" s="7">
        <f t="shared" si="59"/>
        <v>0.32388645064898691</v>
      </c>
      <c r="N161" s="7">
        <f t="shared" si="59"/>
        <v>0.50958466453674112</v>
      </c>
      <c r="O161" s="7">
        <f t="shared" si="59"/>
        <v>0.59375</v>
      </c>
      <c r="P161" s="7">
        <f t="shared" si="59"/>
        <v>0.47136563876651977</v>
      </c>
      <c r="Q161" s="7">
        <f t="shared" si="59"/>
        <v>0.5446428571428571</v>
      </c>
      <c r="R161" s="7">
        <f t="shared" si="59"/>
        <v>0.28658536585365846</v>
      </c>
      <c r="S161" s="7">
        <f t="shared" si="59"/>
        <v>0.29166666666666663</v>
      </c>
      <c r="T161" s="7"/>
      <c r="U161" s="7">
        <f>SUM(U157:U160)</f>
        <v>1.1412554356743467</v>
      </c>
    </row>
    <row r="162" spans="1:21" x14ac:dyDescent="0.25">
      <c r="I162" s="5" t="s">
        <v>109</v>
      </c>
    </row>
    <row r="163" spans="1:21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/>
      <c r="U163" s="7">
        <f>(J163-$J$170)^2+(K163-$K$170)^2+(L163-$L$170)^2+(M163-$M$170)^2+(N163-$N$170)^2+(O163-$O$170)+(P163-$P$170)^2+(Q163-$Q$170)^2+(R163-$R$170)^2+(S163-$S$170)^2</f>
        <v>0.13196268137179404</v>
      </c>
    </row>
    <row r="164" spans="1:21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/>
      <c r="U164" s="7">
        <f t="shared" ref="U164:U169" si="60">(J164-$J$170)^2+(K164-$K$170)^2+(L164-$L$170)^2+(M164-$M$170)^2+(N164-$N$170)^2+(O164-$O$170)+(P164-$P$170)^2+(Q164-$Q$170)^2+(R164-$R$170)^2+(S164-$S$170)^2</f>
        <v>0.61360649406328271</v>
      </c>
    </row>
    <row r="165" spans="1:21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/>
      <c r="U165" s="7">
        <f t="shared" si="60"/>
        <v>0.17287646231516526</v>
      </c>
    </row>
    <row r="166" spans="1:21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/>
      <c r="U166" s="7">
        <f t="shared" si="60"/>
        <v>0.78417162529903695</v>
      </c>
    </row>
    <row r="167" spans="1:21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/>
      <c r="U167" s="7">
        <f t="shared" si="60"/>
        <v>-1.8033728849129616E-2</v>
      </c>
    </row>
    <row r="168" spans="1:21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/>
      <c r="U168" s="7">
        <f t="shared" si="60"/>
        <v>-5.4496404601251484E-3</v>
      </c>
    </row>
    <row r="169" spans="1:21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/>
      <c r="U169" s="7">
        <f t="shared" si="60"/>
        <v>3.640148643296922E-2</v>
      </c>
    </row>
    <row r="170" spans="1:21" x14ac:dyDescent="0.25">
      <c r="J170" s="7">
        <f>AVERAGE(J163:J169)</f>
        <v>0.48214285714285715</v>
      </c>
      <c r="K170" s="7">
        <f t="shared" ref="K170:S170" si="61">AVERAGE(K163:K169)</f>
        <v>0.54082925946043803</v>
      </c>
      <c r="L170" s="7">
        <f t="shared" si="61"/>
        <v>0.47029302938799822</v>
      </c>
      <c r="M170" s="7">
        <f t="shared" si="61"/>
        <v>0.44866133959419985</v>
      </c>
      <c r="N170" s="7">
        <f t="shared" si="61"/>
        <v>0.62574167047010487</v>
      </c>
      <c r="O170" s="7">
        <f t="shared" si="61"/>
        <v>0.59166666666666667</v>
      </c>
      <c r="P170" s="7">
        <f t="shared" si="61"/>
        <v>0.67526746381371916</v>
      </c>
      <c r="Q170" s="7">
        <f t="shared" si="61"/>
        <v>0.5841836734693876</v>
      </c>
      <c r="R170" s="7">
        <f t="shared" si="61"/>
        <v>0.63066202090592327</v>
      </c>
      <c r="S170" s="7">
        <f t="shared" si="61"/>
        <v>0.47619047619047616</v>
      </c>
      <c r="T170" s="7"/>
      <c r="U170" s="7">
        <f>SUM(U163:U169)</f>
        <v>1.7155353801729931</v>
      </c>
    </row>
    <row r="171" spans="1:21" x14ac:dyDescent="0.25">
      <c r="I171" s="5" t="s">
        <v>97</v>
      </c>
      <c r="J171" s="7">
        <f>U170+U161+U155+U150+U145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AK132"/>
  <sheetViews>
    <sheetView zoomScaleNormal="100" workbookViewId="0">
      <selection activeCell="B28" sqref="B28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28" max="28" width="18.28515625" bestFit="1" customWidth="1"/>
    <col min="29" max="29" width="23.140625" bestFit="1" customWidth="1"/>
    <col min="30" max="30" width="24.7109375" bestFit="1" customWidth="1"/>
    <col min="31" max="31" width="22.7109375" bestFit="1" customWidth="1"/>
    <col min="32" max="32" width="23.28515625" bestFit="1" customWidth="1"/>
    <col min="33" max="33" width="27.28515625" bestFit="1" customWidth="1"/>
    <col min="36" max="36" width="12" bestFit="1" customWidth="1"/>
  </cols>
  <sheetData>
    <row r="1" spans="1:33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s="13" t="s">
        <v>111</v>
      </c>
      <c r="O1" t="s">
        <v>71</v>
      </c>
      <c r="Q1" t="s">
        <v>72</v>
      </c>
      <c r="R1" t="s">
        <v>73</v>
      </c>
      <c r="S1" t="s">
        <v>74</v>
      </c>
      <c r="T1" t="s">
        <v>110</v>
      </c>
      <c r="U1" t="s">
        <v>75</v>
      </c>
      <c r="V1" t="s">
        <v>87</v>
      </c>
      <c r="X1" t="s">
        <v>88</v>
      </c>
      <c r="Y1" t="s">
        <v>89</v>
      </c>
      <c r="AB1" t="s">
        <v>72</v>
      </c>
      <c r="AC1" t="s">
        <v>73</v>
      </c>
      <c r="AD1" t="s">
        <v>74</v>
      </c>
      <c r="AE1" t="s">
        <v>110</v>
      </c>
      <c r="AF1" t="s">
        <v>75</v>
      </c>
      <c r="AG1" t="s">
        <v>87</v>
      </c>
    </row>
    <row r="2" spans="1:33" ht="14.25" customHeight="1" x14ac:dyDescent="0.25">
      <c r="A2" s="5" t="s">
        <v>42</v>
      </c>
      <c r="B2" s="7">
        <v>1.5789473684210522</v>
      </c>
      <c r="C2" s="11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11">
        <v>83.394259813476538</v>
      </c>
      <c r="O2" s="7">
        <f t="shared" ref="O2:O21" si="0">B2 / SQRT(SUMSQ($B2:$K2))</f>
        <v>2.2419541688976021E-3</v>
      </c>
      <c r="Q2" s="15">
        <f t="shared" ref="Q2:Q21" si="1">C2 / SQRT(SUMSQ($B2:$K2))</f>
        <v>8.0785081885943619E-2</v>
      </c>
      <c r="R2" s="15">
        <f t="shared" ref="R2:R21" si="2">D2 / SQRT(SUMSQ($B2:$K2))</f>
        <v>0.75632323887760622</v>
      </c>
      <c r="S2" s="15">
        <f t="shared" ref="S2:S21" si="3">E2 / SQRT(SUMSQ($B2:$K2))</f>
        <v>0.63768649744010819</v>
      </c>
      <c r="T2" s="15">
        <f t="shared" ref="T2:T21" si="4">J2 / SQRT(SUMSQ($B2:$J2))</f>
        <v>0.11841186868560391</v>
      </c>
      <c r="U2" s="15">
        <f t="shared" ref="U2:U21" si="5">F2 / SQRT(SUMSQ($B2:$K2))</f>
        <v>2.0439148839783147E-2</v>
      </c>
      <c r="V2" s="15">
        <f t="shared" ref="V2:V21" si="6">G2 / SQRT(SUMSQ($B2:$K2))</f>
        <v>7.024789729212489E-3</v>
      </c>
      <c r="X2" s="7">
        <f t="shared" ref="X2:X21" si="7">H2 / SQRT(SUMSQ($B2:$K2))</f>
        <v>1.494636112598402E-2</v>
      </c>
      <c r="Y2" s="7">
        <f t="shared" ref="Y2:Y21" si="8">I2 / SQRT(SUMSQ($B2:$K2))</f>
        <v>9.3788416065549718E-3</v>
      </c>
      <c r="AB2" t="str">
        <f t="shared" ref="AB2:AB11" si="9">_xlfn.LET(
 _xlpm.x,Q2,
 _xlpm.min,MIN($Q$2:$Q$11),
 _xlpm.max,MAX($Q$2:$Q$11),
 _xlpm.persen,(_xlpm.x-_xlpm.min)/(_xlpm.max-_xlpm.min)*100,
 IF(_xlpm.persen&lt;=25,"Poss Sangat Sedikit",
   IF(_xlpm.persen&lt;=50,"Poss Cukup Sedikit",
     IF(_xlpm.persen&lt;=75,"Poss Cukup Banyak",
       "Poss Sangat Banyak"))))</f>
        <v>Poss Cukup Sedikit</v>
      </c>
      <c r="AC2" t="str">
        <f t="shared" ref="AC2:AC11" si="10">_xlfn.LET(
 _xlpm.x,R2,
 _xlpm.min,MIN($R$2:$R$11),
 _xlpm.max,MAX($R$2:$R$11),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AD2" t="str">
        <f t="shared" ref="AD2:AD11" si="11">_xlfn.LET(
 _xlpm.x,S2,
 _xlpm.min,MIN($S$2:$S$11),
 _xlpm.max,MAX($S$2:$S$11),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Banyak</v>
      </c>
      <c r="AE2" t="str">
        <f t="shared" ref="AE2:AE11" si="12">_xlfn.LET(
 _xlpm.x,T2,
 _xlpm.min,MIN($T$2:$T$11),
 _xlpm.max,MAX($T$2:$T$11),
 _xlpm.persen,(_xlpm.x-_xlpm.min)/(_xlpm.max-_xlpm.min)*100,
 IF(_xlpm.persen&lt;=25,"Pass Rate Sangat Sedikit",
   IF(_xlpm.persen&lt;=50,"Pass Rate Cukup Sedikit",
     IF(_xlpm.persen&lt;=75,"Pass Rate Cukup Banyak",
       "Pass Rate Sangat Banyak"))))</f>
        <v>Pass Rate Sangat Sedikit</v>
      </c>
      <c r="AF2" t="str">
        <f t="shared" ref="AF2:AF11" si="13">_xlfn.LET(
 _xlpm.x,U2,
 _xlpm.min,MIN($U$2:$U$11),
 _xlpm.max,MAX($U$2:$U$11),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AG2" t="str">
        <f t="shared" ref="AG2:AG11" si="14">_xlfn.LET(
 _xlpm.x,V2,
 _xlpm.min,MIN($V$2:$V$11),
 _xlpm.max,MAX($V$2:$V$11),
 _xlpm.persen,(_xlpm.x-_xlpm.min)/(_xlpm.max-_xlpm.min)*100,
 IF(_xlpm.persen&lt;=25,"Shot on Target Sangat Sedikit",
   IF(_xlpm.persen&lt;=50,"Shot on Target Cukup Sedikit",
     IF(_xlpm.persen&lt;=75,"Shot on Target Cukup Banyak",
       "Shot on Target Sangat Banyak"))))</f>
        <v>Shot on Target Sangat Sedikit</v>
      </c>
    </row>
    <row r="3" spans="1:33" x14ac:dyDescent="0.25">
      <c r="A3" s="5" t="s">
        <v>52</v>
      </c>
      <c r="B3" s="7">
        <v>1.4736842105263157</v>
      </c>
      <c r="C3" s="11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11">
        <v>81.684417313068394</v>
      </c>
      <c r="O3" s="7">
        <f t="shared" si="0"/>
        <v>2.3951341584248715E-3</v>
      </c>
      <c r="Q3" s="7">
        <f t="shared" si="1"/>
        <v>8.2118885431709879E-2</v>
      </c>
      <c r="R3" s="7">
        <f t="shared" si="2"/>
        <v>0.76118218959799</v>
      </c>
      <c r="S3" s="7">
        <f t="shared" si="3"/>
        <v>0.62876548683935773</v>
      </c>
      <c r="T3" s="7">
        <f t="shared" si="4"/>
        <v>0.13275920086548854</v>
      </c>
      <c r="U3" s="7">
        <f t="shared" si="5"/>
        <v>2.0700802369243532E-2</v>
      </c>
      <c r="V3" s="7">
        <f t="shared" si="6"/>
        <v>7.2709429809326457E-3</v>
      </c>
      <c r="X3" s="7">
        <f t="shared" si="7"/>
        <v>1.7364722648580317E-2</v>
      </c>
      <c r="Y3" s="7">
        <f t="shared" si="8"/>
        <v>9.9226986563316112E-3</v>
      </c>
      <c r="AB3" t="str">
        <f t="shared" si="9"/>
        <v>Poss Cukup Banyak</v>
      </c>
      <c r="AC3" t="str">
        <f t="shared" si="10"/>
        <v>Total Pass Sangat Sedikit</v>
      </c>
      <c r="AD3" t="str">
        <f t="shared" si="11"/>
        <v>Pass Sukses Sangat Banyak</v>
      </c>
      <c r="AE3" t="str">
        <f t="shared" si="12"/>
        <v>Pass Rate Cukup Sedikit</v>
      </c>
      <c r="AF3" t="str">
        <f t="shared" si="13"/>
        <v>Total Shot Sangat Sedikit</v>
      </c>
      <c r="AG3" t="str">
        <f t="shared" si="14"/>
        <v>Shot on Target Sangat Sedikit</v>
      </c>
    </row>
    <row r="4" spans="1:33" x14ac:dyDescent="0.25">
      <c r="A4" s="5" t="s">
        <v>49</v>
      </c>
      <c r="B4" s="7">
        <v>1.6789473684210532</v>
      </c>
      <c r="C4" s="11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11">
        <v>76.275310576047232</v>
      </c>
      <c r="O4" s="7">
        <f t="shared" si="0"/>
        <v>2.9538677795567046E-3</v>
      </c>
      <c r="Q4" s="15">
        <f t="shared" si="1"/>
        <v>8.5328813757413871E-2</v>
      </c>
      <c r="R4" s="15">
        <f t="shared" si="2"/>
        <v>0.78245086950639953</v>
      </c>
      <c r="S4" s="15">
        <f t="shared" si="3"/>
        <v>0.60082041027127497</v>
      </c>
      <c r="T4" s="15">
        <f t="shared" si="4"/>
        <v>0.13419550042128731</v>
      </c>
      <c r="U4" s="15">
        <f t="shared" si="5"/>
        <v>2.6853343450515488E-2</v>
      </c>
      <c r="V4" s="15">
        <f t="shared" si="6"/>
        <v>9.3523713396622913E-3</v>
      </c>
      <c r="X4" s="7">
        <f t="shared" si="7"/>
        <v>2.3797618161318899E-2</v>
      </c>
      <c r="Y4" s="7">
        <f t="shared" si="8"/>
        <v>1.0602440776151804E-2</v>
      </c>
      <c r="AB4" t="str">
        <f t="shared" si="9"/>
        <v>Poss Sangat Banyak</v>
      </c>
      <c r="AC4" t="str">
        <f t="shared" si="10"/>
        <v>Total Pass Sangat Banyak</v>
      </c>
      <c r="AD4" t="str">
        <f t="shared" si="11"/>
        <v>Pass Sukses Sangat Sedikit</v>
      </c>
      <c r="AE4" t="str">
        <f t="shared" si="12"/>
        <v>Pass Rate Cukup Banyak</v>
      </c>
      <c r="AF4" t="str">
        <f t="shared" si="13"/>
        <v>Total Shot Sangat Banyak</v>
      </c>
      <c r="AG4" t="str">
        <f t="shared" si="14"/>
        <v>Shot on Target Sangat Banyak</v>
      </c>
    </row>
    <row r="5" spans="1:33" x14ac:dyDescent="0.25">
      <c r="A5" s="5" t="s">
        <v>54</v>
      </c>
      <c r="B5" s="7">
        <v>1.5526315789473681</v>
      </c>
      <c r="C5" s="11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11">
        <v>77.688921112012608</v>
      </c>
      <c r="O5" s="7">
        <f t="shared" si="0"/>
        <v>2.6839415263351278E-3</v>
      </c>
      <c r="Q5" s="7">
        <f t="shared" si="1"/>
        <v>8.2747281972942358E-2</v>
      </c>
      <c r="R5" s="7">
        <f t="shared" si="2"/>
        <v>0.77788813729374062</v>
      </c>
      <c r="S5" s="7">
        <f t="shared" si="3"/>
        <v>0.60766255777601097</v>
      </c>
      <c r="T5" s="7">
        <f t="shared" si="4"/>
        <v>0.1342962002937419</v>
      </c>
      <c r="U5" s="7">
        <f t="shared" si="5"/>
        <v>2.0061325645996466E-2</v>
      </c>
      <c r="V5" s="7">
        <f t="shared" si="6"/>
        <v>8.370258319418027E-3</v>
      </c>
      <c r="X5" s="7">
        <f t="shared" si="7"/>
        <v>1.4511480455947559E-2</v>
      </c>
      <c r="Y5" s="7">
        <f t="shared" si="8"/>
        <v>7.9608435103160589E-3</v>
      </c>
      <c r="AB5" t="str">
        <f t="shared" si="9"/>
        <v>Poss Cukup Banyak</v>
      </c>
      <c r="AC5" t="str">
        <f t="shared" si="10"/>
        <v>Total Pass Cukup Banyak</v>
      </c>
      <c r="AD5" t="str">
        <f t="shared" si="11"/>
        <v>Pass Sukses Cukup Sedikit</v>
      </c>
      <c r="AE5" t="str">
        <f t="shared" si="12"/>
        <v>Pass Rate Cukup Banyak</v>
      </c>
      <c r="AF5" t="str">
        <f t="shared" si="13"/>
        <v>Total Shot Sangat Sedikit</v>
      </c>
      <c r="AG5" t="str">
        <f t="shared" si="14"/>
        <v>Shot on Target Cukup Banyak</v>
      </c>
    </row>
    <row r="6" spans="1:33" x14ac:dyDescent="0.25">
      <c r="A6" s="5" t="s">
        <v>45</v>
      </c>
      <c r="B6" s="7">
        <v>1.5394736842105261</v>
      </c>
      <c r="C6" s="11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11">
        <v>82.088259171754004</v>
      </c>
      <c r="O6" s="7">
        <f t="shared" si="0"/>
        <v>2.325736200472296E-3</v>
      </c>
      <c r="Q6" s="15">
        <f t="shared" si="1"/>
        <v>7.9075030816058073E-2</v>
      </c>
      <c r="R6" s="15">
        <f t="shared" si="2"/>
        <v>0.76284147375491329</v>
      </c>
      <c r="S6" s="15">
        <f t="shared" si="3"/>
        <v>0.62894267848669627</v>
      </c>
      <c r="T6" s="15">
        <f t="shared" si="4"/>
        <v>0.1240135755145472</v>
      </c>
      <c r="U6" s="15">
        <f t="shared" si="5"/>
        <v>2.1190040937636479E-2</v>
      </c>
      <c r="V6" s="15">
        <f t="shared" si="6"/>
        <v>7.5934293041061297E-3</v>
      </c>
      <c r="X6" s="7">
        <f t="shared" si="7"/>
        <v>1.7413204372766937E-2</v>
      </c>
      <c r="Y6" s="7">
        <f t="shared" si="8"/>
        <v>7.5139169553720348E-3</v>
      </c>
      <c r="AB6" t="str">
        <f t="shared" si="9"/>
        <v>Poss Cukup Sedikit</v>
      </c>
      <c r="AC6" t="str">
        <f t="shared" si="10"/>
        <v>Total Pass Sangat Sedikit</v>
      </c>
      <c r="AD6" t="str">
        <f t="shared" si="11"/>
        <v>Pass Sukses Sangat Banyak</v>
      </c>
      <c r="AE6" t="str">
        <f t="shared" si="12"/>
        <v>Pass Rate Cukup Sedikit</v>
      </c>
      <c r="AF6" t="str">
        <f t="shared" si="13"/>
        <v>Total Shot Sangat Sedikit</v>
      </c>
      <c r="AG6" t="str">
        <f t="shared" si="14"/>
        <v>Shot on Target Cukup Sedikit</v>
      </c>
    </row>
    <row r="7" spans="1:33" x14ac:dyDescent="0.25">
      <c r="A7" s="5" t="s">
        <v>57</v>
      </c>
      <c r="B7" s="7">
        <v>1.7842105263157895</v>
      </c>
      <c r="C7" s="11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11">
        <v>84.235922666645294</v>
      </c>
      <c r="O7" s="7">
        <f t="shared" si="0"/>
        <v>2.4041195415560128E-3</v>
      </c>
      <c r="Q7" s="7">
        <f t="shared" si="1"/>
        <v>7.6875090945330918E-2</v>
      </c>
      <c r="R7" s="7">
        <f t="shared" si="2"/>
        <v>0.75598567294947194</v>
      </c>
      <c r="S7" s="7">
        <f t="shared" si="3"/>
        <v>0.63943197187138023</v>
      </c>
      <c r="T7" s="7">
        <f t="shared" si="4"/>
        <v>0.11350298902341528</v>
      </c>
      <c r="U7" s="7">
        <f t="shared" si="5"/>
        <v>2.1098099221619877E-2</v>
      </c>
      <c r="V7" s="7">
        <f t="shared" si="6"/>
        <v>7.7300598828792151E-3</v>
      </c>
      <c r="X7" s="7">
        <f t="shared" si="7"/>
        <v>1.546011976575843E-2</v>
      </c>
      <c r="Y7" s="7">
        <f t="shared" si="8"/>
        <v>8.3683217080710772E-3</v>
      </c>
      <c r="AB7" t="str">
        <f t="shared" si="9"/>
        <v>Poss Sangat Sedikit</v>
      </c>
      <c r="AC7" t="str">
        <f t="shared" si="10"/>
        <v>Total Pass Sangat Sedikit</v>
      </c>
      <c r="AD7" t="str">
        <f t="shared" si="11"/>
        <v>Pass Sukses Sangat Banyak</v>
      </c>
      <c r="AE7" t="str">
        <f t="shared" si="12"/>
        <v>Pass Rate Sangat Sedikit</v>
      </c>
      <c r="AF7" t="str">
        <f t="shared" si="13"/>
        <v>Total Shot Sangat Sedikit</v>
      </c>
      <c r="AG7" t="str">
        <f t="shared" si="14"/>
        <v>Shot on Target Cukup Sedikit</v>
      </c>
    </row>
    <row r="8" spans="1:33" x14ac:dyDescent="0.25">
      <c r="A8" s="5" t="s">
        <v>55</v>
      </c>
      <c r="B8" s="7">
        <v>1.5894736842105259</v>
      </c>
      <c r="C8" s="11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11">
        <v>74.466894054564861</v>
      </c>
      <c r="O8" s="7">
        <f t="shared" si="0"/>
        <v>3.0186412425785873E-3</v>
      </c>
      <c r="Q8" s="7">
        <f t="shared" si="1"/>
        <v>8.1213444026327908E-2</v>
      </c>
      <c r="R8" s="7">
        <f t="shared" si="2"/>
        <v>0.78734559827124295</v>
      </c>
      <c r="S8" s="7">
        <f t="shared" si="3"/>
        <v>0.59348286019239627</v>
      </c>
      <c r="T8" s="7">
        <f t="shared" si="4"/>
        <v>0.14142344087407135</v>
      </c>
      <c r="U8" s="7">
        <f t="shared" si="5"/>
        <v>2.5788392072360122E-2</v>
      </c>
      <c r="V8" s="7">
        <f t="shared" si="6"/>
        <v>9.2958157470135316E-3</v>
      </c>
      <c r="X8" s="7">
        <f t="shared" si="7"/>
        <v>2.0840619174756145E-2</v>
      </c>
      <c r="Y8" s="7">
        <f t="shared" si="8"/>
        <v>8.5961306907867078E-3</v>
      </c>
      <c r="AB8" t="str">
        <f t="shared" si="9"/>
        <v>Poss Cukup Banyak</v>
      </c>
      <c r="AC8" t="str">
        <f t="shared" si="10"/>
        <v>Total Pass Sangat Banyak</v>
      </c>
      <c r="AD8" t="str">
        <f t="shared" si="11"/>
        <v>Pass Sukses Sangat Sedikit</v>
      </c>
      <c r="AE8" t="str">
        <f t="shared" si="12"/>
        <v>Pass Rate Cukup Banyak</v>
      </c>
      <c r="AF8" t="str">
        <f t="shared" si="13"/>
        <v>Total Shot Sangat Banyak</v>
      </c>
      <c r="AG8" t="str">
        <f t="shared" si="14"/>
        <v>Shot on Target Sangat Banyak</v>
      </c>
    </row>
    <row r="9" spans="1:33" x14ac:dyDescent="0.25">
      <c r="A9" s="5" t="s">
        <v>44</v>
      </c>
      <c r="B9" s="7">
        <v>1.1052631578947369</v>
      </c>
      <c r="C9" s="11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11">
        <v>75.339183927165507</v>
      </c>
      <c r="O9" s="7">
        <f t="shared" si="0"/>
        <v>2.1993657572575175E-3</v>
      </c>
      <c r="Q9" s="7">
        <f t="shared" si="1"/>
        <v>8.1376533018528138E-2</v>
      </c>
      <c r="R9" s="7">
        <f t="shared" si="2"/>
        <v>0.78302657543503951</v>
      </c>
      <c r="S9" s="7">
        <f t="shared" si="3"/>
        <v>0.59723253479814264</v>
      </c>
      <c r="T9" s="7">
        <f t="shared" si="4"/>
        <v>0.14991761927969244</v>
      </c>
      <c r="U9" s="7">
        <f t="shared" si="5"/>
        <v>2.1208169802126059E-2</v>
      </c>
      <c r="V9" s="7">
        <f t="shared" si="6"/>
        <v>7.540682596311488E-3</v>
      </c>
      <c r="X9" s="7">
        <f t="shared" si="7"/>
        <v>2.2517316086207918E-2</v>
      </c>
      <c r="Y9" s="7">
        <f t="shared" si="8"/>
        <v>8.1690728126707808E-3</v>
      </c>
      <c r="AB9" t="str">
        <f t="shared" si="9"/>
        <v>Poss Cukup Banyak</v>
      </c>
      <c r="AC9" t="str">
        <f t="shared" si="10"/>
        <v>Total Pass Sangat Banyak</v>
      </c>
      <c r="AD9" t="str">
        <f t="shared" si="11"/>
        <v>Pass Sukses Sangat Sedikit</v>
      </c>
      <c r="AE9" t="str">
        <f t="shared" si="12"/>
        <v>Pass Rate Sangat Banyak</v>
      </c>
      <c r="AF9" t="str">
        <f t="shared" si="13"/>
        <v>Total Shot Sangat Sedikit</v>
      </c>
      <c r="AG9" t="str">
        <f t="shared" si="14"/>
        <v>Shot on Target Cukup Sedikit</v>
      </c>
    </row>
    <row r="10" spans="1:33" x14ac:dyDescent="0.25">
      <c r="A10" s="5" t="s">
        <v>34</v>
      </c>
      <c r="B10" s="7">
        <v>1.2921052631578949</v>
      </c>
      <c r="C10" s="11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11">
        <v>81.638946237846852</v>
      </c>
      <c r="O10" s="7">
        <f t="shared" si="0"/>
        <v>1.9016024341129995E-3</v>
      </c>
      <c r="Q10" s="7">
        <f t="shared" si="1"/>
        <v>7.6916139188358795E-2</v>
      </c>
      <c r="R10" s="7">
        <f t="shared" si="2"/>
        <v>0.76501737028582628</v>
      </c>
      <c r="S10" s="7">
        <f t="shared" si="3"/>
        <v>0.6273738865620464</v>
      </c>
      <c r="T10" s="7">
        <f t="shared" si="4"/>
        <v>0.12014873966606467</v>
      </c>
      <c r="U10" s="7">
        <f t="shared" si="5"/>
        <v>2.0177899555455656E-2</v>
      </c>
      <c r="V10" s="7">
        <f t="shared" si="6"/>
        <v>6.700147069277981E-3</v>
      </c>
      <c r="X10" s="7">
        <f t="shared" si="7"/>
        <v>1.6731003086289525E-2</v>
      </c>
      <c r="Y10" s="7">
        <f t="shared" si="8"/>
        <v>7.9394806312253537E-3</v>
      </c>
      <c r="AB10" t="str">
        <f t="shared" si="9"/>
        <v>Poss Sangat Sedikit</v>
      </c>
      <c r="AC10" t="str">
        <f t="shared" si="10"/>
        <v>Total Pass Cukup Sedikit</v>
      </c>
      <c r="AD10" t="str">
        <f t="shared" si="11"/>
        <v>Pass Sukses Cukup Banyak</v>
      </c>
      <c r="AE10" t="str">
        <f t="shared" si="12"/>
        <v>Pass Rate Sangat Sedikit</v>
      </c>
      <c r="AF10" t="str">
        <f t="shared" si="13"/>
        <v>Total Shot Sangat Sedikit</v>
      </c>
      <c r="AG10" t="str">
        <f t="shared" si="14"/>
        <v>Shot on Target Sangat Sedikit</v>
      </c>
    </row>
    <row r="11" spans="1:33" x14ac:dyDescent="0.25">
      <c r="A11" s="5" t="s">
        <v>38</v>
      </c>
      <c r="B11" s="7">
        <v>0.90263157894736856</v>
      </c>
      <c r="C11" s="11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11">
        <v>76.928533524388143</v>
      </c>
      <c r="O11" s="7">
        <f t="shared" si="0"/>
        <v>1.8017947659727627E-3</v>
      </c>
      <c r="Q11" s="7">
        <f t="shared" si="1"/>
        <v>8.1001968779300285E-2</v>
      </c>
      <c r="R11" s="7">
        <f t="shared" si="2"/>
        <v>0.77613754131917101</v>
      </c>
      <c r="S11" s="7">
        <f t="shared" si="3"/>
        <v>0.6053610169991287</v>
      </c>
      <c r="T11" s="7">
        <f t="shared" si="4"/>
        <v>0.15356146659509343</v>
      </c>
      <c r="U11" s="7">
        <f t="shared" si="5"/>
        <v>1.975145282815623E-2</v>
      </c>
      <c r="V11" s="7">
        <f t="shared" si="6"/>
        <v>6.6713683754676626E-3</v>
      </c>
      <c r="X11" s="7">
        <f t="shared" si="7"/>
        <v>2.258809764922122E-2</v>
      </c>
      <c r="Y11" s="7">
        <f t="shared" si="8"/>
        <v>7.6169166491559933E-3</v>
      </c>
      <c r="AB11" t="str">
        <f t="shared" si="9"/>
        <v>Poss Cukup Sedikit</v>
      </c>
      <c r="AC11" t="str">
        <f t="shared" si="10"/>
        <v>Total Pass Cukup Banyak</v>
      </c>
      <c r="AD11" t="str">
        <f t="shared" si="11"/>
        <v>Pass Sukses Cukup Sedikit</v>
      </c>
      <c r="AE11" t="str">
        <f t="shared" si="12"/>
        <v>Pass Rate Sangat Banyak</v>
      </c>
      <c r="AF11" t="str">
        <f t="shared" si="13"/>
        <v>Total Shot Sangat Sedikit</v>
      </c>
      <c r="AG11" t="str">
        <f t="shared" si="14"/>
        <v>Shot on Target Sangat Sedikit</v>
      </c>
    </row>
    <row r="12" spans="1:33" x14ac:dyDescent="0.25">
      <c r="A12" s="5" t="s">
        <v>59</v>
      </c>
      <c r="B12" s="7">
        <v>0.86052631578947381</v>
      </c>
      <c r="C12" s="11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11">
        <v>78.986385076721191</v>
      </c>
      <c r="O12" s="7">
        <f t="shared" si="0"/>
        <v>1.4443977306136861E-3</v>
      </c>
      <c r="Q12" s="7">
        <f t="shared" si="1"/>
        <v>7.6239464313126046E-2</v>
      </c>
      <c r="R12" s="7">
        <f t="shared" si="2"/>
        <v>0.77237733081073112</v>
      </c>
      <c r="S12" s="7">
        <f t="shared" si="3"/>
        <v>0.61596716677088226</v>
      </c>
      <c r="T12" s="7">
        <f t="shared" si="4"/>
        <v>0.13257904291924777</v>
      </c>
      <c r="U12" s="7">
        <f t="shared" si="5"/>
        <v>1.4797346781516353E-2</v>
      </c>
      <c r="V12" s="7">
        <f t="shared" si="6"/>
        <v>4.903001470890493E-3</v>
      </c>
      <c r="X12" s="7">
        <f t="shared" si="7"/>
        <v>1.8551897457423486E-2</v>
      </c>
      <c r="Y12" s="7">
        <f t="shared" si="8"/>
        <v>6.2281370035635998E-3</v>
      </c>
    </row>
    <row r="13" spans="1:33" x14ac:dyDescent="0.25">
      <c r="A13" s="5" t="s">
        <v>39</v>
      </c>
      <c r="B13" s="7">
        <v>2.1605263157894736</v>
      </c>
      <c r="C13" s="11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11">
        <v>83.757975109850733</v>
      </c>
      <c r="O13" s="7">
        <f t="shared" si="0"/>
        <v>2.8599447134362529E-3</v>
      </c>
      <c r="Q13" s="7">
        <f t="shared" si="1"/>
        <v>7.6427755192194149E-2</v>
      </c>
      <c r="R13" s="7">
        <f t="shared" si="2"/>
        <v>0.75793760140007305</v>
      </c>
      <c r="S13" s="7">
        <f t="shared" si="3"/>
        <v>0.6375830461635047</v>
      </c>
      <c r="T13" s="7">
        <f t="shared" si="4"/>
        <v>0.1108726037599833</v>
      </c>
      <c r="U13" s="7">
        <f t="shared" si="5"/>
        <v>2.2573010649289797E-2</v>
      </c>
      <c r="V13" s="7">
        <f t="shared" si="6"/>
        <v>8.0468602777560832E-3</v>
      </c>
      <c r="X13" s="7">
        <f t="shared" si="7"/>
        <v>1.4979003980238598E-2</v>
      </c>
      <c r="Y13" s="7">
        <f t="shared" si="8"/>
        <v>8.8132279232566637E-3</v>
      </c>
      <c r="AB13">
        <f>COUNTIF(AB2:AB11,"Poss Sangat Sedikit")/COUNTA(AB2:AB11)*100</f>
        <v>20</v>
      </c>
      <c r="AC13">
        <f>COUNTIF(AC2:AC11,"Total Pass Sangat Sedikit")/COUNTA(AC2:AC11)*100</f>
        <v>40</v>
      </c>
      <c r="AD13">
        <f>COUNTIF(AD2:AD11,"Pass Sukses Sangat Sedikit")/COUNTA(AD2:AD11)*100</f>
        <v>30</v>
      </c>
    </row>
    <row r="14" spans="1:33" x14ac:dyDescent="0.25">
      <c r="A14" s="5" t="s">
        <v>58</v>
      </c>
      <c r="B14" s="7">
        <v>1.7868421052631576</v>
      </c>
      <c r="C14" s="11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11">
        <v>87.910077745346669</v>
      </c>
      <c r="O14" s="7">
        <f t="shared" si="0"/>
        <v>2.0678514980745494E-3</v>
      </c>
      <c r="Q14" s="7">
        <f t="shared" si="1"/>
        <v>7.0989128748332478E-2</v>
      </c>
      <c r="R14" s="7">
        <f t="shared" si="2"/>
        <v>0.74439608494015042</v>
      </c>
      <c r="S14" s="7">
        <f t="shared" si="3"/>
        <v>0.65571296914643773</v>
      </c>
      <c r="T14" s="7">
        <f t="shared" si="4"/>
        <v>0.10173533824064034</v>
      </c>
      <c r="U14" s="7">
        <f t="shared" si="5"/>
        <v>1.8485800579252601E-2</v>
      </c>
      <c r="V14" s="7">
        <f t="shared" si="6"/>
        <v>6.6085975711660866E-3</v>
      </c>
      <c r="X14" s="7">
        <f t="shared" si="7"/>
        <v>8.7404032392841783E-3</v>
      </c>
      <c r="Y14" s="7">
        <f t="shared" si="8"/>
        <v>7.7049547719125339E-3</v>
      </c>
      <c r="AB14">
        <f>COUNTIF(AB2:AB11,"Poss Cukup Sedikit")/COUNTA(AB2:AB11)*100</f>
        <v>30</v>
      </c>
      <c r="AC14">
        <f>COUNTIF(AC2:AC11,"Total Pass Cukup Sedikit")/COUNTA(AC2:AC11)*100</f>
        <v>10</v>
      </c>
      <c r="AD14">
        <f>COUNTIF(AD2:AD11,"Pass Sukses Cukup Sedikit")/COUNTA(AD2:AD11)*100</f>
        <v>20</v>
      </c>
    </row>
    <row r="15" spans="1:33" x14ac:dyDescent="0.25">
      <c r="A15" s="5" t="s">
        <v>33</v>
      </c>
      <c r="B15" s="7">
        <v>1.3815789473684208</v>
      </c>
      <c r="C15" s="11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11">
        <v>82.026350228409044</v>
      </c>
      <c r="O15" s="7">
        <f t="shared" si="0"/>
        <v>1.9638955429039373E-3</v>
      </c>
      <c r="Q15" s="7">
        <f t="shared" si="1"/>
        <v>7.6086924462221137E-2</v>
      </c>
      <c r="R15" s="7">
        <f t="shared" si="2"/>
        <v>0.76367480968350254</v>
      </c>
      <c r="S15" s="7">
        <f t="shared" si="3"/>
        <v>0.62983065249283043</v>
      </c>
      <c r="T15" s="7">
        <f t="shared" si="4"/>
        <v>0.11659933290174279</v>
      </c>
      <c r="U15" s="7">
        <f t="shared" si="5"/>
        <v>1.971377049734048E-2</v>
      </c>
      <c r="V15" s="7">
        <f t="shared" si="6"/>
        <v>6.5089109421959069E-3</v>
      </c>
      <c r="X15" s="7">
        <f t="shared" si="7"/>
        <v>1.5449311604177644E-2</v>
      </c>
      <c r="Y15" s="7">
        <f t="shared" si="8"/>
        <v>7.4815068301102398E-3</v>
      </c>
      <c r="AB15">
        <f>COUNTIF(AB2:AB11,"Poss Cukup Banyak")/COUNTA(AB2:AB11)*100</f>
        <v>40</v>
      </c>
      <c r="AC15">
        <f>COUNTIF(AC2:AC11,"Total Pass Cukup Banyak")/COUNTA(AC2:AC11)*100</f>
        <v>20</v>
      </c>
      <c r="AD15">
        <f>COUNTIF(AD2:AD11,"Pass Sukses Cukup Banyak")/COUNTA(AD2:AD11)*100</f>
        <v>10</v>
      </c>
    </row>
    <row r="16" spans="1:33" x14ac:dyDescent="0.25">
      <c r="A16" s="5" t="s">
        <v>46</v>
      </c>
      <c r="B16" s="7">
        <v>1.6815789473684213</v>
      </c>
      <c r="C16" s="11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11">
        <v>80.581001669121136</v>
      </c>
      <c r="O16" s="7">
        <f t="shared" si="0"/>
        <v>2.5904691580410782E-3</v>
      </c>
      <c r="Q16" s="7">
        <f t="shared" si="1"/>
        <v>7.9051875714868589E-2</v>
      </c>
      <c r="R16" s="7">
        <f t="shared" si="2"/>
        <v>0.76611402423568531</v>
      </c>
      <c r="S16" s="7">
        <f t="shared" si="3"/>
        <v>0.62495575180534046</v>
      </c>
      <c r="T16" s="7">
        <f t="shared" si="4"/>
        <v>0.12413487923037195</v>
      </c>
      <c r="U16" s="7">
        <f t="shared" si="5"/>
        <v>2.124265788440571E-2</v>
      </c>
      <c r="V16" s="7">
        <f t="shared" si="6"/>
        <v>7.0538596791728881E-3</v>
      </c>
      <c r="X16" s="7">
        <f t="shared" si="7"/>
        <v>1.5972532836747804E-2</v>
      </c>
      <c r="Y16" s="7">
        <f t="shared" si="8"/>
        <v>8.837594310687872E-3</v>
      </c>
      <c r="AB16">
        <f>COUNTIF(AB2:AB11,"Poss Sangat Banyak")/COUNTA(AB2:AB11)*100</f>
        <v>10</v>
      </c>
      <c r="AC16">
        <f>COUNTIF(AC2:AC11,"Total Pass Sangat Banyak")/COUNTA(AC2:AC11)*100</f>
        <v>30</v>
      </c>
      <c r="AD16">
        <f>COUNTIF(AD2:AD11,"Pass Sukses Sangat Banyak")/COUNTA(AD2:AD11)*100</f>
        <v>40</v>
      </c>
    </row>
    <row r="17" spans="1:37" x14ac:dyDescent="0.25">
      <c r="A17" s="5" t="s">
        <v>48</v>
      </c>
      <c r="B17" s="7">
        <v>1.1921052631578946</v>
      </c>
      <c r="C17" s="11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11">
        <v>74.522722250038171</v>
      </c>
      <c r="O17" s="7">
        <f t="shared" si="0"/>
        <v>2.4772527803275973E-3</v>
      </c>
      <c r="Q17" s="7">
        <f t="shared" si="1"/>
        <v>8.5637480220596418E-2</v>
      </c>
      <c r="R17" s="7">
        <f t="shared" si="2"/>
        <v>0.78561177576570118</v>
      </c>
      <c r="S17" s="7">
        <f t="shared" si="3"/>
        <v>0.59180639268665036</v>
      </c>
      <c r="T17" s="7">
        <f t="shared" si="4"/>
        <v>0.15486184533943836</v>
      </c>
      <c r="U17" s="7">
        <f t="shared" si="5"/>
        <v>2.5319382721670589E-2</v>
      </c>
      <c r="V17" s="7">
        <f t="shared" si="6"/>
        <v>9.0777916453505785E-3</v>
      </c>
      <c r="X17" s="7">
        <f t="shared" si="7"/>
        <v>2.1382027309229373E-2</v>
      </c>
      <c r="Y17" s="7">
        <f t="shared" si="8"/>
        <v>8.7496786943138099E-3</v>
      </c>
    </row>
    <row r="18" spans="1:37" x14ac:dyDescent="0.25">
      <c r="A18" s="5" t="s">
        <v>47</v>
      </c>
      <c r="B18" s="7">
        <v>0.85526315789473706</v>
      </c>
      <c r="C18" s="11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11">
        <v>82.988888561117889</v>
      </c>
      <c r="O18" s="7">
        <f t="shared" si="0"/>
        <v>1.3274688290293621E-3</v>
      </c>
      <c r="Q18" s="7">
        <f t="shared" si="1"/>
        <v>7.5318539099389015E-2</v>
      </c>
      <c r="R18" s="7">
        <f t="shared" si="2"/>
        <v>0.75812765955735339</v>
      </c>
      <c r="S18" s="7">
        <f t="shared" si="3"/>
        <v>0.63432587430233811</v>
      </c>
      <c r="T18" s="7">
        <f t="shared" si="4"/>
        <v>0.12880849795032812</v>
      </c>
      <c r="U18" s="7">
        <f t="shared" si="5"/>
        <v>1.4009901795602188E-2</v>
      </c>
      <c r="V18" s="7">
        <f t="shared" si="6"/>
        <v>4.5338166160695127E-3</v>
      </c>
      <c r="X18" s="7">
        <f t="shared" si="7"/>
        <v>1.8747944385368524E-2</v>
      </c>
      <c r="Y18" s="7">
        <f t="shared" si="8"/>
        <v>6.2084696003834768E-3</v>
      </c>
    </row>
    <row r="19" spans="1:37" x14ac:dyDescent="0.25">
      <c r="A19" s="5" t="s">
        <v>60</v>
      </c>
      <c r="B19" s="7">
        <v>1.544736842105263</v>
      </c>
      <c r="C19" s="11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11">
        <v>82.178770856842107</v>
      </c>
      <c r="O19" s="7">
        <f t="shared" si="0"/>
        <v>2.2416775217946184E-3</v>
      </c>
      <c r="Q19" s="7">
        <f t="shared" si="1"/>
        <v>7.935614804581291E-2</v>
      </c>
      <c r="R19" s="7">
        <f t="shared" si="2"/>
        <v>0.76224673483851102</v>
      </c>
      <c r="S19" s="7">
        <f t="shared" si="3"/>
        <v>0.63061023709360375</v>
      </c>
      <c r="T19" s="7">
        <f t="shared" si="4"/>
        <v>0.11925546046239795</v>
      </c>
      <c r="U19" s="7">
        <f t="shared" si="5"/>
        <v>1.8979790942622244E-2</v>
      </c>
      <c r="V19" s="7">
        <f t="shared" si="6"/>
        <v>7.0649121214992243E-3</v>
      </c>
      <c r="X19" s="7">
        <f t="shared" si="7"/>
        <v>1.703216651993867E-2</v>
      </c>
      <c r="Y19" s="7">
        <f t="shared" si="8"/>
        <v>9.2798575433746568E-3</v>
      </c>
    </row>
    <row r="20" spans="1:37" x14ac:dyDescent="0.25">
      <c r="A20" s="5" t="s">
        <v>51</v>
      </c>
      <c r="B20" s="7">
        <v>1.2421052631578948</v>
      </c>
      <c r="C20" s="11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11">
        <v>80.219390723066297</v>
      </c>
      <c r="O20" s="7">
        <f t="shared" si="0"/>
        <v>1.9770183816055211E-3</v>
      </c>
      <c r="Q20" s="7">
        <f t="shared" si="1"/>
        <v>7.7112094079147556E-2</v>
      </c>
      <c r="R20" s="7">
        <f t="shared" si="2"/>
        <v>0.7691522996064023</v>
      </c>
      <c r="S20" s="7">
        <f t="shared" si="3"/>
        <v>0.62075026303800473</v>
      </c>
      <c r="T20" s="7">
        <f t="shared" si="4"/>
        <v>0.12768258433869714</v>
      </c>
      <c r="U20" s="7">
        <f t="shared" si="5"/>
        <v>1.9937727746699749E-2</v>
      </c>
      <c r="V20" s="7">
        <f t="shared" si="6"/>
        <v>6.115353468525553E-3</v>
      </c>
      <c r="X20" s="7">
        <f t="shared" si="7"/>
        <v>1.8555490318882328E-2</v>
      </c>
      <c r="Y20" s="7">
        <f t="shared" si="8"/>
        <v>6.4504413298146239E-3</v>
      </c>
    </row>
    <row r="21" spans="1:37" x14ac:dyDescent="0.25">
      <c r="A21" s="5" t="s">
        <v>43</v>
      </c>
      <c r="B21" s="7">
        <v>1.1473684210526316</v>
      </c>
      <c r="C21" s="11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11">
        <v>80.30395763671396</v>
      </c>
      <c r="O21" s="7">
        <f t="shared" si="0"/>
        <v>1.8720971910718782E-3</v>
      </c>
      <c r="Q21" s="7">
        <f t="shared" si="1"/>
        <v>7.8490680396316362E-2</v>
      </c>
      <c r="R21" s="7">
        <f t="shared" si="2"/>
        <v>0.76790335241122643</v>
      </c>
      <c r="S21" s="7">
        <f t="shared" si="3"/>
        <v>0.62139886580716108</v>
      </c>
      <c r="T21" s="7">
        <f t="shared" si="4"/>
        <v>0.1310274980251972</v>
      </c>
      <c r="U21" s="7">
        <f t="shared" si="5"/>
        <v>1.850628186587109E-2</v>
      </c>
      <c r="V21" s="7">
        <f t="shared" si="6"/>
        <v>6.8700814351261583E-3</v>
      </c>
      <c r="X21" s="7">
        <f t="shared" si="7"/>
        <v>2.0610244305378476E-2</v>
      </c>
      <c r="Y21" s="7">
        <f t="shared" si="8"/>
        <v>6.3977633364612355E-3</v>
      </c>
    </row>
    <row r="22" spans="1:37" x14ac:dyDescent="0.25">
      <c r="A22" s="5" t="s">
        <v>96</v>
      </c>
      <c r="B22" s="7">
        <v>1.4174999999999991</v>
      </c>
      <c r="C22" s="11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14">
        <v>80.360808412709758</v>
      </c>
    </row>
    <row r="23" spans="1:37" x14ac:dyDescent="0.25">
      <c r="A23" s="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37" s="9" customFormat="1" x14ac:dyDescent="0.25">
      <c r="A24" s="9" t="s">
        <v>112</v>
      </c>
      <c r="B24" s="9" t="s">
        <v>94</v>
      </c>
      <c r="C24" s="9" t="s">
        <v>95</v>
      </c>
      <c r="D24" s="9" t="s">
        <v>102</v>
      </c>
      <c r="E24" s="9" t="s">
        <v>108</v>
      </c>
      <c r="F24" s="12" t="s">
        <v>113</v>
      </c>
    </row>
    <row r="25" spans="1:37" x14ac:dyDescent="0.25">
      <c r="B25" t="str">
        <f>A26</f>
        <v>Arsenal</v>
      </c>
      <c r="C25" s="5" t="s">
        <v>38</v>
      </c>
      <c r="D25" s="5" t="s">
        <v>46</v>
      </c>
      <c r="E25" t="str">
        <f>A29</f>
        <v>Brentford</v>
      </c>
      <c r="O25" t="s">
        <v>94</v>
      </c>
      <c r="AB25" t="s">
        <v>71</v>
      </c>
      <c r="AC25" t="s">
        <v>72</v>
      </c>
      <c r="AD25" t="s">
        <v>73</v>
      </c>
      <c r="AE25" t="s">
        <v>74</v>
      </c>
      <c r="AF25" t="s">
        <v>75</v>
      </c>
      <c r="AG25" t="s">
        <v>87</v>
      </c>
      <c r="AH25" t="s">
        <v>88</v>
      </c>
      <c r="AI25" t="s">
        <v>89</v>
      </c>
      <c r="AJ25" t="s">
        <v>90</v>
      </c>
      <c r="AK25" t="s">
        <v>91</v>
      </c>
    </row>
    <row r="26" spans="1:37" x14ac:dyDescent="0.25">
      <c r="A26" s="5" t="s">
        <v>42</v>
      </c>
      <c r="B26" s="7">
        <f t="shared" ref="B26:B45" si="15">SQRT((O2-$O$2)^2+(Q2-$Q$2)^2+(R2-$R$2)^2+(S2-$S$2)^2+(U2-$U$2)^2+(V2-$V$2)^2+(X2-$X$2)^2+(T2-$T$2)^2)</f>
        <v>0</v>
      </c>
      <c r="C26" s="7">
        <f t="shared" ref="C26:C45" si="16">SQRT((O2-$O$11)^2+(Q2-$Q$11)^2+(R2-$R$11)^2+(S2-$S$11)^2+(U2-$U$11)^2+(V2-$V$11)^2+(X2-$X$11)^2+(Y2-$Y$11)^2+(T2-$T$11)^2)</f>
        <v>5.2300828191463707E-2</v>
      </c>
      <c r="D26" s="7" t="e">
        <f>SQRT((O2-$O$4)^2+(Q2-$Q$4)^2+(R2-$R$4)^2+(S2-$S$4)^2+(U2-$U$4)^2+(V2-$V$4)^2+(X2-$X$4)^2+(Y2-$Y$4)^2+(#REF!-#REF!)^2+(#REF!-#REF!)^2)</f>
        <v>#REF!</v>
      </c>
      <c r="E26" s="7" t="e">
        <f>SQRT((O2-$O$5)^2+(Q2-$Q$5)^2+(R2-$R$5)^2+(S2-$S$5)^2+(U2-$U$5)^2+(V2-$V$5)^2+(X2-$X$5)^2+(Y2-$Y$5)^2+(#REF!-#REF!)^2+(#REF!-#REF!)^2)</f>
        <v>#REF!</v>
      </c>
      <c r="F26" t="e">
        <f>MATCH(MIN(B26:E26), B26:E26, 0)</f>
        <v>#REF!</v>
      </c>
      <c r="O26" t="s">
        <v>42</v>
      </c>
      <c r="P26" s="7">
        <v>0.55443548387096742</v>
      </c>
      <c r="Q26" s="7">
        <v>0.78580481622306686</v>
      </c>
      <c r="R26" s="7">
        <v>0.58301081671132282</v>
      </c>
      <c r="S26" s="7">
        <v>0.58306097674852941</v>
      </c>
      <c r="T26" s="7">
        <v>0.67731629392971238</v>
      </c>
      <c r="U26" s="7">
        <v>0.64166666666666683</v>
      </c>
      <c r="V26" s="7">
        <v>0.49779735682819393</v>
      </c>
      <c r="W26" s="7">
        <v>0.98214285714285721</v>
      </c>
      <c r="X26" s="7">
        <v>0.17073170731707307</v>
      </c>
      <c r="Y26" s="7">
        <v>1</v>
      </c>
      <c r="AB26" s="7">
        <f t="shared" ref="AB26:AB45" si="17">(B2-(MIN($B$2:$B$21)))/((MAX($B$2:$B$21))-(MIN($B$2:$B$21)))</f>
        <v>0.55443548387096742</v>
      </c>
      <c r="AC26" s="7">
        <f t="shared" ref="AC26:AC45" si="18">(C2-(MIN($C$2:$C$21)))/((MAX($C$2:$C$21))-(MIN($C$2:$C$21)))</f>
        <v>0.78580481622306686</v>
      </c>
      <c r="AD26" s="7">
        <f t="shared" ref="AD26:AD45" si="19">(D2-(MIN($D$2:$D$21)))/((MAX($D$2:$D$21))-(MIN($D$2:$D$21)))</f>
        <v>0.58301081671132282</v>
      </c>
      <c r="AE26" s="7">
        <f t="shared" ref="AE26:AE45" si="20">(E2-(MIN($E$2:$E$21)))/((MAX($E$2:$E$21))-(MIN($E$2:$E$21)))</f>
        <v>0.58306097674852941</v>
      </c>
      <c r="AF26" s="7">
        <f t="shared" ref="AF26:AF45" si="21">(F2-(MIN($F$2:$F$21)))/((MAX($F$2:$F$21))-(MIN($F$2:$F$21)))</f>
        <v>0.67731629392971238</v>
      </c>
      <c r="AG26" s="7">
        <f t="shared" ref="AG26:AG45" si="22">(G2-(MIN($G$2:$G$21)))/((MAX($G$2:$G$21))-(MIN($G$2:$G$21)))</f>
        <v>0.64166666666666683</v>
      </c>
      <c r="AH26" s="7">
        <f t="shared" ref="AH26:AH45" si="23">(H2-(MIN($H$2:$H$21)))/((MAX($H$2:$H$21))-(MIN($H$2:$H$21)))</f>
        <v>0.49779735682819393</v>
      </c>
      <c r="AI26" s="7">
        <f t="shared" ref="AI26:AI45" si="24">(I2-(MIN($I$2:$I$21)))/((MAX($I$2:$I$21))-(MIN($I$2:$I$21)))</f>
        <v>0.98214285714285721</v>
      </c>
      <c r="AJ26" s="7" t="e">
        <f>(#REF!-(MIN(#REF!)))/((MAX(#REF!))-(MIN(#REF!)))</f>
        <v>#REF!</v>
      </c>
      <c r="AK26" s="7" t="e">
        <f t="shared" ref="AK26:AK45" si="25">(K2-(MIN($K$2:$K$21)))/((MAX($K$2:$K$21))-(MIN($K$2:$K$21)))</f>
        <v>#DIV/0!</v>
      </c>
    </row>
    <row r="27" spans="1:37" x14ac:dyDescent="0.25">
      <c r="A27" s="5" t="s">
        <v>52</v>
      </c>
      <c r="B27" s="7">
        <f t="shared" si="15"/>
        <v>1.7799432445346368E-2</v>
      </c>
      <c r="C27" s="7">
        <f t="shared" si="16"/>
        <v>3.5208331384136878E-2</v>
      </c>
      <c r="D27" s="7" t="e">
        <f>SQRT((O3-$O$4)^2+(Q3-$Q$4)^2+(R3-$R$4)^2+(S3-$S$4)^2+(U3-$U$4)^2+(V3-$V$4)^2+(X3-$X$4)^2+(Y3-$Y$4)^2+(#REF!-#REF!)^2+(#REF!-#REF!)^2)</f>
        <v>#REF!</v>
      </c>
      <c r="E27" s="7" t="e">
        <f>SQRT((O3-$O$5)^2+(Q3-$Q$5)^2+(R3-$R$5)^2+(S3-$S$5)^2+(U3-$U$5)^2+(V3-$V$5)^2+(X3-$X$5)^2+(Y3-$Y$5)^2+(#REF!-#REF!)^2+(#REF!-#REF!)^2)</f>
        <v>#REF!</v>
      </c>
      <c r="F27" t="e">
        <f t="shared" ref="F27:F45" si="26">MATCH(MIN(B27:E27), B27:E27, 0)</f>
        <v>#REF!</v>
      </c>
      <c r="O27" t="s">
        <v>39</v>
      </c>
      <c r="P27" s="7">
        <v>1</v>
      </c>
      <c r="Q27" s="7">
        <v>0.82636248415716085</v>
      </c>
      <c r="R27" s="7">
        <v>0.73355165227746366</v>
      </c>
      <c r="S27" s="7">
        <v>0.698571295172285</v>
      </c>
      <c r="T27" s="7">
        <v>1</v>
      </c>
      <c r="U27" s="7">
        <v>1</v>
      </c>
      <c r="V27" s="7">
        <v>0.62995594713656378</v>
      </c>
      <c r="W27" s="7">
        <v>1</v>
      </c>
      <c r="X27" s="7">
        <v>0.17073170731707307</v>
      </c>
      <c r="Y27" s="7">
        <v>0.5</v>
      </c>
      <c r="AB27" s="7">
        <f t="shared" si="17"/>
        <v>0.47379032258064507</v>
      </c>
      <c r="AC27" s="7">
        <f t="shared" si="18"/>
        <v>0.47908745247148282</v>
      </c>
      <c r="AD27" s="7">
        <f t="shared" si="19"/>
        <v>0.34047831695941272</v>
      </c>
      <c r="AE27" s="7">
        <f t="shared" si="20"/>
        <v>0.36221869455598099</v>
      </c>
      <c r="AF27" s="7">
        <f t="shared" si="21"/>
        <v>0.47603833865814682</v>
      </c>
      <c r="AG27" s="7">
        <f t="shared" si="22"/>
        <v>0.49166666666666681</v>
      </c>
      <c r="AH27" s="7">
        <f t="shared" si="23"/>
        <v>0.52422907488986781</v>
      </c>
      <c r="AI27" s="7">
        <f t="shared" si="24"/>
        <v>0.81250000000000011</v>
      </c>
      <c r="AJ27" s="7" t="e">
        <f>(#REF!-(MIN(#REF!)))/((MAX(#REF!))-(MIN(#REF!)))</f>
        <v>#REF!</v>
      </c>
      <c r="AK27" s="7" t="e">
        <f t="shared" si="25"/>
        <v>#DIV/0!</v>
      </c>
    </row>
    <row r="28" spans="1:37" x14ac:dyDescent="0.25">
      <c r="A28" s="5" t="s">
        <v>49</v>
      </c>
      <c r="B28" s="7">
        <f t="shared" si="15"/>
        <v>4.9365383582571434E-2</v>
      </c>
      <c r="C28" s="7">
        <f t="shared" si="16"/>
        <v>2.2881556968068768E-2</v>
      </c>
      <c r="D28" s="7" t="e">
        <f>SQRT((O4-$O$4)^2+(Q4-$Q$4)^2+(R4-$R$4)^2+(S4-$S$4)^2+(U4-$U$4)^2+(V4-$V$4)^2+(X4-$X$4)^2+(Y4-$Y$4)^2+(#REF!-#REF!)^2+(#REF!-#REF!)^2)</f>
        <v>#REF!</v>
      </c>
      <c r="E28" s="7" t="e">
        <f>SQRT((O4-$O$5)^2+(Q4-$Q$5)^2+(R4-$R$5)^2+(S4-$S$5)^2+(U4-$U$5)^2+(V4-$V$5)^2+(X4-$X$5)^2+(Y4-$Y$5)^2+(#REF!-#REF!)^2+(#REF!-#REF!)^2)</f>
        <v>#REF!</v>
      </c>
      <c r="F28" t="e">
        <f t="shared" si="26"/>
        <v>#REF!</v>
      </c>
      <c r="O28" t="s">
        <v>58</v>
      </c>
      <c r="P28" s="7">
        <v>0.71370967741935465</v>
      </c>
      <c r="Q28" s="7">
        <v>1</v>
      </c>
      <c r="R28" s="7">
        <v>1</v>
      </c>
      <c r="S28" s="7">
        <v>1</v>
      </c>
      <c r="T28" s="7">
        <v>0.86900958466453648</v>
      </c>
      <c r="U28" s="7">
        <v>0.88333333333333341</v>
      </c>
      <c r="V28" s="7">
        <v>0</v>
      </c>
      <c r="W28" s="7">
        <v>1</v>
      </c>
      <c r="X28" s="7">
        <v>0</v>
      </c>
      <c r="Y28" s="7">
        <v>0.33333333333333331</v>
      </c>
      <c r="AB28" s="7">
        <f t="shared" si="17"/>
        <v>0.63104838709677469</v>
      </c>
      <c r="AC28" s="7">
        <f t="shared" si="18"/>
        <v>0.38149556400506962</v>
      </c>
      <c r="AD28" s="7">
        <f t="shared" si="19"/>
        <v>0.25146372928450944</v>
      </c>
      <c r="AE28" s="7">
        <f t="shared" si="20"/>
        <v>0.20123260808665613</v>
      </c>
      <c r="AF28" s="7">
        <f t="shared" si="21"/>
        <v>0.78274760383386577</v>
      </c>
      <c r="AG28" s="7">
        <f t="shared" si="22"/>
        <v>0.75833333333333341</v>
      </c>
      <c r="AH28" s="7">
        <f t="shared" si="23"/>
        <v>1</v>
      </c>
      <c r="AI28" s="7">
        <f t="shared" si="24"/>
        <v>0.78571428571428559</v>
      </c>
      <c r="AJ28" s="7" t="e">
        <f>(#REF!-(MIN(#REF!)))/((MAX(#REF!))-(MIN(#REF!)))</f>
        <v>#REF!</v>
      </c>
      <c r="AK28" s="7" t="e">
        <f t="shared" si="25"/>
        <v>#DIV/0!</v>
      </c>
    </row>
    <row r="29" spans="1:37" x14ac:dyDescent="0.25">
      <c r="A29" s="5" t="s">
        <v>54</v>
      </c>
      <c r="B29" s="7">
        <f t="shared" si="15"/>
        <v>4.0311059606323356E-2</v>
      </c>
      <c r="C29" s="7">
        <f t="shared" si="16"/>
        <v>2.1252499667190776E-2</v>
      </c>
      <c r="D29" s="7" t="e">
        <f>SQRT((O5-$O$4)^2+(Q5-$Q$4)^2+(R5-$R$4)^2+(S5-$S$4)^2+(U5-$U$4)^2+(V5-$V$4)^2+(X5-$X$4)^2+(Y5-$Y$4)^2+(#REF!-#REF!)^2+(#REF!-#REF!)^2)</f>
        <v>#REF!</v>
      </c>
      <c r="E29" s="7" t="e">
        <f>SQRT((O5-$O$5)^2+(Q5-$Q$5)^2+(R5-$R$5)^2+(S5-$S$5)^2+(U5-$U$5)^2+(V5-$V$5)^2+(X5-$X$5)^2+(Y5-$Y$5)^2+(#REF!-#REF!)^2+(#REF!-#REF!)^2)</f>
        <v>#REF!</v>
      </c>
      <c r="F29" t="e">
        <f t="shared" si="26"/>
        <v>#REF!</v>
      </c>
      <c r="P29" s="7">
        <f>AVERAGE(P26:P28)</f>
        <v>0.75604838709677402</v>
      </c>
      <c r="Q29" s="7">
        <f t="shared" ref="Q29:Y29" si="27">AVERAGE(Q26:Q28)</f>
        <v>0.87072243346007594</v>
      </c>
      <c r="R29" s="7">
        <f t="shared" si="27"/>
        <v>0.77218748966292894</v>
      </c>
      <c r="S29" s="7">
        <f t="shared" si="27"/>
        <v>0.76054409064027151</v>
      </c>
      <c r="T29" s="7">
        <f t="shared" si="27"/>
        <v>0.84877529286474962</v>
      </c>
      <c r="U29" s="7">
        <f t="shared" si="27"/>
        <v>0.84166666666666679</v>
      </c>
      <c r="V29" s="7">
        <f t="shared" si="27"/>
        <v>0.37591776798825255</v>
      </c>
      <c r="W29" s="7">
        <f t="shared" si="27"/>
        <v>0.99404761904761907</v>
      </c>
      <c r="X29" s="7">
        <f t="shared" si="27"/>
        <v>0.11382113821138205</v>
      </c>
      <c r="Y29" s="7">
        <f t="shared" si="27"/>
        <v>0.61111111111111105</v>
      </c>
      <c r="AB29" s="7">
        <f t="shared" si="17"/>
        <v>0.5342741935483869</v>
      </c>
      <c r="AC29" s="7">
        <f t="shared" si="18"/>
        <v>0.35107731305449941</v>
      </c>
      <c r="AD29" s="7">
        <f t="shared" si="19"/>
        <v>0.27131090602361824</v>
      </c>
      <c r="AE29" s="7">
        <f t="shared" si="20"/>
        <v>0.23681015967877497</v>
      </c>
      <c r="AF29" s="7">
        <f t="shared" si="21"/>
        <v>0.33865814696485608</v>
      </c>
      <c r="AG29" s="7">
        <f t="shared" si="22"/>
        <v>0.60833333333333339</v>
      </c>
      <c r="AH29" s="7">
        <f t="shared" si="23"/>
        <v>0.14096916299559484</v>
      </c>
      <c r="AI29" s="7">
        <f t="shared" si="24"/>
        <v>0.3035714285714286</v>
      </c>
      <c r="AJ29" s="7" t="e">
        <f>(#REF!-(MIN(#REF!)))/((MAX(#REF!))-(MIN(#REF!)))</f>
        <v>#REF!</v>
      </c>
      <c r="AK29" s="7" t="e">
        <f t="shared" si="25"/>
        <v>#DIV/0!</v>
      </c>
    </row>
    <row r="30" spans="1:37" x14ac:dyDescent="0.25">
      <c r="A30" s="5" t="s">
        <v>45</v>
      </c>
      <c r="B30" s="7">
        <f t="shared" si="15"/>
        <v>1.2657988576649983E-2</v>
      </c>
      <c r="C30" s="7">
        <f t="shared" si="16"/>
        <v>4.0492659884240723E-2</v>
      </c>
      <c r="D30" s="7" t="e">
        <f>SQRT((O6-$O$4)^2+(Q6-$Q$4)^2+(R6-$R$4)^2+(S6-$S$4)^2+(U6-$U$4)^2+(V6-$V$4)^2+(X6-$X$4)^2+(Y6-$Y$4)^2+(#REF!-#REF!)^2+(#REF!-#REF!)^2)</f>
        <v>#REF!</v>
      </c>
      <c r="E30" s="7" t="e">
        <f>SQRT((O6-$O$5)^2+(Q6-$Q$5)^2+(R6-$R$5)^2+(S6-$S$5)^2+(U6-$U$5)^2+(V6-$V$5)^2+(X6-$X$5)^2+(Y6-$Y$5)^2+(#REF!-#REF!)^2+(#REF!-#REF!)^2)</f>
        <v>#REF!</v>
      </c>
      <c r="F30" t="e">
        <f t="shared" si="26"/>
        <v>#REF!</v>
      </c>
      <c r="O30" t="s">
        <v>95</v>
      </c>
      <c r="P30" s="7"/>
      <c r="Q30" s="7"/>
      <c r="R30" s="7"/>
      <c r="S30" s="7"/>
      <c r="T30" s="7"/>
      <c r="U30" s="7"/>
      <c r="V30" s="7"/>
      <c r="W30" s="7"/>
      <c r="X30" s="7"/>
      <c r="Y30" s="7"/>
      <c r="AB30" s="7">
        <f t="shared" si="17"/>
        <v>0.52419354838709664</v>
      </c>
      <c r="AC30" s="7">
        <f t="shared" si="18"/>
        <v>0.56653992395437258</v>
      </c>
      <c r="AD30" s="7">
        <f t="shared" si="19"/>
        <v>0.47851543117991485</v>
      </c>
      <c r="AE30" s="7">
        <f t="shared" si="20"/>
        <v>0.46671024372023545</v>
      </c>
      <c r="AF30" s="7">
        <f t="shared" si="21"/>
        <v>0.63258785942492013</v>
      </c>
      <c r="AG30" s="7">
        <f t="shared" si="22"/>
        <v>0.66666666666666674</v>
      </c>
      <c r="AH30" s="7">
        <f t="shared" si="23"/>
        <v>0.66519823788546262</v>
      </c>
      <c r="AI30" s="7">
        <f t="shared" si="24"/>
        <v>0.42857142857142855</v>
      </c>
      <c r="AJ30" s="7" t="e">
        <f>(#REF!-(MIN(#REF!)))/((MAX(#REF!))-(MIN(#REF!)))</f>
        <v>#REF!</v>
      </c>
      <c r="AK30" s="7" t="e">
        <f t="shared" si="25"/>
        <v>#DIV/0!</v>
      </c>
    </row>
    <row r="31" spans="1:37" x14ac:dyDescent="0.25">
      <c r="A31" s="5" t="s">
        <v>57</v>
      </c>
      <c r="B31" s="7">
        <f t="shared" si="15"/>
        <v>6.6157106634882621E-3</v>
      </c>
      <c r="C31" s="7">
        <f t="shared" si="16"/>
        <v>5.6950068203082078E-2</v>
      </c>
      <c r="D31" s="7" t="e">
        <f>SQRT((O7-$O$4)^2+(Q7-$Q$4)^2+(R7-$R$4)^2+(S7-$S$4)^2+(U7-$U$4)^2+(V7-$V$4)^2+(X7-$X$4)^2+(Y7-$Y$4)^2+(#REF!-#REF!)^2+(#REF!-#REF!)^2)</f>
        <v>#REF!</v>
      </c>
      <c r="E31" s="7" t="e">
        <f>SQRT((O7-$O$5)^2+(Q7-$Q$5)^2+(R7-$R$5)^2+(S7-$S$5)^2+(U7-$U$5)^2+(V7-$V$5)^2+(X7-$X$5)^2+(Y7-$Y$5)^2+(#REF!-#REF!)^2+(#REF!-#REF!)^2)</f>
        <v>#REF!</v>
      </c>
      <c r="F31" t="e">
        <f t="shared" si="26"/>
        <v>#REF!</v>
      </c>
      <c r="O31" t="s">
        <v>52</v>
      </c>
      <c r="P31" s="7">
        <v>0.47379032258064507</v>
      </c>
      <c r="Q31" s="7">
        <v>0.47908745247148282</v>
      </c>
      <c r="R31" s="7">
        <v>0.34047831695941272</v>
      </c>
      <c r="S31" s="7">
        <v>0.36221869455598099</v>
      </c>
      <c r="T31" s="7">
        <v>0.47603833865814682</v>
      </c>
      <c r="U31" s="7">
        <v>0.49166666666666681</v>
      </c>
      <c r="V31" s="7">
        <v>0.52422907488986781</v>
      </c>
      <c r="W31" s="7">
        <v>0.81250000000000011</v>
      </c>
      <c r="X31" s="7">
        <v>0.36585365853658525</v>
      </c>
      <c r="Y31" s="7">
        <v>0.66666666666666663</v>
      </c>
      <c r="AB31" s="7">
        <f t="shared" si="17"/>
        <v>0.71169354838709686</v>
      </c>
      <c r="AC31" s="7">
        <f t="shared" si="18"/>
        <v>0.79340937896070973</v>
      </c>
      <c r="AD31" s="7">
        <f t="shared" si="19"/>
        <v>0.69008633521881535</v>
      </c>
      <c r="AE31" s="7">
        <f t="shared" si="20"/>
        <v>0.67335885703613785</v>
      </c>
      <c r="AF31" s="7">
        <f t="shared" si="21"/>
        <v>0.83067092651757168</v>
      </c>
      <c r="AG31" s="7">
        <f t="shared" si="22"/>
        <v>0.89166666666666672</v>
      </c>
      <c r="AH31" s="7">
        <f t="shared" si="23"/>
        <v>0.65638766519823766</v>
      </c>
      <c r="AI31" s="7">
        <f t="shared" si="24"/>
        <v>0.84821428571428559</v>
      </c>
      <c r="AJ31" s="7" t="e">
        <f>(#REF!-(MIN(#REF!)))/((MAX(#REF!))-(MIN(#REF!)))</f>
        <v>#REF!</v>
      </c>
      <c r="AK31" s="7" t="e">
        <f t="shared" si="25"/>
        <v>#DIV/0!</v>
      </c>
    </row>
    <row r="32" spans="1:37" x14ac:dyDescent="0.25">
      <c r="A32" s="5" t="s">
        <v>55</v>
      </c>
      <c r="B32" s="7">
        <f t="shared" si="15"/>
        <v>5.9288968283099402E-2</v>
      </c>
      <c r="C32" s="7">
        <f t="shared" si="16"/>
        <v>2.1515416702922757E-2</v>
      </c>
      <c r="D32" s="7" t="e">
        <f>SQRT((O8-$O$4)^2+(Q8-$Q$4)^2+(R8-$R$4)^2+(S8-$S$4)^2+(U8-$U$4)^2+(V8-$V$4)^2+(X8-$X$4)^2+(Y8-$Y$4)^2+(#REF!-#REF!)^2+(#REF!-#REF!)^2)</f>
        <v>#REF!</v>
      </c>
      <c r="E32" s="7" t="e">
        <f>SQRT((O8-$O$5)^2+(Q8-$Q$5)^2+(R8-$R$5)^2+(S8-$S$5)^2+(U8-$U$5)^2+(V8-$V$5)^2+(X8-$X$5)^2+(Y8-$Y$5)^2+(#REF!-#REF!)^2+(#REF!-#REF!)^2)</f>
        <v>#REF!</v>
      </c>
      <c r="F32" t="e">
        <f t="shared" si="26"/>
        <v>#REF!</v>
      </c>
      <c r="O32" t="s">
        <v>45</v>
      </c>
      <c r="P32" s="7">
        <v>0.52419354838709664</v>
      </c>
      <c r="Q32" s="7">
        <v>0.56653992395437258</v>
      </c>
      <c r="R32" s="7">
        <v>0.47851543117991485</v>
      </c>
      <c r="S32" s="7">
        <v>0.46671024372023545</v>
      </c>
      <c r="T32" s="7">
        <v>0.63258785942492013</v>
      </c>
      <c r="U32" s="7">
        <v>0.66666666666666674</v>
      </c>
      <c r="V32" s="7">
        <v>0.66519823788546262</v>
      </c>
      <c r="W32" s="7">
        <v>0.42857142857142855</v>
      </c>
      <c r="X32" s="7">
        <v>0.36585365853658525</v>
      </c>
      <c r="Y32" s="7">
        <v>0.5</v>
      </c>
      <c r="AB32" s="7">
        <f t="shared" si="17"/>
        <v>0.56249999999999967</v>
      </c>
      <c r="AC32" s="7">
        <f t="shared" si="18"/>
        <v>0.10519645120405567</v>
      </c>
      <c r="AD32" s="7">
        <f t="shared" si="19"/>
        <v>0.13773940656941555</v>
      </c>
      <c r="AE32" s="7">
        <f t="shared" si="20"/>
        <v>9.8328508730973985E-2</v>
      </c>
      <c r="AF32" s="7">
        <f t="shared" si="21"/>
        <v>0.57827476038338654</v>
      </c>
      <c r="AG32" s="7">
        <f t="shared" si="22"/>
        <v>0.625</v>
      </c>
      <c r="AH32" s="7">
        <f t="shared" si="23"/>
        <v>0.57268722466960331</v>
      </c>
      <c r="AI32" s="7">
        <f t="shared" si="24"/>
        <v>0.27678571428571419</v>
      </c>
      <c r="AJ32" s="7" t="e">
        <f>(#REF!-(MIN(#REF!)))/((MAX(#REF!))-(MIN(#REF!)))</f>
        <v>#REF!</v>
      </c>
      <c r="AK32" s="7" t="e">
        <f t="shared" si="25"/>
        <v>#DIV/0!</v>
      </c>
    </row>
    <row r="33" spans="1:37" x14ac:dyDescent="0.25">
      <c r="A33" s="5" t="s">
        <v>44</v>
      </c>
      <c r="B33" s="7">
        <f t="shared" si="15"/>
        <v>5.8315796514749191E-2</v>
      </c>
      <c r="C33" s="7">
        <f t="shared" si="16"/>
        <v>1.1414666717741027E-2</v>
      </c>
      <c r="D33" s="7" t="e">
        <f>SQRT((O9-$O$4)^2+(Q9-$Q$4)^2+(R9-$R$4)^2+(S9-$S$4)^2+(U9-$U$4)^2+(V9-$V$4)^2+(X9-$X$4)^2+(Y9-$Y$4)^2+(#REF!-#REF!)^2+(#REF!-#REF!)^2)</f>
        <v>#REF!</v>
      </c>
      <c r="E33" s="7" t="e">
        <f>SQRT((O9-$O$5)^2+(Q9-$Q$5)^2+(R9-$R$5)^2+(S9-$S$5)^2+(U9-$U$5)^2+(V9-$V$5)^2+(X9-$X$5)^2+(Y9-$Y$5)^2+(#REF!-#REF!)^2+(#REF!-#REF!)^2)</f>
        <v>#REF!</v>
      </c>
      <c r="F33" t="e">
        <f t="shared" si="26"/>
        <v>#REF!</v>
      </c>
      <c r="O33" t="s">
        <v>55</v>
      </c>
      <c r="P33" s="7">
        <v>0.56249999999999967</v>
      </c>
      <c r="Q33" s="7">
        <v>0.10519645120405567</v>
      </c>
      <c r="R33" s="7">
        <v>0.13773940656941555</v>
      </c>
      <c r="S33" s="7">
        <v>9.8328508730973985E-2</v>
      </c>
      <c r="T33" s="7">
        <v>0.57827476038338654</v>
      </c>
      <c r="U33" s="7">
        <v>0.625</v>
      </c>
      <c r="V33" s="7">
        <v>0.57268722466960331</v>
      </c>
      <c r="W33" s="7">
        <v>0.27678571428571419</v>
      </c>
      <c r="X33" s="7">
        <v>0.43902439024390233</v>
      </c>
      <c r="Y33" s="7">
        <v>0.66666666666666663</v>
      </c>
      <c r="AB33" s="7">
        <f t="shared" si="17"/>
        <v>0.1915322580645161</v>
      </c>
      <c r="AC33" s="7">
        <f t="shared" si="18"/>
        <v>1.5209125475284919E-2</v>
      </c>
      <c r="AD33" s="7">
        <f t="shared" si="19"/>
        <v>5.8251463729284615E-2</v>
      </c>
      <c r="AE33" s="7">
        <f t="shared" si="20"/>
        <v>5.4440190493977123E-2</v>
      </c>
      <c r="AF33" s="7">
        <f t="shared" si="21"/>
        <v>0.22364217252396151</v>
      </c>
      <c r="AG33" s="7">
        <f t="shared" si="22"/>
        <v>0.27499999999999997</v>
      </c>
      <c r="AH33" s="7">
        <f t="shared" si="23"/>
        <v>0.62995594713656378</v>
      </c>
      <c r="AI33" s="7">
        <f t="shared" si="24"/>
        <v>0.13392857142857148</v>
      </c>
      <c r="AJ33" s="7" t="e">
        <f>(#REF!-(MIN(#REF!)))/((MAX(#REF!))-(MIN(#REF!)))</f>
        <v>#REF!</v>
      </c>
      <c r="AK33" s="7" t="e">
        <f t="shared" si="25"/>
        <v>#DIV/0!</v>
      </c>
    </row>
    <row r="34" spans="1:37" x14ac:dyDescent="0.25">
      <c r="A34" s="5" t="s">
        <v>34</v>
      </c>
      <c r="B34" s="7">
        <f t="shared" si="15"/>
        <v>1.4261757701655976E-2</v>
      </c>
      <c r="C34" s="7">
        <f t="shared" si="16"/>
        <v>4.214179879076875E-2</v>
      </c>
      <c r="D34" s="7" t="e">
        <f>SQRT((O10-$O$4)^2+(Q10-$Q$4)^2+(R10-$R$4)^2+(S10-$S$4)^2+(U10-$U$4)^2+(V10-$V$4)^2+(X10-$X$4)^2+(Y10-$Y$4)^2+(#REF!-#REF!)^2+(#REF!-#REF!)^2)</f>
        <v>#REF!</v>
      </c>
      <c r="E34" s="7" t="e">
        <f>SQRT((O10-$O$5)^2+(Q10-$Q$5)^2+(R10-$R$5)^2+(S10-$S$5)^2+(U10-$U$5)^2+(V10-$V$5)^2+(X10-$X$5)^2+(Y10-$Y$5)^2+(#REF!-#REF!)^2+(#REF!-#REF!)^2)</f>
        <v>#REF!</v>
      </c>
      <c r="F34" t="e">
        <f t="shared" si="26"/>
        <v>#REF!</v>
      </c>
      <c r="O34" s="5" t="s">
        <v>34</v>
      </c>
      <c r="P34" s="7">
        <v>0.33467741935483875</v>
      </c>
      <c r="Q34" s="7">
        <v>0.56273764258555126</v>
      </c>
      <c r="R34" s="7">
        <v>0.53458370546789713</v>
      </c>
      <c r="S34" s="7">
        <v>0.50210103651134563</v>
      </c>
      <c r="T34" s="7">
        <v>0.59424920127795522</v>
      </c>
      <c r="U34" s="7">
        <v>0.51666666666666661</v>
      </c>
      <c r="V34" s="7">
        <v>0.6387665198237884</v>
      </c>
      <c r="W34" s="7">
        <v>0.57142857142857129</v>
      </c>
      <c r="X34" s="7">
        <v>0.56097560975609739</v>
      </c>
      <c r="Y34" s="7">
        <v>0.33333333333333331</v>
      </c>
      <c r="AB34" s="7">
        <f t="shared" si="17"/>
        <v>0.33467741935483875</v>
      </c>
      <c r="AC34" s="7">
        <f t="shared" si="18"/>
        <v>0.56273764258555126</v>
      </c>
      <c r="AD34" s="7">
        <f t="shared" si="19"/>
        <v>0.53458370546789713</v>
      </c>
      <c r="AE34" s="7">
        <f t="shared" si="20"/>
        <v>0.50210103651134563</v>
      </c>
      <c r="AF34" s="7">
        <f t="shared" si="21"/>
        <v>0.59424920127795522</v>
      </c>
      <c r="AG34" s="7">
        <f t="shared" si="22"/>
        <v>0.51666666666666661</v>
      </c>
      <c r="AH34" s="7">
        <f t="shared" si="23"/>
        <v>0.6387665198237884</v>
      </c>
      <c r="AI34" s="7">
        <f t="shared" si="24"/>
        <v>0.57142857142857129</v>
      </c>
      <c r="AJ34" s="7" t="e">
        <f>(#REF!-(MIN(#REF!)))/((MAX(#REF!))-(MIN(#REF!)))</f>
        <v>#REF!</v>
      </c>
      <c r="AK34" s="7" t="e">
        <f t="shared" si="25"/>
        <v>#DIV/0!</v>
      </c>
    </row>
    <row r="35" spans="1:37" x14ac:dyDescent="0.25">
      <c r="A35" s="5" t="s">
        <v>38</v>
      </c>
      <c r="B35" s="7">
        <f t="shared" si="15"/>
        <v>5.2271141655386669E-2</v>
      </c>
      <c r="C35" s="7">
        <f t="shared" si="16"/>
        <v>0</v>
      </c>
      <c r="D35" s="7" t="e">
        <f>SQRT((O11-$O$4)^2+(Q11-$Q$4)^2+(R11-$R$4)^2+(S11-$S$4)^2+(U11-$U$4)^2+(V11-$V$4)^2+(X11-$X$4)^2+(Y11-$Y$4)^2+(#REF!-#REF!)^2+(#REF!-#REF!)^2)</f>
        <v>#REF!</v>
      </c>
      <c r="E35" s="7" t="e">
        <f>SQRT((O11-$O$5)^2+(Q11-$Q$5)^2+(R11-$R$5)^2+(S11-$S$5)^2+(U11-$U$5)^2+(V11-$V$5)^2+(X11-$X$5)^2+(Y11-$Y$5)^2+(#REF!-#REF!)^2+(#REF!-#REF!)^2)</f>
        <v>#REF!</v>
      </c>
      <c r="F35" t="e">
        <f t="shared" si="26"/>
        <v>#REF!</v>
      </c>
      <c r="O35" s="5" t="s">
        <v>38</v>
      </c>
      <c r="P35" s="7">
        <v>3.6290322580645115E-2</v>
      </c>
      <c r="Q35" s="7">
        <v>0</v>
      </c>
      <c r="R35" s="7">
        <v>4.0587476431477761E-2</v>
      </c>
      <c r="S35" s="7">
        <v>6.5552339153982592E-2</v>
      </c>
      <c r="T35" s="7">
        <v>0.13099041533546329</v>
      </c>
      <c r="U35" s="7">
        <v>0.13333333333333333</v>
      </c>
      <c r="V35" s="7">
        <v>0.62995594713656378</v>
      </c>
      <c r="W35" s="7">
        <v>3.5714285714285678E-2</v>
      </c>
      <c r="X35" s="7">
        <v>0.6585365853658538</v>
      </c>
      <c r="Y35" s="7">
        <v>0.83333333333333337</v>
      </c>
      <c r="AB35" s="7">
        <f t="shared" si="17"/>
        <v>3.6290322580645115E-2</v>
      </c>
      <c r="AC35" s="7">
        <f t="shared" si="18"/>
        <v>0</v>
      </c>
      <c r="AD35" s="7">
        <f t="shared" si="19"/>
        <v>4.0587476431477761E-2</v>
      </c>
      <c r="AE35" s="7">
        <f t="shared" si="20"/>
        <v>6.5552339153982592E-2</v>
      </c>
      <c r="AF35" s="7">
        <f t="shared" si="21"/>
        <v>0.13099041533546329</v>
      </c>
      <c r="AG35" s="7">
        <f t="shared" si="22"/>
        <v>0.13333333333333333</v>
      </c>
      <c r="AH35" s="7">
        <f t="shared" si="23"/>
        <v>0.62995594713656378</v>
      </c>
      <c r="AI35" s="7">
        <f t="shared" si="24"/>
        <v>3.5714285714285678E-2</v>
      </c>
      <c r="AJ35" s="7" t="e">
        <f>(#REF!-(MIN(#REF!)))/((MAX(#REF!))-(MIN(#REF!)))</f>
        <v>#REF!</v>
      </c>
      <c r="AK35" s="7" t="e">
        <f t="shared" si="25"/>
        <v>#DIV/0!</v>
      </c>
    </row>
    <row r="36" spans="1:37" x14ac:dyDescent="0.25">
      <c r="A36" s="5" t="s">
        <v>59</v>
      </c>
      <c r="B36" s="7">
        <f t="shared" si="15"/>
        <v>3.1635463672728577E-2</v>
      </c>
      <c r="C36" s="7">
        <f t="shared" si="16"/>
        <v>2.5210926002735178E-2</v>
      </c>
      <c r="D36" s="7" t="e">
        <f>SQRT((O12-$O$4)^2+(Q12-$Q$4)^2+(R12-$R$4)^2+(S12-$S$4)^2+(U12-$U$4)^2+(V12-$V$4)^2+(X12-$X$4)^2+(Y12-$Y$4)^2+(#REF!-#REF!)^2+(#REF!-#REF!)^2)</f>
        <v>#REF!</v>
      </c>
      <c r="E36" s="7" t="e">
        <f>SQRT((O12-$O$5)^2+(Q12-$Q$5)^2+(R12-$R$5)^2+(S12-$S$5)^2+(U12-$U$5)^2+(V12-$V$5)^2+(X12-$X$5)^2+(Y12-$Y$5)^2+(#REF!-#REF!)^2+(#REF!-#REF!)^2)</f>
        <v>#REF!</v>
      </c>
      <c r="F36" t="e">
        <f t="shared" si="26"/>
        <v>#REF!</v>
      </c>
      <c r="O36" s="5" t="s">
        <v>33</v>
      </c>
      <c r="P36" s="7">
        <v>0.40322580645161266</v>
      </c>
      <c r="Q36" s="7">
        <v>0.62357414448669191</v>
      </c>
      <c r="R36" s="7">
        <v>0.6002778604743475</v>
      </c>
      <c r="S36" s="7">
        <v>0.56167709403305643</v>
      </c>
      <c r="T36" s="7">
        <v>0.61341853035143756</v>
      </c>
      <c r="U36" s="7">
        <v>0.52499999999999991</v>
      </c>
      <c r="V36" s="7">
        <v>0.55506607929515406</v>
      </c>
      <c r="W36" s="7">
        <v>0.52678571428571441</v>
      </c>
      <c r="X36" s="7">
        <v>0.63414634146341453</v>
      </c>
      <c r="Y36" s="7">
        <v>0.5</v>
      </c>
      <c r="AB36" s="7">
        <f t="shared" si="17"/>
        <v>4.0322580645160578E-3</v>
      </c>
      <c r="AC36" s="7">
        <f t="shared" si="18"/>
        <v>0.23320659062103907</v>
      </c>
      <c r="AD36" s="7">
        <f t="shared" si="19"/>
        <v>0.30961595713009826</v>
      </c>
      <c r="AE36" s="7">
        <f t="shared" si="20"/>
        <v>0.2916238677747689</v>
      </c>
      <c r="AF36" s="7">
        <f t="shared" si="21"/>
        <v>0</v>
      </c>
      <c r="AG36" s="7">
        <f t="shared" si="22"/>
        <v>0</v>
      </c>
      <c r="AH36" s="7">
        <f t="shared" si="23"/>
        <v>0.58590308370044042</v>
      </c>
      <c r="AI36" s="7">
        <f t="shared" si="24"/>
        <v>0</v>
      </c>
      <c r="AJ36" s="7" t="e">
        <f>(#REF!-(MIN(#REF!)))/((MAX(#REF!))-(MIN(#REF!)))</f>
        <v>#REF!</v>
      </c>
      <c r="AK36" s="7" t="e">
        <f t="shared" si="25"/>
        <v>#DIV/0!</v>
      </c>
    </row>
    <row r="37" spans="1:37" x14ac:dyDescent="0.25">
      <c r="A37" s="5" t="s">
        <v>39</v>
      </c>
      <c r="B37" s="7">
        <f t="shared" si="15"/>
        <v>9.1882888696794614E-3</v>
      </c>
      <c r="C37" s="7">
        <f t="shared" si="16"/>
        <v>5.7298008094299892E-2</v>
      </c>
      <c r="D37" s="7" t="e">
        <f>SQRT((O13-$O$4)^2+(Q13-$Q$4)^2+(R13-$R$4)^2+(S13-$S$4)^2+(U13-$U$4)^2+(V13-$V$4)^2+(X13-$X$4)^2+(Y13-$Y$4)^2+(#REF!-#REF!)^2+(#REF!-#REF!)^2)</f>
        <v>#REF!</v>
      </c>
      <c r="E37" s="7" t="e">
        <f>SQRT((O13-$O$5)^2+(Q13-$Q$5)^2+(R13-$R$5)^2+(S13-$S$5)^2+(U13-$U$5)^2+(V13-$V$5)^2+(X13-$X$5)^2+(Y13-$Y$5)^2+(#REF!-#REF!)^2+(#REF!-#REF!)^2)</f>
        <v>#REF!</v>
      </c>
      <c r="F37" t="e">
        <f t="shared" si="26"/>
        <v>#REF!</v>
      </c>
      <c r="O37" s="5" t="s">
        <v>46</v>
      </c>
      <c r="P37" s="7">
        <v>0.63306451612903247</v>
      </c>
      <c r="Q37" s="7">
        <v>0.5171102661596958</v>
      </c>
      <c r="R37" s="7">
        <v>0.44973702490820694</v>
      </c>
      <c r="S37" s="7">
        <v>0.42898496591651886</v>
      </c>
      <c r="T37" s="7">
        <v>0.60383386581469634</v>
      </c>
      <c r="U37" s="7">
        <v>0.52499999999999991</v>
      </c>
      <c r="V37" s="7">
        <v>0.47136563876651977</v>
      </c>
      <c r="W37" s="7">
        <v>0.68749999999999989</v>
      </c>
      <c r="X37" s="7">
        <v>0.26829268292682928</v>
      </c>
      <c r="Y37" s="7">
        <v>0.16666666666666666</v>
      </c>
      <c r="AB37" s="7">
        <f t="shared" si="17"/>
        <v>1</v>
      </c>
      <c r="AC37" s="7">
        <f t="shared" si="18"/>
        <v>0.82636248415716085</v>
      </c>
      <c r="AD37" s="7">
        <f t="shared" si="19"/>
        <v>0.73355165227746366</v>
      </c>
      <c r="AE37" s="7">
        <f t="shared" si="20"/>
        <v>0.698571295172285</v>
      </c>
      <c r="AF37" s="7">
        <f t="shared" si="21"/>
        <v>1</v>
      </c>
      <c r="AG37" s="7">
        <f t="shared" si="22"/>
        <v>1</v>
      </c>
      <c r="AH37" s="7">
        <f t="shared" si="23"/>
        <v>0.62995594713656378</v>
      </c>
      <c r="AI37" s="7">
        <f t="shared" si="24"/>
        <v>1</v>
      </c>
      <c r="AJ37" s="7" t="e">
        <f>(#REF!-(MIN(#REF!)))/((MAX(#REF!))-(MIN(#REF!)))</f>
        <v>#REF!</v>
      </c>
      <c r="AK37" s="7" t="e">
        <f t="shared" si="25"/>
        <v>#DIV/0!</v>
      </c>
    </row>
    <row r="38" spans="1:37" x14ac:dyDescent="0.25">
      <c r="A38" s="5" t="s">
        <v>58</v>
      </c>
      <c r="B38" s="7">
        <f t="shared" si="15"/>
        <v>2.9728959940666509E-2</v>
      </c>
      <c r="C38" s="7">
        <f t="shared" si="16"/>
        <v>8.0761913529583659E-2</v>
      </c>
      <c r="D38" s="7" t="e">
        <f>SQRT((O14-$O$4)^2+(Q14-$Q$4)^2+(R14-$R$4)^2+(S14-$S$4)^2+(U14-$U$4)^2+(V14-$V$4)^2+(X14-$X$4)^2+(Y14-$Y$4)^2+(#REF!-#REF!)^2+(#REF!-#REF!)^2)</f>
        <v>#REF!</v>
      </c>
      <c r="E38" s="7" t="e">
        <f>SQRT((O14-$O$5)^2+(Q14-$Q$5)^2+(R14-$R$5)^2+(S14-$S$5)^2+(U14-$U$5)^2+(V14-$V$5)^2+(X14-$X$5)^2+(Y14-$Y$5)^2+(#REF!-#REF!)^2+(#REF!-#REF!)^2)</f>
        <v>#REF!</v>
      </c>
      <c r="F38" t="e">
        <f t="shared" si="26"/>
        <v>#REF!</v>
      </c>
      <c r="O38" s="5" t="s">
        <v>47</v>
      </c>
      <c r="P38" s="7">
        <v>0</v>
      </c>
      <c r="Q38" s="7">
        <v>0.38276299112801004</v>
      </c>
      <c r="R38" s="7">
        <v>0.41629453210280859</v>
      </c>
      <c r="S38" s="7">
        <v>0.43963021757400322</v>
      </c>
      <c r="T38" s="7">
        <v>2.5559105431309979E-2</v>
      </c>
      <c r="U38" s="7">
        <v>0</v>
      </c>
      <c r="V38" s="7">
        <v>0.75770925110132159</v>
      </c>
      <c r="W38" s="7">
        <v>9.8214285714285643E-2</v>
      </c>
      <c r="X38" s="7">
        <v>0.7804878048780487</v>
      </c>
      <c r="Y38" s="7">
        <v>0.5</v>
      </c>
      <c r="AB38" s="7">
        <f t="shared" si="17"/>
        <v>0.71370967741935465</v>
      </c>
      <c r="AC38" s="7">
        <f t="shared" si="18"/>
        <v>1</v>
      </c>
      <c r="AD38" s="7">
        <f t="shared" si="19"/>
        <v>1</v>
      </c>
      <c r="AE38" s="7">
        <f t="shared" si="20"/>
        <v>1</v>
      </c>
      <c r="AF38" s="7">
        <f t="shared" si="21"/>
        <v>0.86900958466453648</v>
      </c>
      <c r="AG38" s="7">
        <f t="shared" si="22"/>
        <v>0.88333333333333341</v>
      </c>
      <c r="AH38" s="7">
        <f t="shared" si="23"/>
        <v>0</v>
      </c>
      <c r="AI38" s="7">
        <f t="shared" si="24"/>
        <v>1</v>
      </c>
      <c r="AJ38" s="7" t="e">
        <f>(#REF!-(MIN(#REF!)))/((MAX(#REF!))-(MIN(#REF!)))</f>
        <v>#REF!</v>
      </c>
      <c r="AK38" s="7" t="e">
        <f t="shared" si="25"/>
        <v>#DIV/0!</v>
      </c>
    </row>
    <row r="39" spans="1:37" x14ac:dyDescent="0.25">
      <c r="A39" s="5" t="s">
        <v>33</v>
      </c>
      <c r="B39" s="7">
        <f t="shared" si="15"/>
        <v>1.1926459774015739E-2</v>
      </c>
      <c r="C39" s="7">
        <f t="shared" si="16"/>
        <v>4.6855889916582134E-2</v>
      </c>
      <c r="D39" s="7" t="e">
        <f>SQRT((O15-$O$4)^2+(Q15-$Q$4)^2+(R15-$R$4)^2+(S15-$S$4)^2+(U15-$U$4)^2+(V15-$V$4)^2+(X15-$X$4)^2+(Y15-$Y$4)^2+(#REF!-#REF!)^2+(#REF!-#REF!)^2)</f>
        <v>#REF!</v>
      </c>
      <c r="E39" s="7" t="e">
        <f>SQRT((O15-$O$5)^2+(Q15-$Q$5)^2+(R15-$R$5)^2+(S15-$S$5)^2+(U15-$U$5)^2+(V15-$V$5)^2+(X15-$X$5)^2+(Y15-$Y$5)^2+(#REF!-#REF!)^2+(#REF!-#REF!)^2)</f>
        <v>#REF!</v>
      </c>
      <c r="F39" t="e">
        <f t="shared" si="26"/>
        <v>#REF!</v>
      </c>
      <c r="O39" s="5" t="s">
        <v>60</v>
      </c>
      <c r="P39" s="7">
        <v>0.52822580645161277</v>
      </c>
      <c r="Q39" s="7">
        <v>0.67934093789607075</v>
      </c>
      <c r="R39" s="7">
        <v>0.55512553339287507</v>
      </c>
      <c r="S39" s="7">
        <v>0.5314221682696797</v>
      </c>
      <c r="T39" s="7">
        <v>0.51757188498402551</v>
      </c>
      <c r="U39" s="7">
        <v>0.6166666666666667</v>
      </c>
      <c r="V39" s="7">
        <v>0.70044052863436113</v>
      </c>
      <c r="W39" s="7">
        <v>0.91071428571428559</v>
      </c>
      <c r="X39" s="7">
        <v>0.31707317073170727</v>
      </c>
      <c r="Y39" s="7">
        <v>0.16666666666666666</v>
      </c>
      <c r="AB39" s="7">
        <f t="shared" si="17"/>
        <v>0.40322580645161266</v>
      </c>
      <c r="AC39" s="7">
        <f t="shared" si="18"/>
        <v>0.62357414448669191</v>
      </c>
      <c r="AD39" s="7">
        <f t="shared" si="19"/>
        <v>0.6002778604743475</v>
      </c>
      <c r="AE39" s="7">
        <f t="shared" si="20"/>
        <v>0.56167709403305643</v>
      </c>
      <c r="AF39" s="7">
        <f t="shared" si="21"/>
        <v>0.61341853035143756</v>
      </c>
      <c r="AG39" s="7">
        <f t="shared" si="22"/>
        <v>0.52499999999999991</v>
      </c>
      <c r="AH39" s="7">
        <f t="shared" si="23"/>
        <v>0.55506607929515406</v>
      </c>
      <c r="AI39" s="7">
        <f t="shared" si="24"/>
        <v>0.52678571428571441</v>
      </c>
      <c r="AJ39" s="7" t="e">
        <f>(#REF!-(MIN(#REF!)))/((MAX(#REF!))-(MIN(#REF!)))</f>
        <v>#REF!</v>
      </c>
      <c r="AK39" s="7" t="e">
        <f t="shared" si="25"/>
        <v>#DIV/0!</v>
      </c>
    </row>
    <row r="40" spans="1:37" x14ac:dyDescent="0.25">
      <c r="A40" s="5" t="s">
        <v>46</v>
      </c>
      <c r="B40" s="7">
        <f t="shared" si="15"/>
        <v>1.7190380408720531E-2</v>
      </c>
      <c r="C40" s="7">
        <f t="shared" si="16"/>
        <v>3.7448620600731404E-2</v>
      </c>
      <c r="D40" s="7" t="e">
        <f>SQRT((O16-$O$4)^2+(Q16-$Q$4)^2+(R16-$R$4)^2+(S16-$S$4)^2+(U16-$U$4)^2+(V16-$V$4)^2+(X16-$X$4)^2+(Y16-$Y$4)^2+(#REF!-#REF!)^2+(#REF!-#REF!)^2)</f>
        <v>#REF!</v>
      </c>
      <c r="E40" s="7" t="e">
        <f>SQRT((O16-$O$5)^2+(Q16-$Q$5)^2+(R16-$R$5)^2+(S16-$S$5)^2+(U16-$U$5)^2+(V16-$V$5)^2+(X16-$X$5)^2+(Y16-$Y$5)^2+(#REF!-#REF!)^2+(#REF!-#REF!)^2)</f>
        <v>#REF!</v>
      </c>
      <c r="F40" t="e">
        <f t="shared" si="26"/>
        <v>#REF!</v>
      </c>
      <c r="O40" s="5" t="s">
        <v>51</v>
      </c>
      <c r="P40" s="7">
        <v>0.2963709677419355</v>
      </c>
      <c r="Q40" s="7">
        <v>0.37896070975918866</v>
      </c>
      <c r="R40" s="7">
        <v>0.39664582713109081</v>
      </c>
      <c r="S40" s="7">
        <v>0.37333084321598664</v>
      </c>
      <c r="T40" s="7">
        <v>0.45047923322683708</v>
      </c>
      <c r="U40" s="7">
        <v>0.29166666666666669</v>
      </c>
      <c r="V40" s="7">
        <v>0.68722466960352402</v>
      </c>
      <c r="W40" s="7">
        <v>0.11607142857142841</v>
      </c>
      <c r="X40" s="7">
        <v>0.51219512195121963</v>
      </c>
      <c r="Y40" s="7">
        <v>0.5</v>
      </c>
      <c r="AB40" s="7">
        <f t="shared" si="17"/>
        <v>0.63306451612903247</v>
      </c>
      <c r="AC40" s="7">
        <f t="shared" si="18"/>
        <v>0.5171102661596958</v>
      </c>
      <c r="AD40" s="7">
        <f t="shared" si="19"/>
        <v>0.44973702490820694</v>
      </c>
      <c r="AE40" s="7">
        <f t="shared" si="20"/>
        <v>0.42898496591651886</v>
      </c>
      <c r="AF40" s="7">
        <f t="shared" si="21"/>
        <v>0.60383386581469634</v>
      </c>
      <c r="AG40" s="7">
        <f t="shared" si="22"/>
        <v>0.52499999999999991</v>
      </c>
      <c r="AH40" s="7">
        <f t="shared" si="23"/>
        <v>0.47136563876651977</v>
      </c>
      <c r="AI40" s="7">
        <f t="shared" si="24"/>
        <v>0.68749999999999989</v>
      </c>
      <c r="AJ40" s="7" t="e">
        <f>(#REF!-(MIN(#REF!)))/((MAX(#REF!))-(MIN(#REF!)))</f>
        <v>#REF!</v>
      </c>
      <c r="AK40" s="7" t="e">
        <f t="shared" si="25"/>
        <v>#DIV/0!</v>
      </c>
    </row>
    <row r="41" spans="1:37" x14ac:dyDescent="0.25">
      <c r="A41" s="5" t="s">
        <v>48</v>
      </c>
      <c r="B41" s="7">
        <f t="shared" si="15"/>
        <v>6.6215206993296333E-2</v>
      </c>
      <c r="C41" s="7">
        <f t="shared" si="16"/>
        <v>1.8348150454457757E-2</v>
      </c>
      <c r="D41" s="7" t="e">
        <f>SQRT((O17-$O$4)^2+(Q17-$Q$4)^2+(R17-$R$4)^2+(S17-$S$4)^2+(U17-$U$4)^2+(V17-$V$4)^2+(X17-$X$4)^2+(Y17-$Y$4)^2+(#REF!-#REF!)^2+(#REF!-#REF!)^2)</f>
        <v>#REF!</v>
      </c>
      <c r="E41" s="7" t="e">
        <f>SQRT((O17-$O$5)^2+(Q17-$Q$5)^2+(R17-$R$5)^2+(S17-$S$5)^2+(U17-$U$5)^2+(V17-$V$5)^2+(X17-$X$5)^2+(Y17-$Y$5)^2+(#REF!-#REF!)^2+(#REF!-#REF!)^2)</f>
        <v>#REF!</v>
      </c>
      <c r="F41" t="e">
        <f t="shared" si="26"/>
        <v>#REF!</v>
      </c>
      <c r="P41" s="7">
        <f t="shared" ref="P41:Y41" si="28">AVERAGE(P31:P40)</f>
        <v>0.37923387096774186</v>
      </c>
      <c r="Q41" s="7">
        <f t="shared" si="28"/>
        <v>0.42953105196451197</v>
      </c>
      <c r="R41" s="7">
        <f t="shared" si="28"/>
        <v>0.39499851146174464</v>
      </c>
      <c r="S41" s="7">
        <f t="shared" si="28"/>
        <v>0.38299561116817638</v>
      </c>
      <c r="T41" s="7">
        <f t="shared" si="28"/>
        <v>0.46230031948881783</v>
      </c>
      <c r="U41" s="7">
        <f t="shared" si="28"/>
        <v>0.43916666666666665</v>
      </c>
      <c r="V41" s="7">
        <f t="shared" si="28"/>
        <v>0.6202643171806167</v>
      </c>
      <c r="W41" s="7">
        <f t="shared" si="28"/>
        <v>0.44642857142857134</v>
      </c>
      <c r="X41" s="7">
        <f t="shared" si="28"/>
        <v>0.49024390243902438</v>
      </c>
      <c r="Y41" s="7">
        <f t="shared" si="28"/>
        <v>0.48333333333333328</v>
      </c>
      <c r="AB41" s="7">
        <f t="shared" si="17"/>
        <v>0.25806451612903203</v>
      </c>
      <c r="AC41" s="7">
        <f t="shared" si="18"/>
        <v>3.0418250950570179E-2</v>
      </c>
      <c r="AD41" s="7">
        <f t="shared" si="19"/>
        <v>0</v>
      </c>
      <c r="AE41" s="7">
        <f t="shared" si="20"/>
        <v>0</v>
      </c>
      <c r="AF41" s="7">
        <f t="shared" si="21"/>
        <v>0.40894568690095839</v>
      </c>
      <c r="AG41" s="7">
        <f t="shared" si="22"/>
        <v>0.45833333333333331</v>
      </c>
      <c r="AH41" s="7">
        <f t="shared" si="23"/>
        <v>0.45814977973568266</v>
      </c>
      <c r="AI41" s="7">
        <f t="shared" si="24"/>
        <v>0.16964285714285701</v>
      </c>
      <c r="AJ41" s="7" t="e">
        <f>(#REF!-(MIN(#REF!)))/((MAX(#REF!))-(MIN(#REF!)))</f>
        <v>#REF!</v>
      </c>
      <c r="AK41" s="7" t="e">
        <f t="shared" si="25"/>
        <v>#DIV/0!</v>
      </c>
    </row>
    <row r="42" spans="1:37" x14ac:dyDescent="0.25">
      <c r="A42" s="5" t="s">
        <v>47</v>
      </c>
      <c r="B42" s="7">
        <f t="shared" si="15"/>
        <v>1.4674849072114646E-2</v>
      </c>
      <c r="C42" s="7">
        <f t="shared" si="16"/>
        <v>4.316039446509063E-2</v>
      </c>
      <c r="D42" s="7" t="e">
        <f>SQRT((O18-$O$4)^2+(Q18-$Q$4)^2+(R18-$R$4)^2+(S18-$S$4)^2+(U18-$U$4)^2+(V18-$V$4)^2+(X18-$X$4)^2+(Y18-$Y$4)^2+(#REF!-#REF!)^2+(#REF!-#REF!)^2)</f>
        <v>#REF!</v>
      </c>
      <c r="E42" s="7" t="e">
        <f>SQRT((O18-$O$5)^2+(Q18-$Q$5)^2+(R18-$R$5)^2+(S18-$S$5)^2+(U18-$U$5)^2+(V18-$V$5)^2+(X18-$X$5)^2+(Y18-$Y$5)^2+(#REF!-#REF!)^2+(#REF!-#REF!)^2)</f>
        <v>#REF!</v>
      </c>
      <c r="F42" t="e">
        <f t="shared" si="26"/>
        <v>#REF!</v>
      </c>
      <c r="O42" s="5" t="s">
        <v>102</v>
      </c>
      <c r="P42" s="7"/>
      <c r="Q42" s="7"/>
      <c r="R42" s="7"/>
      <c r="S42" s="7"/>
      <c r="T42" s="7"/>
      <c r="U42" s="7"/>
      <c r="V42" s="7"/>
      <c r="W42" s="7"/>
      <c r="X42" s="7"/>
      <c r="Y42" s="7"/>
      <c r="AB42" s="7">
        <f t="shared" si="17"/>
        <v>0</v>
      </c>
      <c r="AC42" s="7">
        <f t="shared" si="18"/>
        <v>0.38276299112801004</v>
      </c>
      <c r="AD42" s="7">
        <f t="shared" si="19"/>
        <v>0.41629453210280859</v>
      </c>
      <c r="AE42" s="7">
        <f t="shared" si="20"/>
        <v>0.43963021757400322</v>
      </c>
      <c r="AF42" s="7">
        <f t="shared" si="21"/>
        <v>2.5559105431309979E-2</v>
      </c>
      <c r="AG42" s="7">
        <f t="shared" si="22"/>
        <v>0</v>
      </c>
      <c r="AH42" s="7">
        <f t="shared" si="23"/>
        <v>0.75770925110132159</v>
      </c>
      <c r="AI42" s="7">
        <f t="shared" si="24"/>
        <v>9.8214285714285643E-2</v>
      </c>
      <c r="AJ42" s="7" t="e">
        <f>(#REF!-(MIN(#REF!)))/((MAX(#REF!))-(MIN(#REF!)))</f>
        <v>#REF!</v>
      </c>
      <c r="AK42" s="7" t="e">
        <f t="shared" si="25"/>
        <v>#DIV/0!</v>
      </c>
    </row>
    <row r="43" spans="1:37" x14ac:dyDescent="0.25">
      <c r="A43" s="5" t="s">
        <v>60</v>
      </c>
      <c r="B43" s="7">
        <f t="shared" si="15"/>
        <v>9.7157955614588995E-3</v>
      </c>
      <c r="C43" s="7">
        <f t="shared" si="16"/>
        <v>4.521798294308578E-2</v>
      </c>
      <c r="D43" s="7" t="e">
        <f>SQRT((O19-$O$4)^2+(Q19-$Q$4)^2+(R19-$R$4)^2+(S19-$S$4)^2+(U19-$U$4)^2+(V19-$V$4)^2+(X19-$X$4)^2+(Y19-$Y$4)^2+(#REF!-#REF!)^2+(#REF!-#REF!)^2)</f>
        <v>#REF!</v>
      </c>
      <c r="E43" s="7" t="e">
        <f>SQRT((O19-$O$5)^2+(Q19-$Q$5)^2+(R19-$R$5)^2+(S19-$S$5)^2+(U19-$U$5)^2+(V19-$V$5)^2+(X19-$X$5)^2+(Y19-$Y$5)^2+(#REF!-#REF!)^2+(#REF!-#REF!)^2)</f>
        <v>#REF!</v>
      </c>
      <c r="F43" t="e">
        <f t="shared" si="26"/>
        <v>#REF!</v>
      </c>
      <c r="O43" s="5" t="s">
        <v>49</v>
      </c>
      <c r="P43" s="7">
        <v>0.63104838709677469</v>
      </c>
      <c r="Q43" s="7">
        <v>0.38149556400506962</v>
      </c>
      <c r="R43" s="7">
        <v>0.25146372928450944</v>
      </c>
      <c r="S43" s="7">
        <v>0.20123260808665613</v>
      </c>
      <c r="T43" s="7">
        <v>0.78274760383386577</v>
      </c>
      <c r="U43" s="7">
        <v>0.75833333333333341</v>
      </c>
      <c r="V43" s="7">
        <v>1</v>
      </c>
      <c r="W43" s="7">
        <v>0.78571428571428559</v>
      </c>
      <c r="X43" s="7">
        <v>0.97560975609756106</v>
      </c>
      <c r="Y43" s="7">
        <v>0.5</v>
      </c>
      <c r="AB43" s="7">
        <f t="shared" si="17"/>
        <v>0.52822580645161277</v>
      </c>
      <c r="AC43" s="7">
        <f t="shared" si="18"/>
        <v>0.67934093789607075</v>
      </c>
      <c r="AD43" s="7">
        <f t="shared" si="19"/>
        <v>0.55512553339287507</v>
      </c>
      <c r="AE43" s="7">
        <f t="shared" si="20"/>
        <v>0.5314221682696797</v>
      </c>
      <c r="AF43" s="7">
        <f t="shared" si="21"/>
        <v>0.51757188498402551</v>
      </c>
      <c r="AG43" s="7">
        <f t="shared" si="22"/>
        <v>0.6166666666666667</v>
      </c>
      <c r="AH43" s="7">
        <f t="shared" si="23"/>
        <v>0.70044052863436113</v>
      </c>
      <c r="AI43" s="7">
        <f t="shared" si="24"/>
        <v>0.91071428571428559</v>
      </c>
      <c r="AJ43" s="7" t="e">
        <f>(#REF!-(MIN(#REF!)))/((MAX(#REF!))-(MIN(#REF!)))</f>
        <v>#REF!</v>
      </c>
      <c r="AK43" s="7" t="e">
        <f t="shared" si="25"/>
        <v>#DIV/0!</v>
      </c>
    </row>
    <row r="44" spans="1:37" x14ac:dyDescent="0.25">
      <c r="A44" s="5" t="s">
        <v>51</v>
      </c>
      <c r="B44" s="7">
        <f t="shared" si="15"/>
        <v>2.3770409020098304E-2</v>
      </c>
      <c r="C44" s="7">
        <f t="shared" si="16"/>
        <v>3.1439899940092171E-2</v>
      </c>
      <c r="D44" s="7" t="e">
        <f>SQRT((O20-$O$4)^2+(Q20-$Q$4)^2+(R20-$R$4)^2+(S20-$S$4)^2+(U20-$U$4)^2+(V20-$V$4)^2+(X20-$X$4)^2+(Y20-$Y$4)^2+(#REF!-#REF!)^2+(#REF!-#REF!)^2)</f>
        <v>#REF!</v>
      </c>
      <c r="E44" s="7" t="e">
        <f>SQRT((O20-$O$5)^2+(Q20-$Q$5)^2+(R20-$R$5)^2+(S20-$S$5)^2+(U20-$U$5)^2+(V20-$V$5)^2+(X20-$X$5)^2+(Y20-$Y$5)^2+(#REF!-#REF!)^2+(#REF!-#REF!)^2)</f>
        <v>#REF!</v>
      </c>
      <c r="F44" t="e">
        <f t="shared" si="26"/>
        <v>#REF!</v>
      </c>
      <c r="O44" s="5" t="s">
        <v>57</v>
      </c>
      <c r="P44" s="7">
        <v>0.71169354838709686</v>
      </c>
      <c r="Q44" s="7">
        <v>0.79340937896070973</v>
      </c>
      <c r="R44" s="7">
        <v>0.69008633521881535</v>
      </c>
      <c r="S44" s="7">
        <v>0.67335885703613785</v>
      </c>
      <c r="T44" s="7">
        <v>0.83067092651757168</v>
      </c>
      <c r="U44" s="7">
        <v>0.89166666666666672</v>
      </c>
      <c r="V44" s="7">
        <v>0.65638766519823766</v>
      </c>
      <c r="W44" s="7">
        <v>0.84821428571428559</v>
      </c>
      <c r="X44" s="7">
        <v>1</v>
      </c>
      <c r="Y44" s="7">
        <v>0.33333333333333331</v>
      </c>
      <c r="AB44" s="7">
        <f t="shared" si="17"/>
        <v>0.2963709677419355</v>
      </c>
      <c r="AC44" s="7">
        <f t="shared" si="18"/>
        <v>0.37896070975918866</v>
      </c>
      <c r="AD44" s="7">
        <f t="shared" si="19"/>
        <v>0.39664582713109081</v>
      </c>
      <c r="AE44" s="7">
        <f t="shared" si="20"/>
        <v>0.37333084321598664</v>
      </c>
      <c r="AF44" s="7">
        <f t="shared" si="21"/>
        <v>0.45047923322683708</v>
      </c>
      <c r="AG44" s="7">
        <f t="shared" si="22"/>
        <v>0.29166666666666669</v>
      </c>
      <c r="AH44" s="7">
        <f t="shared" si="23"/>
        <v>0.68722466960352402</v>
      </c>
      <c r="AI44" s="7">
        <f t="shared" si="24"/>
        <v>0.11607142857142841</v>
      </c>
      <c r="AJ44" s="7" t="e">
        <f>(#REF!-(MIN(#REF!)))/((MAX(#REF!))-(MIN(#REF!)))</f>
        <v>#REF!</v>
      </c>
      <c r="AK44" s="7" t="e">
        <f t="shared" si="25"/>
        <v>#DIV/0!</v>
      </c>
    </row>
    <row r="45" spans="1:37" x14ac:dyDescent="0.25">
      <c r="A45" s="5" t="s">
        <v>43</v>
      </c>
      <c r="B45" s="7">
        <f t="shared" si="15"/>
        <v>2.4490419182625206E-2</v>
      </c>
      <c r="C45" s="7">
        <f t="shared" si="16"/>
        <v>2.9087693083133644E-2</v>
      </c>
      <c r="D45" s="7" t="e">
        <f>SQRT((O21-$O$4)^2+(Q21-$Q$4)^2+(R21-$R$4)^2+(S21-$S$4)^2+(U21-$U$4)^2+(V21-$V$4)^2+(X21-$X$4)^2+(Y21-$Y$4)^2+(#REF!-#REF!)^2+(#REF!-#REF!)^2)</f>
        <v>#REF!</v>
      </c>
      <c r="E45" s="7" t="e">
        <f>SQRT((O21-$O$5)^2+(Q21-$Q$5)^2+(R21-$R$5)^2+(S21-$S$5)^2+(U21-$U$5)^2+(V21-$V$5)^2+(X21-$X$5)^2+(Y21-$Y$5)^2+(#REF!-#REF!)^2+(#REF!-#REF!)^2)</f>
        <v>#REF!</v>
      </c>
      <c r="F45" t="e">
        <f t="shared" si="26"/>
        <v>#REF!</v>
      </c>
      <c r="P45" s="7">
        <f>AVERAGE(P43:P44)</f>
        <v>0.67137096774193572</v>
      </c>
      <c r="Q45" s="7">
        <f t="shared" ref="Q45:Y45" si="29">AVERAGE(Q43:Q44)</f>
        <v>0.5874524714828897</v>
      </c>
      <c r="R45" s="7">
        <f t="shared" si="29"/>
        <v>0.4707750322516624</v>
      </c>
      <c r="S45" s="7">
        <f t="shared" si="29"/>
        <v>0.43729573256139698</v>
      </c>
      <c r="T45" s="7">
        <f t="shared" si="29"/>
        <v>0.80670926517571873</v>
      </c>
      <c r="U45" s="7">
        <f t="shared" si="29"/>
        <v>0.82500000000000007</v>
      </c>
      <c r="V45" s="7">
        <f t="shared" si="29"/>
        <v>0.82819383259911883</v>
      </c>
      <c r="W45" s="7">
        <f t="shared" si="29"/>
        <v>0.81696428571428559</v>
      </c>
      <c r="X45" s="7">
        <f t="shared" si="29"/>
        <v>0.98780487804878048</v>
      </c>
      <c r="Y45" s="7">
        <f t="shared" si="29"/>
        <v>0.41666666666666663</v>
      </c>
      <c r="AB45" s="7">
        <f t="shared" si="17"/>
        <v>0.22379032258064507</v>
      </c>
      <c r="AC45" s="7">
        <f t="shared" si="18"/>
        <v>0.36248415716096327</v>
      </c>
      <c r="AD45" s="7">
        <f t="shared" si="19"/>
        <v>0.34911183884092506</v>
      </c>
      <c r="AE45" s="7">
        <f t="shared" si="20"/>
        <v>0.34083481184050812</v>
      </c>
      <c r="AF45" s="7">
        <f t="shared" si="21"/>
        <v>0.30670926517571889</v>
      </c>
      <c r="AG45" s="7">
        <f t="shared" si="22"/>
        <v>0.40833333333333333</v>
      </c>
      <c r="AH45" s="7">
        <f t="shared" si="23"/>
        <v>0.85022026431718056</v>
      </c>
      <c r="AI45" s="7">
        <f t="shared" si="24"/>
        <v>7.1428571428571355E-2</v>
      </c>
      <c r="AJ45" s="7" t="e">
        <f>(#REF!-(MIN(#REF!)))/((MAX(#REF!))-(MIN(#REF!)))</f>
        <v>#REF!</v>
      </c>
      <c r="AK45" s="7" t="e">
        <f t="shared" si="25"/>
        <v>#DIV/0!</v>
      </c>
    </row>
    <row r="46" spans="1:37" x14ac:dyDescent="0.25">
      <c r="O46" s="5" t="s">
        <v>108</v>
      </c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37" x14ac:dyDescent="0.25">
      <c r="A47" s="5" t="s">
        <v>94</v>
      </c>
      <c r="B47" s="7">
        <v>0.75604838709677402</v>
      </c>
      <c r="C47" s="7">
        <v>0.87072243346007594</v>
      </c>
      <c r="D47" s="7">
        <v>0.77218748966292894</v>
      </c>
      <c r="E47" s="7">
        <v>0.76054409064027151</v>
      </c>
      <c r="F47" s="7">
        <v>0.84877529286474962</v>
      </c>
      <c r="G47" s="7">
        <v>0.84166666666666679</v>
      </c>
      <c r="H47" s="7">
        <v>0.37591776798825255</v>
      </c>
      <c r="I47" s="7">
        <v>0.99404761904761907</v>
      </c>
      <c r="J47" s="7">
        <v>0.11382113821138205</v>
      </c>
      <c r="K47" s="7">
        <v>0.61111111111111105</v>
      </c>
      <c r="O47" s="5" t="s">
        <v>54</v>
      </c>
      <c r="P47" s="7">
        <v>0.5342741935483869</v>
      </c>
      <c r="Q47" s="7">
        <v>0.35107731305449941</v>
      </c>
      <c r="R47" s="7">
        <v>0.27131090602361824</v>
      </c>
      <c r="S47" s="7">
        <v>0.23681015967877497</v>
      </c>
      <c r="T47" s="7">
        <v>0.33865814696485608</v>
      </c>
      <c r="U47" s="7">
        <v>0.60833333333333339</v>
      </c>
      <c r="V47" s="7">
        <v>0.14096916299559484</v>
      </c>
      <c r="W47" s="7">
        <v>0.3035714285714286</v>
      </c>
      <c r="X47" s="7">
        <v>0.12195121951219509</v>
      </c>
      <c r="Y47" s="7">
        <v>0.16666666666666666</v>
      </c>
    </row>
    <row r="48" spans="1:37" x14ac:dyDescent="0.25">
      <c r="A48" s="5" t="s">
        <v>95</v>
      </c>
      <c r="B48" s="7">
        <v>0.37923387096774186</v>
      </c>
      <c r="C48" s="7">
        <v>0.42953105196451197</v>
      </c>
      <c r="D48" s="7">
        <v>0.39499851146174464</v>
      </c>
      <c r="E48" s="7">
        <v>0.38299561116817638</v>
      </c>
      <c r="F48" s="7">
        <v>0.46230031948881783</v>
      </c>
      <c r="G48" s="7">
        <v>0.43916666666666665</v>
      </c>
      <c r="H48" s="7">
        <v>0.6202643171806167</v>
      </c>
      <c r="I48" s="7">
        <v>0.44642857142857134</v>
      </c>
      <c r="J48" s="7">
        <v>0.49024390243902438</v>
      </c>
      <c r="K48" s="7">
        <v>0.48333333333333328</v>
      </c>
      <c r="O48" s="5" t="s">
        <v>44</v>
      </c>
      <c r="P48" s="7">
        <v>0.1915322580645161</v>
      </c>
      <c r="Q48" s="7">
        <v>1.5209125475284919E-2</v>
      </c>
      <c r="R48" s="7">
        <v>5.8251463729284615E-2</v>
      </c>
      <c r="S48" s="7">
        <v>5.4440190493977123E-2</v>
      </c>
      <c r="T48" s="7">
        <v>0.22364217252396151</v>
      </c>
      <c r="U48" s="7">
        <v>0.27499999999999997</v>
      </c>
      <c r="V48" s="7">
        <v>0.62995594713656378</v>
      </c>
      <c r="W48" s="7">
        <v>0.13392857142857148</v>
      </c>
      <c r="X48" s="7">
        <v>0.56097560975609739</v>
      </c>
      <c r="Y48" s="7">
        <v>0.33333333333333331</v>
      </c>
    </row>
    <row r="49" spans="1:25" x14ac:dyDescent="0.25">
      <c r="A49" s="5" t="s">
        <v>102</v>
      </c>
      <c r="B49" s="7">
        <v>0.67137096774193572</v>
      </c>
      <c r="C49" s="7">
        <v>0.5874524714828897</v>
      </c>
      <c r="D49" s="7">
        <v>0.4707750322516624</v>
      </c>
      <c r="E49" s="7">
        <v>0.43729573256139698</v>
      </c>
      <c r="F49" s="7">
        <v>0.80670926517571873</v>
      </c>
      <c r="G49" s="7">
        <v>0.82500000000000007</v>
      </c>
      <c r="H49" s="7">
        <v>0.82819383259911883</v>
      </c>
      <c r="I49" s="7">
        <v>0.81696428571428559</v>
      </c>
      <c r="J49" s="7">
        <v>0.98780487804878048</v>
      </c>
      <c r="K49" s="7">
        <v>0.41666666666666663</v>
      </c>
      <c r="O49" s="5" t="s">
        <v>59</v>
      </c>
      <c r="P49" s="7">
        <v>4.0322580645160578E-3</v>
      </c>
      <c r="Q49" s="7">
        <v>0.23320659062103907</v>
      </c>
      <c r="R49" s="7">
        <v>0.30961595713009826</v>
      </c>
      <c r="S49" s="7">
        <v>0.2916238677747689</v>
      </c>
      <c r="T49" s="7">
        <v>0</v>
      </c>
      <c r="U49" s="7">
        <v>0</v>
      </c>
      <c r="V49" s="7">
        <v>0.58590308370044042</v>
      </c>
      <c r="W49" s="7">
        <v>0</v>
      </c>
      <c r="X49" s="7">
        <v>0.73170731707317049</v>
      </c>
      <c r="Y49" s="7">
        <v>0</v>
      </c>
    </row>
    <row r="50" spans="1:25" x14ac:dyDescent="0.25">
      <c r="A50" s="5" t="s">
        <v>108</v>
      </c>
      <c r="B50" s="7">
        <v>0.24233870967741922</v>
      </c>
      <c r="C50" s="7">
        <v>0.19847908745247136</v>
      </c>
      <c r="D50" s="7">
        <v>0.19765803314478525</v>
      </c>
      <c r="E50" s="7">
        <v>0.18474180595760584</v>
      </c>
      <c r="F50" s="7">
        <v>0.25559105431309898</v>
      </c>
      <c r="G50" s="7">
        <v>0.35</v>
      </c>
      <c r="H50" s="7">
        <v>0.53303964757709243</v>
      </c>
      <c r="I50" s="7">
        <v>0.1357142857142857</v>
      </c>
      <c r="J50" s="7">
        <v>0.50243902439024379</v>
      </c>
      <c r="K50" s="7">
        <v>0.23333333333333331</v>
      </c>
      <c r="O50" s="5" t="s">
        <v>48</v>
      </c>
      <c r="P50" s="7">
        <v>0.25806451612903203</v>
      </c>
      <c r="Q50" s="7">
        <v>3.0418250950570179E-2</v>
      </c>
      <c r="R50" s="7">
        <v>0</v>
      </c>
      <c r="S50" s="7">
        <v>0</v>
      </c>
      <c r="T50" s="7">
        <v>0.40894568690095839</v>
      </c>
      <c r="U50" s="7">
        <v>0.45833333333333331</v>
      </c>
      <c r="V50" s="7">
        <v>0.45814977973568266</v>
      </c>
      <c r="W50" s="7">
        <v>0.16964285714285701</v>
      </c>
      <c r="X50" s="7">
        <v>0.68292682926829273</v>
      </c>
      <c r="Y50" s="7">
        <v>0.33333333333333331</v>
      </c>
    </row>
    <row r="51" spans="1:25" x14ac:dyDescent="0.25">
      <c r="O51" s="5" t="s">
        <v>43</v>
      </c>
      <c r="P51" s="7">
        <v>0.22379032258064507</v>
      </c>
      <c r="Q51" s="7">
        <v>0.36248415716096327</v>
      </c>
      <c r="R51" s="7">
        <v>0.34911183884092506</v>
      </c>
      <c r="S51" s="7">
        <v>0.34083481184050812</v>
      </c>
      <c r="T51" s="7">
        <v>0.30670926517571889</v>
      </c>
      <c r="U51" s="7">
        <v>0.40833333333333333</v>
      </c>
      <c r="V51" s="7">
        <v>0.85022026431718056</v>
      </c>
      <c r="W51" s="7">
        <v>7.1428571428571355E-2</v>
      </c>
      <c r="X51" s="7">
        <v>0.41463414634146345</v>
      </c>
      <c r="Y51" s="7">
        <v>0.33333333333333331</v>
      </c>
    </row>
    <row r="52" spans="1:25" x14ac:dyDescent="0.25">
      <c r="P52" s="7">
        <f>AVERAGE(P47:P51)</f>
        <v>0.24233870967741922</v>
      </c>
      <c r="Q52" s="7">
        <f t="shared" ref="Q52:Y52" si="30">AVERAGE(Q47:Q51)</f>
        <v>0.19847908745247136</v>
      </c>
      <c r="R52" s="7">
        <f t="shared" si="30"/>
        <v>0.19765803314478525</v>
      </c>
      <c r="S52" s="7">
        <f t="shared" si="30"/>
        <v>0.18474180595760584</v>
      </c>
      <c r="T52" s="7">
        <f t="shared" si="30"/>
        <v>0.25559105431309898</v>
      </c>
      <c r="U52" s="7">
        <f t="shared" si="30"/>
        <v>0.35</v>
      </c>
      <c r="V52" s="7">
        <f t="shared" si="30"/>
        <v>0.53303964757709243</v>
      </c>
      <c r="W52" s="7">
        <f t="shared" si="30"/>
        <v>0.1357142857142857</v>
      </c>
      <c r="X52" s="7">
        <f t="shared" si="30"/>
        <v>0.50243902439024379</v>
      </c>
      <c r="Y52" s="7">
        <f t="shared" si="30"/>
        <v>0.23333333333333331</v>
      </c>
    </row>
    <row r="53" spans="1:25" s="9" customFormat="1" x14ac:dyDescent="0.25">
      <c r="A53" s="9" t="s">
        <v>114</v>
      </c>
      <c r="F53" s="12" t="s">
        <v>113</v>
      </c>
    </row>
    <row r="54" spans="1:25" x14ac:dyDescent="0.25">
      <c r="O54" t="s">
        <v>94</v>
      </c>
    </row>
    <row r="55" spans="1:25" x14ac:dyDescent="0.25">
      <c r="A55" s="5" t="s">
        <v>42</v>
      </c>
      <c r="B55" s="7" t="e">
        <f t="shared" ref="B55:B74" si="31">SQRT((AB26-$P$29)^2+(AC26-$Q$29)^2+(AD26-$R$29)^2+(AE26-$S$29)^2+(AF26-$T$29)^2+(AG26-$U$29)^2+(AH26-$V$29)^2+(AI26-$W$29)^2+(AJ26-$X$29)^2+(AK26-$Y$29)^2)</f>
        <v>#REF!</v>
      </c>
      <c r="C55" t="e">
        <f t="shared" ref="C55:C74" si="32">SQRT((AB26-$P$41)^2+(AC26-$Q$41)^2+(AD26-$R$41)^2+(AE26-$S$41)^2+(AF26-$T$41)^2+(AG26-$U$41)^2+(AH26-$V$41)^2+(AI26-$W$41)^2+(AJ26-$X$41)^2+(AK26-$Y$41)^2)</f>
        <v>#REF!</v>
      </c>
      <c r="D55" t="e">
        <f t="shared" ref="D55:D74" si="33">SQRT((AB26-$P$45)^2+(AC26-$Q$45)^2+(AD26-$R$45)^2+(AE26-$S$45)^2+(AF26-$T$45)^2+(AG26-$U$45)^2+(AH26-$V$45)^2+(AI26-$W$45)^2+(AJ26-$X$45)^2+(AK26-$Y$45)^2)</f>
        <v>#REF!</v>
      </c>
      <c r="E55" t="e">
        <f t="shared" ref="E55:E74" si="34">SQRT((AB26-$P$52)^2+(AC26-$Q$52)^2+(AD26-$R$52)^2+(AE26-$S$52)^2+(AF26-$T$52)^2+(AG26-$U$52)^2+(AH26-$V$52)^2+(AI26-$W$52)^2+(AJ26-$X$52)^2+(AK26-$Y$52)^2)</f>
        <v>#REF!</v>
      </c>
      <c r="F55" t="e">
        <f>MATCH(MIN(B55:E55), B55:E55, 0)</f>
        <v>#REF!</v>
      </c>
      <c r="O55" t="s">
        <v>42</v>
      </c>
      <c r="P55" s="7">
        <v>0.55443548387096742</v>
      </c>
      <c r="Q55" s="7">
        <v>0.78580481622306686</v>
      </c>
      <c r="R55" s="7">
        <v>0.58301081671132282</v>
      </c>
      <c r="S55" s="7">
        <v>0.58306097674852941</v>
      </c>
      <c r="T55" s="7">
        <v>0.67731629392971238</v>
      </c>
      <c r="U55" s="7">
        <v>0.64166666666666683</v>
      </c>
      <c r="V55" s="7">
        <v>0.49779735682819393</v>
      </c>
      <c r="W55" s="7">
        <v>0.98214285714285721</v>
      </c>
      <c r="X55" s="7">
        <v>0.17073170731707307</v>
      </c>
      <c r="Y55" s="7">
        <v>1</v>
      </c>
    </row>
    <row r="56" spans="1:25" x14ac:dyDescent="0.25">
      <c r="A56" s="5" t="s">
        <v>52</v>
      </c>
      <c r="B56" s="7" t="e">
        <f t="shared" si="31"/>
        <v>#REF!</v>
      </c>
      <c r="C56" t="e">
        <f t="shared" si="32"/>
        <v>#REF!</v>
      </c>
      <c r="D56" t="e">
        <f t="shared" si="33"/>
        <v>#REF!</v>
      </c>
      <c r="E56" t="e">
        <f t="shared" si="34"/>
        <v>#REF!</v>
      </c>
      <c r="F56" t="e">
        <f t="shared" ref="F56:F74" si="35">MATCH(MIN(B56:E56), B56:E56, 0)</f>
        <v>#REF!</v>
      </c>
      <c r="O56" t="s">
        <v>39</v>
      </c>
      <c r="P56" s="7">
        <v>1</v>
      </c>
      <c r="Q56" s="7">
        <v>0.82636248415716085</v>
      </c>
      <c r="R56" s="7">
        <v>0.73355165227746366</v>
      </c>
      <c r="S56" s="7">
        <v>0.698571295172285</v>
      </c>
      <c r="T56" s="7">
        <v>1</v>
      </c>
      <c r="U56" s="7">
        <v>1</v>
      </c>
      <c r="V56" s="7">
        <v>0.62995594713656378</v>
      </c>
      <c r="W56" s="7">
        <v>1</v>
      </c>
      <c r="X56" s="7">
        <v>0.17073170731707307</v>
      </c>
      <c r="Y56" s="7">
        <v>0.5</v>
      </c>
    </row>
    <row r="57" spans="1:25" x14ac:dyDescent="0.25">
      <c r="A57" s="5" t="s">
        <v>49</v>
      </c>
      <c r="B57" s="7" t="e">
        <f t="shared" si="31"/>
        <v>#REF!</v>
      </c>
      <c r="C57" t="e">
        <f t="shared" si="32"/>
        <v>#REF!</v>
      </c>
      <c r="D57" t="e">
        <f t="shared" si="33"/>
        <v>#REF!</v>
      </c>
      <c r="E57" t="e">
        <f t="shared" si="34"/>
        <v>#REF!</v>
      </c>
      <c r="F57" t="e">
        <f t="shared" si="35"/>
        <v>#REF!</v>
      </c>
      <c r="O57" t="s">
        <v>58</v>
      </c>
      <c r="P57" s="7">
        <v>0.71370967741935465</v>
      </c>
      <c r="Q57" s="7">
        <v>1</v>
      </c>
      <c r="R57" s="7">
        <v>1</v>
      </c>
      <c r="S57" s="7">
        <v>1</v>
      </c>
      <c r="T57" s="7">
        <v>0.86900958466453648</v>
      </c>
      <c r="U57" s="7">
        <v>0.88333333333333341</v>
      </c>
      <c r="V57" s="7">
        <v>0</v>
      </c>
      <c r="W57" s="7">
        <v>1</v>
      </c>
      <c r="X57" s="7">
        <v>0</v>
      </c>
      <c r="Y57" s="7">
        <v>0.33333333333333331</v>
      </c>
    </row>
    <row r="58" spans="1:25" x14ac:dyDescent="0.25">
      <c r="A58" s="5" t="s">
        <v>54</v>
      </c>
      <c r="B58" s="7" t="e">
        <f t="shared" si="31"/>
        <v>#REF!</v>
      </c>
      <c r="C58" t="e">
        <f t="shared" si="32"/>
        <v>#REF!</v>
      </c>
      <c r="D58" t="e">
        <f t="shared" si="33"/>
        <v>#REF!</v>
      </c>
      <c r="E58" t="e">
        <f t="shared" si="34"/>
        <v>#REF!</v>
      </c>
      <c r="F58" t="e">
        <f t="shared" si="35"/>
        <v>#REF!</v>
      </c>
      <c r="P58" s="7">
        <f>AVERAGE(P55:P57)</f>
        <v>0.75604838709677402</v>
      </c>
      <c r="Q58" s="7">
        <f t="shared" ref="Q58:Y58" si="36">AVERAGE(Q55:Q57)</f>
        <v>0.87072243346007594</v>
      </c>
      <c r="R58" s="7">
        <f t="shared" si="36"/>
        <v>0.77218748966292894</v>
      </c>
      <c r="S58" s="7">
        <f t="shared" si="36"/>
        <v>0.76054409064027151</v>
      </c>
      <c r="T58" s="7">
        <f t="shared" si="36"/>
        <v>0.84877529286474962</v>
      </c>
      <c r="U58" s="7">
        <f t="shared" si="36"/>
        <v>0.84166666666666679</v>
      </c>
      <c r="V58" s="7">
        <f t="shared" si="36"/>
        <v>0.37591776798825255</v>
      </c>
      <c r="W58" s="7">
        <f t="shared" si="36"/>
        <v>0.99404761904761907</v>
      </c>
      <c r="X58" s="7">
        <f t="shared" si="36"/>
        <v>0.11382113821138205</v>
      </c>
      <c r="Y58" s="7">
        <f t="shared" si="36"/>
        <v>0.61111111111111105</v>
      </c>
    </row>
    <row r="59" spans="1:25" x14ac:dyDescent="0.25">
      <c r="A59" s="5" t="s">
        <v>45</v>
      </c>
      <c r="B59" s="7" t="e">
        <f t="shared" si="31"/>
        <v>#REF!</v>
      </c>
      <c r="C59" t="e">
        <f t="shared" si="32"/>
        <v>#REF!</v>
      </c>
      <c r="D59" t="e">
        <f t="shared" si="33"/>
        <v>#REF!</v>
      </c>
      <c r="E59" t="e">
        <f t="shared" si="34"/>
        <v>#REF!</v>
      </c>
      <c r="F59" t="e">
        <f t="shared" si="35"/>
        <v>#REF!</v>
      </c>
      <c r="O59" t="s">
        <v>95</v>
      </c>
    </row>
    <row r="60" spans="1:25" x14ac:dyDescent="0.25">
      <c r="A60" s="5" t="s">
        <v>57</v>
      </c>
      <c r="B60" s="7" t="e">
        <f t="shared" si="31"/>
        <v>#REF!</v>
      </c>
      <c r="C60" t="e">
        <f t="shared" si="32"/>
        <v>#REF!</v>
      </c>
      <c r="D60" t="e">
        <f t="shared" si="33"/>
        <v>#REF!</v>
      </c>
      <c r="E60" t="e">
        <f t="shared" si="34"/>
        <v>#REF!</v>
      </c>
      <c r="F60" t="e">
        <f t="shared" si="35"/>
        <v>#REF!</v>
      </c>
      <c r="O60" t="s">
        <v>52</v>
      </c>
      <c r="P60" s="7">
        <v>0.47379032258064507</v>
      </c>
      <c r="Q60" s="7">
        <v>0.47908745247148282</v>
      </c>
      <c r="R60" s="7">
        <v>0.34047831695941272</v>
      </c>
      <c r="S60" s="7">
        <v>0.36221869455598099</v>
      </c>
      <c r="T60" s="7">
        <v>0.47603833865814682</v>
      </c>
      <c r="U60" s="7">
        <v>0.49166666666666681</v>
      </c>
      <c r="V60" s="7">
        <v>0.52422907488986781</v>
      </c>
      <c r="W60" s="7">
        <v>0.81250000000000011</v>
      </c>
      <c r="X60" s="7">
        <v>0.36585365853658525</v>
      </c>
      <c r="Y60" s="7">
        <v>0.66666666666666663</v>
      </c>
    </row>
    <row r="61" spans="1:25" x14ac:dyDescent="0.25">
      <c r="A61" s="5" t="s">
        <v>55</v>
      </c>
      <c r="B61" s="7" t="e">
        <f t="shared" si="31"/>
        <v>#REF!</v>
      </c>
      <c r="C61" t="e">
        <f t="shared" si="32"/>
        <v>#REF!</v>
      </c>
      <c r="D61" t="e">
        <f t="shared" si="33"/>
        <v>#REF!</v>
      </c>
      <c r="E61" t="e">
        <f t="shared" si="34"/>
        <v>#REF!</v>
      </c>
      <c r="F61" t="e">
        <f t="shared" si="35"/>
        <v>#REF!</v>
      </c>
      <c r="O61" t="s">
        <v>45</v>
      </c>
      <c r="P61" s="7">
        <v>0.52419354838709664</v>
      </c>
      <c r="Q61" s="7">
        <v>0.56653992395437258</v>
      </c>
      <c r="R61" s="7">
        <v>0.47851543117991485</v>
      </c>
      <c r="S61" s="7">
        <v>0.46671024372023545</v>
      </c>
      <c r="T61" s="7">
        <v>0.63258785942492013</v>
      </c>
      <c r="U61" s="7">
        <v>0.66666666666666674</v>
      </c>
      <c r="V61" s="7">
        <v>0.66519823788546262</v>
      </c>
      <c r="W61" s="7">
        <v>0.42857142857142855</v>
      </c>
      <c r="X61" s="7">
        <v>0.36585365853658525</v>
      </c>
      <c r="Y61" s="7">
        <v>0.5</v>
      </c>
    </row>
    <row r="62" spans="1:25" x14ac:dyDescent="0.25">
      <c r="A62" s="5" t="s">
        <v>44</v>
      </c>
      <c r="B62" s="7" t="e">
        <f t="shared" si="31"/>
        <v>#REF!</v>
      </c>
      <c r="C62" t="e">
        <f t="shared" si="32"/>
        <v>#REF!</v>
      </c>
      <c r="D62" t="e">
        <f t="shared" si="33"/>
        <v>#REF!</v>
      </c>
      <c r="E62" t="e">
        <f t="shared" si="34"/>
        <v>#REF!</v>
      </c>
      <c r="F62" t="e">
        <f t="shared" si="35"/>
        <v>#REF!</v>
      </c>
      <c r="O62" t="s">
        <v>55</v>
      </c>
      <c r="P62" s="7">
        <v>0.56249999999999967</v>
      </c>
      <c r="Q62" s="7">
        <v>0.10519645120405567</v>
      </c>
      <c r="R62" s="7">
        <v>0.13773940656941555</v>
      </c>
      <c r="S62" s="7">
        <v>9.8328508730973985E-2</v>
      </c>
      <c r="T62" s="7">
        <v>0.57827476038338654</v>
      </c>
      <c r="U62" s="7">
        <v>0.625</v>
      </c>
      <c r="V62" s="7">
        <v>0.57268722466960331</v>
      </c>
      <c r="W62" s="7">
        <v>0.27678571428571419</v>
      </c>
      <c r="X62" s="7">
        <v>0.43902439024390233</v>
      </c>
      <c r="Y62" s="7">
        <v>0.66666666666666663</v>
      </c>
    </row>
    <row r="63" spans="1:25" x14ac:dyDescent="0.25">
      <c r="A63" s="5" t="s">
        <v>34</v>
      </c>
      <c r="B63" s="7" t="e">
        <f t="shared" si="31"/>
        <v>#REF!</v>
      </c>
      <c r="C63" t="e">
        <f t="shared" si="32"/>
        <v>#REF!</v>
      </c>
      <c r="D63" t="e">
        <f t="shared" si="33"/>
        <v>#REF!</v>
      </c>
      <c r="E63" t="e">
        <f t="shared" si="34"/>
        <v>#REF!</v>
      </c>
      <c r="F63" t="e">
        <f t="shared" si="35"/>
        <v>#REF!</v>
      </c>
      <c r="O63" s="5" t="s">
        <v>34</v>
      </c>
      <c r="P63" s="7">
        <v>0.33467741935483875</v>
      </c>
      <c r="Q63" s="7">
        <v>0.56273764258555126</v>
      </c>
      <c r="R63" s="7">
        <v>0.53458370546789713</v>
      </c>
      <c r="S63" s="7">
        <v>0.50210103651134563</v>
      </c>
      <c r="T63" s="7">
        <v>0.59424920127795522</v>
      </c>
      <c r="U63" s="7">
        <v>0.51666666666666661</v>
      </c>
      <c r="V63" s="7">
        <v>0.6387665198237884</v>
      </c>
      <c r="W63" s="7">
        <v>0.57142857142857129</v>
      </c>
      <c r="X63" s="7">
        <v>0.56097560975609739</v>
      </c>
      <c r="Y63" s="7">
        <v>0.33333333333333331</v>
      </c>
    </row>
    <row r="64" spans="1:25" x14ac:dyDescent="0.25">
      <c r="A64" s="5" t="s">
        <v>38</v>
      </c>
      <c r="B64" s="7" t="e">
        <f t="shared" si="31"/>
        <v>#REF!</v>
      </c>
      <c r="C64" t="e">
        <f t="shared" si="32"/>
        <v>#REF!</v>
      </c>
      <c r="D64" t="e">
        <f t="shared" si="33"/>
        <v>#REF!</v>
      </c>
      <c r="E64" t="e">
        <f t="shared" si="34"/>
        <v>#REF!</v>
      </c>
      <c r="F64" t="e">
        <f t="shared" si="35"/>
        <v>#REF!</v>
      </c>
      <c r="O64" s="5" t="s">
        <v>33</v>
      </c>
      <c r="P64" s="7">
        <v>0.40322580645161266</v>
      </c>
      <c r="Q64" s="7">
        <v>0.62357414448669191</v>
      </c>
      <c r="R64" s="7">
        <v>0.6002778604743475</v>
      </c>
      <c r="S64" s="7">
        <v>0.56167709403305643</v>
      </c>
      <c r="T64" s="7">
        <v>0.61341853035143756</v>
      </c>
      <c r="U64" s="7">
        <v>0.52499999999999991</v>
      </c>
      <c r="V64" s="7">
        <v>0.55506607929515406</v>
      </c>
      <c r="W64" s="7">
        <v>0.52678571428571441</v>
      </c>
      <c r="X64" s="7">
        <v>0.63414634146341453</v>
      </c>
      <c r="Y64" s="7">
        <v>0.5</v>
      </c>
    </row>
    <row r="65" spans="1:25" x14ac:dyDescent="0.25">
      <c r="A65" s="5" t="s">
        <v>59</v>
      </c>
      <c r="B65" s="7" t="e">
        <f t="shared" si="31"/>
        <v>#REF!</v>
      </c>
      <c r="C65" t="e">
        <f t="shared" si="32"/>
        <v>#REF!</v>
      </c>
      <c r="D65" t="e">
        <f t="shared" si="33"/>
        <v>#REF!</v>
      </c>
      <c r="E65" t="e">
        <f t="shared" si="34"/>
        <v>#REF!</v>
      </c>
      <c r="F65" t="e">
        <f t="shared" si="35"/>
        <v>#REF!</v>
      </c>
      <c r="O65" s="5" t="s">
        <v>46</v>
      </c>
      <c r="P65" s="7">
        <v>0.63306451612903247</v>
      </c>
      <c r="Q65" s="7">
        <v>0.5171102661596958</v>
      </c>
      <c r="R65" s="7">
        <v>0.44973702490820694</v>
      </c>
      <c r="S65" s="7">
        <v>0.42898496591651886</v>
      </c>
      <c r="T65" s="7">
        <v>0.60383386581469634</v>
      </c>
      <c r="U65" s="7">
        <v>0.52499999999999991</v>
      </c>
      <c r="V65" s="7">
        <v>0.47136563876651977</v>
      </c>
      <c r="W65" s="7">
        <v>0.68749999999999989</v>
      </c>
      <c r="X65" s="7">
        <v>0.26829268292682928</v>
      </c>
      <c r="Y65" s="7">
        <v>0.16666666666666666</v>
      </c>
    </row>
    <row r="66" spans="1:25" x14ac:dyDescent="0.25">
      <c r="A66" s="5" t="s">
        <v>39</v>
      </c>
      <c r="B66" s="7" t="e">
        <f t="shared" si="31"/>
        <v>#REF!</v>
      </c>
      <c r="C66" t="e">
        <f t="shared" si="32"/>
        <v>#REF!</v>
      </c>
      <c r="D66" t="e">
        <f t="shared" si="33"/>
        <v>#REF!</v>
      </c>
      <c r="E66" t="e">
        <f t="shared" si="34"/>
        <v>#REF!</v>
      </c>
      <c r="F66" t="e">
        <f t="shared" si="35"/>
        <v>#REF!</v>
      </c>
      <c r="O66" s="5" t="s">
        <v>60</v>
      </c>
      <c r="P66" s="7">
        <v>0.52822580645161277</v>
      </c>
      <c r="Q66" s="7">
        <v>0.67934093789607075</v>
      </c>
      <c r="R66" s="7">
        <v>0.55512553339287507</v>
      </c>
      <c r="S66" s="7">
        <v>0.5314221682696797</v>
      </c>
      <c r="T66" s="7">
        <v>0.51757188498402551</v>
      </c>
      <c r="U66" s="7">
        <v>0.6166666666666667</v>
      </c>
      <c r="V66" s="7">
        <v>0.70044052863436113</v>
      </c>
      <c r="W66" s="7">
        <v>0.91071428571428559</v>
      </c>
      <c r="X66" s="7">
        <v>0.31707317073170727</v>
      </c>
      <c r="Y66" s="7">
        <v>0.16666666666666666</v>
      </c>
    </row>
    <row r="67" spans="1:25" x14ac:dyDescent="0.25">
      <c r="A67" s="5" t="s">
        <v>58</v>
      </c>
      <c r="B67" s="7" t="e">
        <f t="shared" si="31"/>
        <v>#REF!</v>
      </c>
      <c r="C67" t="e">
        <f t="shared" si="32"/>
        <v>#REF!</v>
      </c>
      <c r="D67" t="e">
        <f t="shared" si="33"/>
        <v>#REF!</v>
      </c>
      <c r="E67" t="e">
        <f t="shared" si="34"/>
        <v>#REF!</v>
      </c>
      <c r="F67" t="e">
        <f t="shared" si="35"/>
        <v>#REF!</v>
      </c>
      <c r="O67" s="5" t="s">
        <v>51</v>
      </c>
      <c r="P67" s="7">
        <v>0.2963709677419355</v>
      </c>
      <c r="Q67" s="7">
        <v>0.37896070975918866</v>
      </c>
      <c r="R67" s="7">
        <v>0.39664582713109081</v>
      </c>
      <c r="S67" s="7">
        <v>0.37333084321598664</v>
      </c>
      <c r="T67" s="7">
        <v>0.45047923322683708</v>
      </c>
      <c r="U67" s="7">
        <v>0.29166666666666669</v>
      </c>
      <c r="V67" s="7">
        <v>0.68722466960352402</v>
      </c>
      <c r="W67" s="7">
        <v>0.11607142857142841</v>
      </c>
      <c r="X67" s="7">
        <v>0.51219512195121963</v>
      </c>
      <c r="Y67" s="7">
        <v>0.5</v>
      </c>
    </row>
    <row r="68" spans="1:25" x14ac:dyDescent="0.25">
      <c r="A68" s="5" t="s">
        <v>33</v>
      </c>
      <c r="B68" s="7" t="e">
        <f t="shared" si="31"/>
        <v>#REF!</v>
      </c>
      <c r="C68" t="e">
        <f t="shared" si="32"/>
        <v>#REF!</v>
      </c>
      <c r="D68" t="e">
        <f t="shared" si="33"/>
        <v>#REF!</v>
      </c>
      <c r="E68" t="e">
        <f t="shared" si="34"/>
        <v>#REF!</v>
      </c>
      <c r="F68" t="e">
        <f t="shared" si="35"/>
        <v>#REF!</v>
      </c>
      <c r="P68" s="7">
        <f>AVERAGE(P60:P67)</f>
        <v>0.4695060483870967</v>
      </c>
      <c r="Q68" s="7">
        <f>AVERAGE(Q60:Q67)</f>
        <v>0.4890684410646387</v>
      </c>
      <c r="R68" s="7">
        <f t="shared" ref="R68:Y68" si="37">AVERAGE(R60:R67)</f>
        <v>0.43663788826039501</v>
      </c>
      <c r="S68" s="7">
        <f t="shared" si="37"/>
        <v>0.4155966943692222</v>
      </c>
      <c r="T68" s="7">
        <f t="shared" si="37"/>
        <v>0.55830670926517567</v>
      </c>
      <c r="U68" s="7">
        <f t="shared" si="37"/>
        <v>0.53229166666666672</v>
      </c>
      <c r="V68" s="7">
        <f t="shared" si="37"/>
        <v>0.60187224669603523</v>
      </c>
      <c r="W68" s="7">
        <f t="shared" si="37"/>
        <v>0.54129464285714279</v>
      </c>
      <c r="X68" s="7">
        <f t="shared" si="37"/>
        <v>0.43292682926829262</v>
      </c>
      <c r="Y68" s="7">
        <f t="shared" si="37"/>
        <v>0.43749999999999994</v>
      </c>
    </row>
    <row r="69" spans="1:25" x14ac:dyDescent="0.25">
      <c r="A69" s="5" t="s">
        <v>46</v>
      </c>
      <c r="B69" s="7" t="e">
        <f t="shared" si="31"/>
        <v>#REF!</v>
      </c>
      <c r="C69" t="e">
        <f t="shared" si="32"/>
        <v>#REF!</v>
      </c>
      <c r="D69" t="e">
        <f t="shared" si="33"/>
        <v>#REF!</v>
      </c>
      <c r="E69" t="e">
        <f t="shared" si="34"/>
        <v>#REF!</v>
      </c>
      <c r="F69" t="e">
        <f t="shared" si="35"/>
        <v>#REF!</v>
      </c>
      <c r="O69" s="5" t="s">
        <v>102</v>
      </c>
    </row>
    <row r="70" spans="1:25" x14ac:dyDescent="0.25">
      <c r="A70" s="5" t="s">
        <v>48</v>
      </c>
      <c r="B70" s="7" t="e">
        <f t="shared" si="31"/>
        <v>#REF!</v>
      </c>
      <c r="C70" t="e">
        <f t="shared" si="32"/>
        <v>#REF!</v>
      </c>
      <c r="D70" t="e">
        <f t="shared" si="33"/>
        <v>#REF!</v>
      </c>
      <c r="E70" t="e">
        <f t="shared" si="34"/>
        <v>#REF!</v>
      </c>
      <c r="F70" t="e">
        <f t="shared" si="35"/>
        <v>#REF!</v>
      </c>
      <c r="O70" s="5" t="s">
        <v>49</v>
      </c>
      <c r="P70" s="7">
        <v>0.63104838709677469</v>
      </c>
      <c r="Q70" s="7">
        <v>0.38149556400506962</v>
      </c>
      <c r="R70" s="7">
        <v>0.25146372928450944</v>
      </c>
      <c r="S70" s="7">
        <v>0.20123260808665613</v>
      </c>
      <c r="T70" s="7">
        <v>0.78274760383386577</v>
      </c>
      <c r="U70" s="7">
        <v>0.75833333333333341</v>
      </c>
      <c r="V70" s="7">
        <v>1</v>
      </c>
      <c r="W70" s="7">
        <v>0.78571428571428559</v>
      </c>
      <c r="X70" s="7">
        <v>0.97560975609756106</v>
      </c>
      <c r="Y70" s="7">
        <v>0.5</v>
      </c>
    </row>
    <row r="71" spans="1:25" x14ac:dyDescent="0.25">
      <c r="A71" s="5" t="s">
        <v>47</v>
      </c>
      <c r="B71" s="7" t="e">
        <f t="shared" si="31"/>
        <v>#REF!</v>
      </c>
      <c r="C71" t="e">
        <f t="shared" si="32"/>
        <v>#REF!</v>
      </c>
      <c r="D71" t="e">
        <f t="shared" si="33"/>
        <v>#REF!</v>
      </c>
      <c r="E71" t="e">
        <f t="shared" si="34"/>
        <v>#REF!</v>
      </c>
      <c r="F71" t="e">
        <f t="shared" si="35"/>
        <v>#REF!</v>
      </c>
      <c r="O71" s="5" t="s">
        <v>57</v>
      </c>
      <c r="P71" s="7">
        <v>0.71169354838709686</v>
      </c>
      <c r="Q71" s="7">
        <v>0.79340937896070973</v>
      </c>
      <c r="R71" s="7">
        <v>0.69008633521881535</v>
      </c>
      <c r="S71" s="7">
        <v>0.67335885703613785</v>
      </c>
      <c r="T71" s="7">
        <v>0.83067092651757168</v>
      </c>
      <c r="U71" s="7">
        <v>0.89166666666666672</v>
      </c>
      <c r="V71" s="7">
        <v>0.65638766519823766</v>
      </c>
      <c r="W71" s="7">
        <v>0.84821428571428559</v>
      </c>
      <c r="X71" s="7">
        <v>1</v>
      </c>
      <c r="Y71" s="7">
        <v>0.33333333333333331</v>
      </c>
    </row>
    <row r="72" spans="1:25" x14ac:dyDescent="0.25">
      <c r="A72" s="5" t="s">
        <v>60</v>
      </c>
      <c r="B72" s="7" t="e">
        <f t="shared" si="31"/>
        <v>#REF!</v>
      </c>
      <c r="C72" t="e">
        <f t="shared" si="32"/>
        <v>#REF!</v>
      </c>
      <c r="D72" t="e">
        <f t="shared" si="33"/>
        <v>#REF!</v>
      </c>
      <c r="E72" t="e">
        <f t="shared" si="34"/>
        <v>#REF!</v>
      </c>
      <c r="F72" t="e">
        <f t="shared" si="35"/>
        <v>#REF!</v>
      </c>
      <c r="P72" s="7">
        <f>AVERAGE(P70:P71)</f>
        <v>0.67137096774193572</v>
      </c>
      <c r="Q72" s="7">
        <f t="shared" ref="Q72:Y72" si="38">AVERAGE(Q70:Q71)</f>
        <v>0.5874524714828897</v>
      </c>
      <c r="R72" s="7">
        <f t="shared" si="38"/>
        <v>0.4707750322516624</v>
      </c>
      <c r="S72" s="7">
        <f t="shared" si="38"/>
        <v>0.43729573256139698</v>
      </c>
      <c r="T72" s="7">
        <f t="shared" si="38"/>
        <v>0.80670926517571873</v>
      </c>
      <c r="U72" s="7">
        <f t="shared" si="38"/>
        <v>0.82500000000000007</v>
      </c>
      <c r="V72" s="7">
        <f t="shared" si="38"/>
        <v>0.82819383259911883</v>
      </c>
      <c r="W72" s="7">
        <f t="shared" si="38"/>
        <v>0.81696428571428559</v>
      </c>
      <c r="X72" s="7">
        <f t="shared" si="38"/>
        <v>0.98780487804878048</v>
      </c>
      <c r="Y72" s="7">
        <f t="shared" si="38"/>
        <v>0.41666666666666663</v>
      </c>
    </row>
    <row r="73" spans="1:25" x14ac:dyDescent="0.25">
      <c r="A73" s="5" t="s">
        <v>51</v>
      </c>
      <c r="B73" s="7" t="e">
        <f t="shared" si="31"/>
        <v>#REF!</v>
      </c>
      <c r="C73" t="e">
        <f t="shared" si="32"/>
        <v>#REF!</v>
      </c>
      <c r="D73" t="e">
        <f t="shared" si="33"/>
        <v>#REF!</v>
      </c>
      <c r="E73" t="e">
        <f t="shared" si="34"/>
        <v>#REF!</v>
      </c>
      <c r="F73" t="e">
        <f t="shared" si="35"/>
        <v>#REF!</v>
      </c>
      <c r="O73" s="5" t="s">
        <v>108</v>
      </c>
    </row>
    <row r="74" spans="1:25" x14ac:dyDescent="0.25">
      <c r="A74" s="5" t="s">
        <v>43</v>
      </c>
      <c r="B74" s="7" t="e">
        <f t="shared" si="31"/>
        <v>#REF!</v>
      </c>
      <c r="C74" t="e">
        <f t="shared" si="32"/>
        <v>#REF!</v>
      </c>
      <c r="D74" t="e">
        <f t="shared" si="33"/>
        <v>#REF!</v>
      </c>
      <c r="E74" t="e">
        <f t="shared" si="34"/>
        <v>#REF!</v>
      </c>
      <c r="F74" t="e">
        <f t="shared" si="35"/>
        <v>#REF!</v>
      </c>
      <c r="O74" s="5" t="s">
        <v>54</v>
      </c>
      <c r="P74" s="7">
        <v>0.5342741935483869</v>
      </c>
      <c r="Q74" s="7">
        <v>0.35107731305449941</v>
      </c>
      <c r="R74" s="7">
        <v>0.27131090602361824</v>
      </c>
      <c r="S74" s="7">
        <v>0.23681015967877497</v>
      </c>
      <c r="T74" s="7">
        <v>0.33865814696485608</v>
      </c>
      <c r="U74" s="7">
        <v>0.60833333333333339</v>
      </c>
      <c r="V74" s="7">
        <v>0.14096916299559484</v>
      </c>
      <c r="W74" s="7">
        <v>0.3035714285714286</v>
      </c>
      <c r="X74" s="7">
        <v>0.12195121951219509</v>
      </c>
      <c r="Y74" s="7">
        <v>0.16666666666666666</v>
      </c>
    </row>
    <row r="75" spans="1:25" x14ac:dyDescent="0.25">
      <c r="O75" s="5" t="s">
        <v>44</v>
      </c>
      <c r="P75" s="7">
        <v>0.1915322580645161</v>
      </c>
      <c r="Q75" s="7">
        <v>1.5209125475284919E-2</v>
      </c>
      <c r="R75" s="7">
        <v>5.8251463729284615E-2</v>
      </c>
      <c r="S75" s="7">
        <v>5.4440190493977123E-2</v>
      </c>
      <c r="T75" s="7">
        <v>0.22364217252396151</v>
      </c>
      <c r="U75" s="7">
        <v>0.27499999999999997</v>
      </c>
      <c r="V75" s="7">
        <v>0.62995594713656378</v>
      </c>
      <c r="W75" s="7">
        <v>0.13392857142857148</v>
      </c>
      <c r="X75" s="7">
        <v>0.56097560975609739</v>
      </c>
      <c r="Y75" s="7">
        <v>0.33333333333333331</v>
      </c>
    </row>
    <row r="76" spans="1:25" x14ac:dyDescent="0.25">
      <c r="A76" s="5" t="s">
        <v>94</v>
      </c>
      <c r="B76" s="7">
        <v>0.75604838709677402</v>
      </c>
      <c r="C76" s="7">
        <v>0.87072243346007594</v>
      </c>
      <c r="D76" s="7">
        <v>0.77218748966292894</v>
      </c>
      <c r="E76" s="7">
        <v>0.76054409064027151</v>
      </c>
      <c r="F76" s="7">
        <v>0.84877529286474962</v>
      </c>
      <c r="G76" s="7">
        <v>0.84166666666666679</v>
      </c>
      <c r="H76" s="7">
        <v>0.37591776798825255</v>
      </c>
      <c r="I76" s="7">
        <v>0.99404761904761907</v>
      </c>
      <c r="J76" s="7">
        <v>0.11382113821138205</v>
      </c>
      <c r="K76" s="7">
        <v>0.61111111111111105</v>
      </c>
      <c r="O76" s="5" t="s">
        <v>38</v>
      </c>
      <c r="P76" s="7">
        <v>3.6290322580645115E-2</v>
      </c>
      <c r="Q76" s="7">
        <v>0</v>
      </c>
      <c r="R76" s="7">
        <v>4.0587476431477761E-2</v>
      </c>
      <c r="S76" s="7">
        <v>6.5552339153982592E-2</v>
      </c>
      <c r="T76" s="7">
        <v>0.13099041533546329</v>
      </c>
      <c r="U76" s="7">
        <v>0.13333333333333333</v>
      </c>
      <c r="V76" s="7">
        <v>0.62995594713656378</v>
      </c>
      <c r="W76" s="7">
        <v>3.5714285714285678E-2</v>
      </c>
      <c r="X76" s="7">
        <v>0.6585365853658538</v>
      </c>
      <c r="Y76" s="7">
        <v>0.83333333333333337</v>
      </c>
    </row>
    <row r="77" spans="1:25" x14ac:dyDescent="0.25">
      <c r="A77" s="5" t="s">
        <v>95</v>
      </c>
      <c r="B77" s="7">
        <v>0.4695060483870967</v>
      </c>
      <c r="C77" s="7">
        <v>0.4890684410646387</v>
      </c>
      <c r="D77" s="7">
        <v>0.43663788826039501</v>
      </c>
      <c r="E77" s="7">
        <v>0.4155966943692222</v>
      </c>
      <c r="F77" s="7">
        <v>0.55830670926517567</v>
      </c>
      <c r="G77" s="7">
        <v>0.53229166666666672</v>
      </c>
      <c r="H77" s="7">
        <v>0.60187224669603523</v>
      </c>
      <c r="I77" s="7">
        <v>0.54129464285714279</v>
      </c>
      <c r="J77" s="7">
        <v>0.43292682926829262</v>
      </c>
      <c r="K77" s="7">
        <v>0.43749999999999994</v>
      </c>
      <c r="O77" s="5" t="s">
        <v>59</v>
      </c>
      <c r="P77" s="7">
        <v>4.0322580645160578E-3</v>
      </c>
      <c r="Q77" s="7">
        <v>0.23320659062103907</v>
      </c>
      <c r="R77" s="7">
        <v>0.30961595713009826</v>
      </c>
      <c r="S77" s="7">
        <v>0.2916238677747689</v>
      </c>
      <c r="T77" s="7">
        <v>0</v>
      </c>
      <c r="U77" s="7">
        <v>0</v>
      </c>
      <c r="V77" s="7">
        <v>0.58590308370044042</v>
      </c>
      <c r="W77" s="7">
        <v>0</v>
      </c>
      <c r="X77" s="7">
        <v>0.73170731707317049</v>
      </c>
      <c r="Y77" s="7">
        <v>0</v>
      </c>
    </row>
    <row r="78" spans="1:25" x14ac:dyDescent="0.25">
      <c r="A78" s="5" t="s">
        <v>102</v>
      </c>
      <c r="B78" s="7">
        <v>0.67137096774193572</v>
      </c>
      <c r="C78" s="7">
        <v>0.5874524714828897</v>
      </c>
      <c r="D78" s="7">
        <v>0.4707750322516624</v>
      </c>
      <c r="E78" s="7">
        <v>0.43729573256139698</v>
      </c>
      <c r="F78" s="7">
        <v>0.80670926517571873</v>
      </c>
      <c r="G78" s="7">
        <v>0.82500000000000007</v>
      </c>
      <c r="H78" s="7">
        <v>0.82819383259911883</v>
      </c>
      <c r="I78" s="7">
        <v>0.81696428571428559</v>
      </c>
      <c r="J78" s="7">
        <v>0.98780487804878048</v>
      </c>
      <c r="K78" s="7">
        <v>0.41666666666666663</v>
      </c>
      <c r="O78" s="5" t="s">
        <v>48</v>
      </c>
      <c r="P78" s="7">
        <v>0.25806451612903203</v>
      </c>
      <c r="Q78" s="7">
        <v>3.0418250950570179E-2</v>
      </c>
      <c r="R78" s="7">
        <v>0</v>
      </c>
      <c r="S78" s="7">
        <v>0</v>
      </c>
      <c r="T78" s="7">
        <v>0.40894568690095839</v>
      </c>
      <c r="U78" s="7">
        <v>0.45833333333333331</v>
      </c>
      <c r="V78" s="7">
        <v>0.45814977973568266</v>
      </c>
      <c r="W78" s="7">
        <v>0.16964285714285701</v>
      </c>
      <c r="X78" s="7">
        <v>0.68292682926829273</v>
      </c>
      <c r="Y78" s="7">
        <v>0.33333333333333331</v>
      </c>
    </row>
    <row r="79" spans="1:25" x14ac:dyDescent="0.25">
      <c r="A79" s="5" t="s">
        <v>108</v>
      </c>
      <c r="B79" s="7">
        <v>0.17828341013824872</v>
      </c>
      <c r="C79" s="7">
        <v>0.19645120405576666</v>
      </c>
      <c r="D79" s="7">
        <v>0.20645316775117323</v>
      </c>
      <c r="E79" s="7">
        <v>0.20412736950228785</v>
      </c>
      <c r="F79" s="7">
        <v>0.2049292560474669</v>
      </c>
      <c r="G79" s="7">
        <v>0.26904761904761904</v>
      </c>
      <c r="H79" s="7">
        <v>0.57898049087476389</v>
      </c>
      <c r="I79" s="7">
        <v>0.11607142857142853</v>
      </c>
      <c r="J79" s="7">
        <v>0.56445993031358876</v>
      </c>
      <c r="K79" s="7">
        <v>0.35714285714285721</v>
      </c>
      <c r="O79" s="5" t="s">
        <v>47</v>
      </c>
      <c r="P79" s="7">
        <v>0</v>
      </c>
      <c r="Q79" s="7">
        <v>0.38276299112801004</v>
      </c>
      <c r="R79" s="7">
        <v>0.41629453210280859</v>
      </c>
      <c r="S79" s="7">
        <v>0.43963021757400322</v>
      </c>
      <c r="T79" s="7">
        <v>2.5559105431309979E-2</v>
      </c>
      <c r="U79" s="7">
        <v>0</v>
      </c>
      <c r="V79" s="7">
        <v>0.75770925110132159</v>
      </c>
      <c r="W79" s="7">
        <v>9.8214285714285643E-2</v>
      </c>
      <c r="X79" s="7">
        <v>0.7804878048780487</v>
      </c>
      <c r="Y79" s="7">
        <v>0.5</v>
      </c>
    </row>
    <row r="80" spans="1:25" x14ac:dyDescent="0.25">
      <c r="O80" s="5" t="s">
        <v>43</v>
      </c>
      <c r="P80" s="7">
        <v>0.22379032258064507</v>
      </c>
      <c r="Q80" s="7">
        <v>0.36248415716096327</v>
      </c>
      <c r="R80" s="7">
        <v>0.34911183884092506</v>
      </c>
      <c r="S80" s="7">
        <v>0.34083481184050812</v>
      </c>
      <c r="T80" s="7">
        <v>0.30670926517571889</v>
      </c>
      <c r="U80" s="7">
        <v>0.40833333333333333</v>
      </c>
      <c r="V80" s="7">
        <v>0.85022026431718056</v>
      </c>
      <c r="W80" s="7">
        <v>7.1428571428571355E-2</v>
      </c>
      <c r="X80" s="7">
        <v>0.41463414634146345</v>
      </c>
      <c r="Y80" s="7">
        <v>0.33333333333333331</v>
      </c>
    </row>
    <row r="81" spans="1:25" x14ac:dyDescent="0.25">
      <c r="P81" s="7">
        <f>AVERAGE(P74:P80)</f>
        <v>0.17828341013824872</v>
      </c>
      <c r="Q81" s="7">
        <f t="shared" ref="Q81:Y81" si="39">AVERAGE(Q74:Q80)</f>
        <v>0.19645120405576666</v>
      </c>
      <c r="R81" s="7">
        <f t="shared" si="39"/>
        <v>0.20645316775117323</v>
      </c>
      <c r="S81" s="7">
        <f t="shared" si="39"/>
        <v>0.20412736950228785</v>
      </c>
      <c r="T81" s="7">
        <f t="shared" si="39"/>
        <v>0.2049292560474669</v>
      </c>
      <c r="U81" s="7">
        <f t="shared" si="39"/>
        <v>0.26904761904761904</v>
      </c>
      <c r="V81" s="7">
        <f t="shared" si="39"/>
        <v>0.57898049087476389</v>
      </c>
      <c r="W81" s="7">
        <f t="shared" si="39"/>
        <v>0.11607142857142853</v>
      </c>
      <c r="X81" s="7">
        <f t="shared" si="39"/>
        <v>0.56445993031358876</v>
      </c>
      <c r="Y81" s="7">
        <f t="shared" si="39"/>
        <v>0.35714285714285721</v>
      </c>
    </row>
    <row r="82" spans="1:25" s="9" customFormat="1" x14ac:dyDescent="0.25">
      <c r="A82" s="9" t="s">
        <v>115</v>
      </c>
      <c r="F82" s="12" t="s">
        <v>113</v>
      </c>
    </row>
    <row r="83" spans="1:25" x14ac:dyDescent="0.25">
      <c r="O83" s="5" t="s">
        <v>94</v>
      </c>
      <c r="P83" s="10"/>
    </row>
    <row r="84" spans="1:25" x14ac:dyDescent="0.25">
      <c r="A84" s="5" t="s">
        <v>42</v>
      </c>
      <c r="B84" s="7" t="e">
        <f t="shared" ref="B84:B103" si="40">SQRT((AB26-$P$29)^2+(AC26-$Q$29)^2+(AD26-$R$29)^2+(AE26-$S$29)^2+(AF26-$T$29)^2+(AG26-$U$29)^2+(AH26-$V$29)^2+(AI26-$W$29)^2+(AJ26-$X$29)^2+(AK26-$Y$29)^2)</f>
        <v>#REF!</v>
      </c>
      <c r="C84" t="e">
        <f t="shared" ref="C84:C103" si="41">SQRT((AB26-$P$68)^2+(AC26-$Q$68)^2+(AD26-$R$68)^2+(AE26-$S$68)^2+(AF26-$T$68)^2+(AG26-$U$68)^2+(AH26-$V$68)^2+(AI26-$W$68)^2+(AJ26-$X$68)^2+(AK26-$Y$68)^2)</f>
        <v>#REF!</v>
      </c>
      <c r="D84" t="e">
        <f t="shared" ref="D84:D103" si="42">SQRT((AB26-$P$45)^2+(AC26-$Q$45)^2+(AD26-$R$45)^2+(AE26-$S$45)^2+(AF26-$T$45)^2+(AG26-$U$45)^2+(AH26-$V$45)^2+(AI26-$W$45)^2+(AJ26-$X$45)^2+(AK26-$Y$45)^2)</f>
        <v>#REF!</v>
      </c>
      <c r="E84" t="e">
        <f t="shared" ref="E84:E103" si="43">SQRT((AB26-$P$81)^2+(AC26-$Q$81)^2+(AD26-$R$81)^2+(AE26-$S$81)^2+(AF26-$T$81)^2+(AG26-$U$81)^2+(AH26-$V$81)^2+(AI26-$W$81)^2+(AJ26-$X$81)^2+(AK26-$Y$81)^2)</f>
        <v>#REF!</v>
      </c>
      <c r="F84" t="e">
        <f>MATCH(MIN(B84:E84), B84:E84, 0)</f>
        <v>#REF!</v>
      </c>
      <c r="O84" t="s">
        <v>42</v>
      </c>
      <c r="P84" s="7">
        <v>0.55443548387096742</v>
      </c>
      <c r="Q84" s="7">
        <v>0.78580481622306686</v>
      </c>
      <c r="R84" s="7">
        <v>0.58301081671132282</v>
      </c>
      <c r="S84" s="7">
        <v>0.58306097674852941</v>
      </c>
      <c r="T84" s="7">
        <v>0.67731629392971238</v>
      </c>
      <c r="U84" s="7">
        <v>0.64166666666666683</v>
      </c>
      <c r="V84" s="7">
        <v>0.49779735682819393</v>
      </c>
      <c r="W84" s="7">
        <v>0.98214285714285721</v>
      </c>
      <c r="X84" s="7">
        <v>0.17073170731707307</v>
      </c>
      <c r="Y84" s="7">
        <v>1</v>
      </c>
    </row>
    <row r="85" spans="1:25" x14ac:dyDescent="0.25">
      <c r="A85" s="5" t="s">
        <v>52</v>
      </c>
      <c r="B85" s="7" t="e">
        <f t="shared" si="40"/>
        <v>#REF!</v>
      </c>
      <c r="C85" t="e">
        <f t="shared" si="41"/>
        <v>#REF!</v>
      </c>
      <c r="D85" t="e">
        <f t="shared" si="42"/>
        <v>#REF!</v>
      </c>
      <c r="E85" t="e">
        <f t="shared" si="43"/>
        <v>#REF!</v>
      </c>
      <c r="F85" t="e">
        <f t="shared" ref="F85:F103" si="44">MATCH(MIN(B85:E85), B85:E85, 0)</f>
        <v>#REF!</v>
      </c>
      <c r="O85" t="s">
        <v>39</v>
      </c>
      <c r="P85" s="7">
        <v>1</v>
      </c>
      <c r="Q85" s="7">
        <v>0.82636248415716085</v>
      </c>
      <c r="R85" s="7">
        <v>0.73355165227746366</v>
      </c>
      <c r="S85" s="7">
        <v>0.698571295172285</v>
      </c>
      <c r="T85" s="7">
        <v>1</v>
      </c>
      <c r="U85" s="7">
        <v>1</v>
      </c>
      <c r="V85" s="7">
        <v>0.62995594713656378</v>
      </c>
      <c r="W85" s="7">
        <v>1</v>
      </c>
      <c r="X85" s="7">
        <v>0.17073170731707307</v>
      </c>
      <c r="Y85" s="7">
        <v>0.5</v>
      </c>
    </row>
    <row r="86" spans="1:25" x14ac:dyDescent="0.25">
      <c r="A86" s="5" t="s">
        <v>49</v>
      </c>
      <c r="B86" s="7" t="e">
        <f t="shared" si="40"/>
        <v>#REF!</v>
      </c>
      <c r="C86" t="e">
        <f t="shared" si="41"/>
        <v>#REF!</v>
      </c>
      <c r="D86" t="e">
        <f t="shared" si="42"/>
        <v>#REF!</v>
      </c>
      <c r="E86" t="e">
        <f t="shared" si="43"/>
        <v>#REF!</v>
      </c>
      <c r="F86" t="e">
        <f t="shared" si="44"/>
        <v>#REF!</v>
      </c>
      <c r="O86" t="s">
        <v>58</v>
      </c>
      <c r="P86" s="7">
        <v>0.71370967741935465</v>
      </c>
      <c r="Q86" s="7">
        <v>1</v>
      </c>
      <c r="R86" s="7">
        <v>1</v>
      </c>
      <c r="S86" s="7">
        <v>1</v>
      </c>
      <c r="T86" s="7">
        <v>0.86900958466453648</v>
      </c>
      <c r="U86" s="7">
        <v>0.88333333333333341</v>
      </c>
      <c r="V86" s="7">
        <v>0</v>
      </c>
      <c r="W86" s="7">
        <v>1</v>
      </c>
      <c r="X86" s="7">
        <v>0</v>
      </c>
      <c r="Y86" s="7">
        <v>0.33333333333333331</v>
      </c>
    </row>
    <row r="87" spans="1:25" x14ac:dyDescent="0.25">
      <c r="A87" s="5" t="s">
        <v>54</v>
      </c>
      <c r="B87" s="7" t="e">
        <f t="shared" si="40"/>
        <v>#REF!</v>
      </c>
      <c r="C87" t="e">
        <f t="shared" si="41"/>
        <v>#REF!</v>
      </c>
      <c r="D87" t="e">
        <f t="shared" si="42"/>
        <v>#REF!</v>
      </c>
      <c r="E87" t="e">
        <f t="shared" si="43"/>
        <v>#REF!</v>
      </c>
      <c r="F87" t="e">
        <f t="shared" si="44"/>
        <v>#REF!</v>
      </c>
      <c r="P87" s="7">
        <f>AVERAGE(P84:P86)</f>
        <v>0.75604838709677402</v>
      </c>
      <c r="Q87" s="7">
        <f t="shared" ref="Q87:Y87" si="45">AVERAGE(Q84:Q86)</f>
        <v>0.87072243346007594</v>
      </c>
      <c r="R87" s="7">
        <f t="shared" si="45"/>
        <v>0.77218748966292894</v>
      </c>
      <c r="S87" s="7">
        <f t="shared" si="45"/>
        <v>0.76054409064027151</v>
      </c>
      <c r="T87" s="7">
        <f t="shared" si="45"/>
        <v>0.84877529286474962</v>
      </c>
      <c r="U87" s="7">
        <f t="shared" si="45"/>
        <v>0.84166666666666679</v>
      </c>
      <c r="V87" s="7">
        <f t="shared" si="45"/>
        <v>0.37591776798825255</v>
      </c>
      <c r="W87" s="7">
        <f t="shared" si="45"/>
        <v>0.99404761904761907</v>
      </c>
      <c r="X87" s="7">
        <f t="shared" si="45"/>
        <v>0.11382113821138205</v>
      </c>
      <c r="Y87" s="7">
        <f t="shared" si="45"/>
        <v>0.61111111111111105</v>
      </c>
    </row>
    <row r="88" spans="1:25" x14ac:dyDescent="0.25">
      <c r="A88" s="5" t="s">
        <v>45</v>
      </c>
      <c r="B88" s="7" t="e">
        <f t="shared" si="40"/>
        <v>#REF!</v>
      </c>
      <c r="C88" t="e">
        <f t="shared" si="41"/>
        <v>#REF!</v>
      </c>
      <c r="D88" t="e">
        <f t="shared" si="42"/>
        <v>#REF!</v>
      </c>
      <c r="E88" t="e">
        <f t="shared" si="43"/>
        <v>#REF!</v>
      </c>
      <c r="F88" t="e">
        <f t="shared" si="44"/>
        <v>#REF!</v>
      </c>
      <c r="O88" t="s">
        <v>95</v>
      </c>
    </row>
    <row r="89" spans="1:25" x14ac:dyDescent="0.25">
      <c r="A89" s="5" t="s">
        <v>57</v>
      </c>
      <c r="B89" s="7" t="e">
        <f t="shared" si="40"/>
        <v>#REF!</v>
      </c>
      <c r="C89" t="e">
        <f t="shared" si="41"/>
        <v>#REF!</v>
      </c>
      <c r="D89" t="e">
        <f t="shared" si="42"/>
        <v>#REF!</v>
      </c>
      <c r="E89" t="e">
        <f t="shared" si="43"/>
        <v>#REF!</v>
      </c>
      <c r="F89" t="e">
        <f t="shared" si="44"/>
        <v>#REF!</v>
      </c>
      <c r="O89" t="s">
        <v>52</v>
      </c>
      <c r="P89" s="7">
        <v>0.47379032258064507</v>
      </c>
      <c r="Q89" s="7">
        <v>0.47908745247148282</v>
      </c>
      <c r="R89" s="7">
        <v>0.34047831695941272</v>
      </c>
      <c r="S89" s="7">
        <v>0.36221869455598099</v>
      </c>
      <c r="T89" s="7">
        <v>0.47603833865814682</v>
      </c>
      <c r="U89" s="7">
        <v>0.49166666666666681</v>
      </c>
      <c r="V89" s="7">
        <v>0.52422907488986781</v>
      </c>
      <c r="W89" s="7">
        <v>0.81250000000000011</v>
      </c>
      <c r="X89" s="7">
        <v>0.36585365853658525</v>
      </c>
      <c r="Y89" s="7">
        <v>0.66666666666666663</v>
      </c>
    </row>
    <row r="90" spans="1:25" x14ac:dyDescent="0.25">
      <c r="A90" s="5" t="s">
        <v>55</v>
      </c>
      <c r="B90" s="7" t="e">
        <f t="shared" si="40"/>
        <v>#REF!</v>
      </c>
      <c r="C90" t="e">
        <f t="shared" si="41"/>
        <v>#REF!</v>
      </c>
      <c r="D90" t="e">
        <f t="shared" si="42"/>
        <v>#REF!</v>
      </c>
      <c r="E90" t="e">
        <f t="shared" si="43"/>
        <v>#REF!</v>
      </c>
      <c r="F90" t="e">
        <f t="shared" si="44"/>
        <v>#REF!</v>
      </c>
      <c r="O90" s="5" t="s">
        <v>54</v>
      </c>
      <c r="P90" s="7">
        <v>0.5342741935483869</v>
      </c>
      <c r="Q90" s="7">
        <v>0.35107731305449941</v>
      </c>
      <c r="R90" s="7">
        <v>0.27131090602361824</v>
      </c>
      <c r="S90" s="7">
        <v>0.23681015967877497</v>
      </c>
      <c r="T90" s="7">
        <v>0.33865814696485608</v>
      </c>
      <c r="U90" s="7">
        <v>0.60833333333333339</v>
      </c>
      <c r="V90" s="7">
        <v>0.14096916299559484</v>
      </c>
      <c r="W90" s="7">
        <v>0.3035714285714286</v>
      </c>
      <c r="X90" s="7">
        <v>0.12195121951219509</v>
      </c>
      <c r="Y90" s="7">
        <v>0.16666666666666666</v>
      </c>
    </row>
    <row r="91" spans="1:25" x14ac:dyDescent="0.25">
      <c r="A91" s="5" t="s">
        <v>44</v>
      </c>
      <c r="B91" s="7" t="e">
        <f t="shared" si="40"/>
        <v>#REF!</v>
      </c>
      <c r="C91" t="e">
        <f t="shared" si="41"/>
        <v>#REF!</v>
      </c>
      <c r="D91" t="e">
        <f t="shared" si="42"/>
        <v>#REF!</v>
      </c>
      <c r="E91" t="e">
        <f t="shared" si="43"/>
        <v>#REF!</v>
      </c>
      <c r="F91" t="e">
        <f t="shared" si="44"/>
        <v>#REF!</v>
      </c>
      <c r="O91" t="s">
        <v>45</v>
      </c>
      <c r="P91" s="7">
        <v>0.52419354838709664</v>
      </c>
      <c r="Q91" s="7">
        <v>0.56653992395437258</v>
      </c>
      <c r="R91" s="7">
        <v>0.47851543117991485</v>
      </c>
      <c r="S91" s="7">
        <v>0.46671024372023545</v>
      </c>
      <c r="T91" s="7">
        <v>0.63258785942492013</v>
      </c>
      <c r="U91" s="7">
        <v>0.66666666666666674</v>
      </c>
      <c r="V91" s="7">
        <v>0.66519823788546262</v>
      </c>
      <c r="W91" s="7">
        <v>0.42857142857142855</v>
      </c>
      <c r="X91" s="7">
        <v>0.36585365853658525</v>
      </c>
      <c r="Y91" s="7">
        <v>0.5</v>
      </c>
    </row>
    <row r="92" spans="1:25" x14ac:dyDescent="0.25">
      <c r="A92" s="5" t="s">
        <v>34</v>
      </c>
      <c r="B92" s="7" t="e">
        <f t="shared" si="40"/>
        <v>#REF!</v>
      </c>
      <c r="C92" t="e">
        <f t="shared" si="41"/>
        <v>#REF!</v>
      </c>
      <c r="D92" t="e">
        <f t="shared" si="42"/>
        <v>#REF!</v>
      </c>
      <c r="E92" t="e">
        <f t="shared" si="43"/>
        <v>#REF!</v>
      </c>
      <c r="F92" t="e">
        <f t="shared" si="44"/>
        <v>#REF!</v>
      </c>
      <c r="O92" t="s">
        <v>55</v>
      </c>
      <c r="P92" s="7">
        <v>0.56249999999999967</v>
      </c>
      <c r="Q92" s="7">
        <v>0.10519645120405567</v>
      </c>
      <c r="R92" s="7">
        <v>0.13773940656941555</v>
      </c>
      <c r="S92" s="7">
        <v>9.8328508730973985E-2</v>
      </c>
      <c r="T92" s="7">
        <v>0.57827476038338654</v>
      </c>
      <c r="U92" s="7">
        <v>0.625</v>
      </c>
      <c r="V92" s="7">
        <v>0.57268722466960331</v>
      </c>
      <c r="W92" s="7">
        <v>0.27678571428571419</v>
      </c>
      <c r="X92" s="7">
        <v>0.43902439024390233</v>
      </c>
      <c r="Y92" s="7">
        <v>0.66666666666666663</v>
      </c>
    </row>
    <row r="93" spans="1:25" x14ac:dyDescent="0.25">
      <c r="A93" s="5" t="s">
        <v>38</v>
      </c>
      <c r="B93" s="7" t="e">
        <f t="shared" si="40"/>
        <v>#REF!</v>
      </c>
      <c r="C93" t="e">
        <f t="shared" si="41"/>
        <v>#REF!</v>
      </c>
      <c r="D93" t="e">
        <f t="shared" si="42"/>
        <v>#REF!</v>
      </c>
      <c r="E93" t="e">
        <f t="shared" si="43"/>
        <v>#REF!</v>
      </c>
      <c r="F93" t="e">
        <f t="shared" si="44"/>
        <v>#REF!</v>
      </c>
      <c r="O93" s="5" t="s">
        <v>34</v>
      </c>
      <c r="P93" s="7">
        <v>0.33467741935483875</v>
      </c>
      <c r="Q93" s="7">
        <v>0.56273764258555126</v>
      </c>
      <c r="R93" s="7">
        <v>0.53458370546789713</v>
      </c>
      <c r="S93" s="7">
        <v>0.50210103651134563</v>
      </c>
      <c r="T93" s="7">
        <v>0.59424920127795522</v>
      </c>
      <c r="U93" s="7">
        <v>0.51666666666666661</v>
      </c>
      <c r="V93" s="7">
        <v>0.6387665198237884</v>
      </c>
      <c r="W93" s="7">
        <v>0.57142857142857129</v>
      </c>
      <c r="X93" s="7">
        <v>0.56097560975609739</v>
      </c>
      <c r="Y93" s="7">
        <v>0.33333333333333331</v>
      </c>
    </row>
    <row r="94" spans="1:25" x14ac:dyDescent="0.25">
      <c r="A94" s="5" t="s">
        <v>59</v>
      </c>
      <c r="B94" s="7" t="e">
        <f t="shared" si="40"/>
        <v>#REF!</v>
      </c>
      <c r="C94" t="e">
        <f t="shared" si="41"/>
        <v>#REF!</v>
      </c>
      <c r="D94" t="e">
        <f t="shared" si="42"/>
        <v>#REF!</v>
      </c>
      <c r="E94" t="e">
        <f t="shared" si="43"/>
        <v>#REF!</v>
      </c>
      <c r="F94" t="e">
        <f t="shared" si="44"/>
        <v>#REF!</v>
      </c>
      <c r="O94" s="5" t="s">
        <v>33</v>
      </c>
      <c r="P94" s="7">
        <v>0.40322580645161266</v>
      </c>
      <c r="Q94" s="7">
        <v>0.62357414448669191</v>
      </c>
      <c r="R94" s="7">
        <v>0.6002778604743475</v>
      </c>
      <c r="S94" s="7">
        <v>0.56167709403305643</v>
      </c>
      <c r="T94" s="7">
        <v>0.61341853035143756</v>
      </c>
      <c r="U94" s="7">
        <v>0.52499999999999991</v>
      </c>
      <c r="V94" s="7">
        <v>0.55506607929515406</v>
      </c>
      <c r="W94" s="7">
        <v>0.52678571428571441</v>
      </c>
      <c r="X94" s="7">
        <v>0.63414634146341453</v>
      </c>
      <c r="Y94" s="7">
        <v>0.5</v>
      </c>
    </row>
    <row r="95" spans="1:25" x14ac:dyDescent="0.25">
      <c r="A95" s="5" t="s">
        <v>39</v>
      </c>
      <c r="B95" s="7" t="e">
        <f t="shared" si="40"/>
        <v>#REF!</v>
      </c>
      <c r="C95" t="e">
        <f t="shared" si="41"/>
        <v>#REF!</v>
      </c>
      <c r="D95" t="e">
        <f t="shared" si="42"/>
        <v>#REF!</v>
      </c>
      <c r="E95" t="e">
        <f t="shared" si="43"/>
        <v>#REF!</v>
      </c>
      <c r="F95" t="e">
        <f t="shared" si="44"/>
        <v>#REF!</v>
      </c>
      <c r="O95" s="5" t="s">
        <v>46</v>
      </c>
      <c r="P95" s="7">
        <v>0.63306451612903247</v>
      </c>
      <c r="Q95" s="7">
        <v>0.5171102661596958</v>
      </c>
      <c r="R95" s="7">
        <v>0.44973702490820694</v>
      </c>
      <c r="S95" s="7">
        <v>0.42898496591651886</v>
      </c>
      <c r="T95" s="7">
        <v>0.60383386581469634</v>
      </c>
      <c r="U95" s="7">
        <v>0.52499999999999991</v>
      </c>
      <c r="V95" s="7">
        <v>0.47136563876651977</v>
      </c>
      <c r="W95" s="7">
        <v>0.68749999999999989</v>
      </c>
      <c r="X95" s="7">
        <v>0.26829268292682928</v>
      </c>
      <c r="Y95" s="7">
        <v>0.16666666666666666</v>
      </c>
    </row>
    <row r="96" spans="1:25" x14ac:dyDescent="0.25">
      <c r="A96" s="5" t="s">
        <v>58</v>
      </c>
      <c r="B96" s="7" t="e">
        <f t="shared" si="40"/>
        <v>#REF!</v>
      </c>
      <c r="C96" t="e">
        <f t="shared" si="41"/>
        <v>#REF!</v>
      </c>
      <c r="D96" t="e">
        <f t="shared" si="42"/>
        <v>#REF!</v>
      </c>
      <c r="E96" t="e">
        <f t="shared" si="43"/>
        <v>#REF!</v>
      </c>
      <c r="F96" t="e">
        <f t="shared" si="44"/>
        <v>#REF!</v>
      </c>
      <c r="O96" s="5" t="s">
        <v>60</v>
      </c>
      <c r="P96" s="7">
        <v>0.52822580645161277</v>
      </c>
      <c r="Q96" s="7">
        <v>0.67934093789607075</v>
      </c>
      <c r="R96" s="7">
        <v>0.55512553339287507</v>
      </c>
      <c r="S96" s="7">
        <v>0.5314221682696797</v>
      </c>
      <c r="T96" s="7">
        <v>0.51757188498402551</v>
      </c>
      <c r="U96" s="7">
        <v>0.6166666666666667</v>
      </c>
      <c r="V96" s="7">
        <v>0.70044052863436113</v>
      </c>
      <c r="W96" s="7">
        <v>0.91071428571428559</v>
      </c>
      <c r="X96" s="7">
        <v>0.31707317073170727</v>
      </c>
      <c r="Y96" s="7">
        <v>0.16666666666666666</v>
      </c>
    </row>
    <row r="97" spans="1:25" x14ac:dyDescent="0.25">
      <c r="A97" s="5" t="s">
        <v>33</v>
      </c>
      <c r="B97" s="7" t="e">
        <f t="shared" si="40"/>
        <v>#REF!</v>
      </c>
      <c r="C97" t="e">
        <f t="shared" si="41"/>
        <v>#REF!</v>
      </c>
      <c r="D97" t="e">
        <f t="shared" si="42"/>
        <v>#REF!</v>
      </c>
      <c r="E97" t="e">
        <f t="shared" si="43"/>
        <v>#REF!</v>
      </c>
      <c r="F97" t="e">
        <f t="shared" si="44"/>
        <v>#REF!</v>
      </c>
      <c r="P97" s="7">
        <f>AVERAGE(P89:P96)</f>
        <v>0.49924395161290314</v>
      </c>
      <c r="Q97" s="7">
        <f t="shared" ref="Q97:Y97" si="46">AVERAGE(Q89:Q96)</f>
        <v>0.48558301647655255</v>
      </c>
      <c r="R97" s="7">
        <f t="shared" si="46"/>
        <v>0.420971023121961</v>
      </c>
      <c r="S97" s="7">
        <f t="shared" si="46"/>
        <v>0.39853160892707079</v>
      </c>
      <c r="T97" s="7">
        <f t="shared" si="46"/>
        <v>0.54432907348242798</v>
      </c>
      <c r="U97" s="7">
        <f t="shared" si="46"/>
        <v>0.57187499999999991</v>
      </c>
      <c r="V97" s="7">
        <f t="shared" si="46"/>
        <v>0.53359030837004395</v>
      </c>
      <c r="W97" s="7">
        <f t="shared" si="46"/>
        <v>0.56473214285714279</v>
      </c>
      <c r="X97" s="7">
        <f t="shared" si="46"/>
        <v>0.38414634146341459</v>
      </c>
      <c r="Y97" s="7">
        <f t="shared" si="46"/>
        <v>0.39583333333333331</v>
      </c>
    </row>
    <row r="98" spans="1:25" x14ac:dyDescent="0.25">
      <c r="A98" s="5" t="s">
        <v>46</v>
      </c>
      <c r="B98" s="7" t="e">
        <f t="shared" si="40"/>
        <v>#REF!</v>
      </c>
      <c r="C98" t="e">
        <f t="shared" si="41"/>
        <v>#REF!</v>
      </c>
      <c r="D98" t="e">
        <f t="shared" si="42"/>
        <v>#REF!</v>
      </c>
      <c r="E98" t="e">
        <f t="shared" si="43"/>
        <v>#REF!</v>
      </c>
      <c r="F98" t="e">
        <f t="shared" si="44"/>
        <v>#REF!</v>
      </c>
      <c r="O98" s="5" t="s">
        <v>102</v>
      </c>
    </row>
    <row r="99" spans="1:25" x14ac:dyDescent="0.25">
      <c r="A99" s="5" t="s">
        <v>48</v>
      </c>
      <c r="B99" s="7" t="e">
        <f t="shared" si="40"/>
        <v>#REF!</v>
      </c>
      <c r="C99" t="e">
        <f t="shared" si="41"/>
        <v>#REF!</v>
      </c>
      <c r="D99" t="e">
        <f t="shared" si="42"/>
        <v>#REF!</v>
      </c>
      <c r="E99" t="e">
        <f t="shared" si="43"/>
        <v>#REF!</v>
      </c>
      <c r="F99" t="e">
        <f t="shared" si="44"/>
        <v>#REF!</v>
      </c>
      <c r="O99" s="5" t="s">
        <v>49</v>
      </c>
      <c r="P99" s="7">
        <v>0.63104838709677469</v>
      </c>
      <c r="Q99" s="7">
        <v>0.38149556400506962</v>
      </c>
      <c r="R99" s="7">
        <v>0.25146372928450944</v>
      </c>
      <c r="S99" s="7">
        <v>0.20123260808665613</v>
      </c>
      <c r="T99" s="7">
        <v>0.78274760383386577</v>
      </c>
      <c r="U99" s="7">
        <v>0.75833333333333341</v>
      </c>
      <c r="V99" s="7">
        <v>1</v>
      </c>
      <c r="W99" s="7">
        <v>0.78571428571428559</v>
      </c>
      <c r="X99" s="7">
        <v>0.97560975609756106</v>
      </c>
      <c r="Y99" s="7">
        <v>0.5</v>
      </c>
    </row>
    <row r="100" spans="1:25" x14ac:dyDescent="0.25">
      <c r="A100" s="5" t="s">
        <v>47</v>
      </c>
      <c r="B100" s="7" t="e">
        <f t="shared" si="40"/>
        <v>#REF!</v>
      </c>
      <c r="C100" t="e">
        <f t="shared" si="41"/>
        <v>#REF!</v>
      </c>
      <c r="D100" t="e">
        <f t="shared" si="42"/>
        <v>#REF!</v>
      </c>
      <c r="E100" t="e">
        <f t="shared" si="43"/>
        <v>#REF!</v>
      </c>
      <c r="F100" t="e">
        <f t="shared" si="44"/>
        <v>#REF!</v>
      </c>
      <c r="O100" s="5" t="s">
        <v>57</v>
      </c>
      <c r="P100" s="7">
        <v>0.71169354838709686</v>
      </c>
      <c r="Q100" s="7">
        <v>0.79340937896070973</v>
      </c>
      <c r="R100" s="7">
        <v>0.69008633521881535</v>
      </c>
      <c r="S100" s="7">
        <v>0.67335885703613785</v>
      </c>
      <c r="T100" s="7">
        <v>0.83067092651757168</v>
      </c>
      <c r="U100" s="7">
        <v>0.89166666666666672</v>
      </c>
      <c r="V100" s="7">
        <v>0.65638766519823766</v>
      </c>
      <c r="W100" s="7">
        <v>0.84821428571428559</v>
      </c>
      <c r="X100" s="7">
        <v>1</v>
      </c>
      <c r="Y100" s="7">
        <v>0.33333333333333331</v>
      </c>
    </row>
    <row r="101" spans="1:25" x14ac:dyDescent="0.25">
      <c r="A101" s="5" t="s">
        <v>60</v>
      </c>
      <c r="B101" s="7" t="e">
        <f t="shared" si="40"/>
        <v>#REF!</v>
      </c>
      <c r="C101" t="e">
        <f t="shared" si="41"/>
        <v>#REF!</v>
      </c>
      <c r="D101" t="e">
        <f t="shared" si="42"/>
        <v>#REF!</v>
      </c>
      <c r="E101" t="e">
        <f t="shared" si="43"/>
        <v>#REF!</v>
      </c>
      <c r="F101" t="e">
        <f t="shared" si="44"/>
        <v>#REF!</v>
      </c>
      <c r="P101" s="7">
        <f>AVERAGE(P99:P100)</f>
        <v>0.67137096774193572</v>
      </c>
      <c r="Q101" s="7">
        <f t="shared" ref="Q101:Y101" si="47">AVERAGE(Q99:Q100)</f>
        <v>0.5874524714828897</v>
      </c>
      <c r="R101" s="7">
        <f t="shared" si="47"/>
        <v>0.4707750322516624</v>
      </c>
      <c r="S101" s="7">
        <f t="shared" si="47"/>
        <v>0.43729573256139698</v>
      </c>
      <c r="T101" s="7">
        <f t="shared" si="47"/>
        <v>0.80670926517571873</v>
      </c>
      <c r="U101" s="7">
        <f t="shared" si="47"/>
        <v>0.82500000000000007</v>
      </c>
      <c r="V101" s="7">
        <f t="shared" si="47"/>
        <v>0.82819383259911883</v>
      </c>
      <c r="W101" s="7">
        <f t="shared" si="47"/>
        <v>0.81696428571428559</v>
      </c>
      <c r="X101" s="7">
        <f t="shared" si="47"/>
        <v>0.98780487804878048</v>
      </c>
      <c r="Y101" s="7">
        <f t="shared" si="47"/>
        <v>0.41666666666666663</v>
      </c>
    </row>
    <row r="102" spans="1:25" x14ac:dyDescent="0.25">
      <c r="A102" s="5" t="s">
        <v>51</v>
      </c>
      <c r="B102" s="7" t="e">
        <f t="shared" si="40"/>
        <v>#REF!</v>
      </c>
      <c r="C102" t="e">
        <f t="shared" si="41"/>
        <v>#REF!</v>
      </c>
      <c r="D102" t="e">
        <f t="shared" si="42"/>
        <v>#REF!</v>
      </c>
      <c r="E102" t="e">
        <f t="shared" si="43"/>
        <v>#REF!</v>
      </c>
      <c r="F102" t="e">
        <f t="shared" si="44"/>
        <v>#REF!</v>
      </c>
      <c r="O102" s="5" t="s">
        <v>108</v>
      </c>
    </row>
    <row r="103" spans="1:25" x14ac:dyDescent="0.25">
      <c r="A103" s="5" t="s">
        <v>43</v>
      </c>
      <c r="B103" s="7" t="e">
        <f t="shared" si="40"/>
        <v>#REF!</v>
      </c>
      <c r="C103" t="e">
        <f t="shared" si="41"/>
        <v>#REF!</v>
      </c>
      <c r="D103" t="e">
        <f t="shared" si="42"/>
        <v>#REF!</v>
      </c>
      <c r="E103" t="e">
        <f t="shared" si="43"/>
        <v>#REF!</v>
      </c>
      <c r="F103" t="e">
        <f t="shared" si="44"/>
        <v>#REF!</v>
      </c>
      <c r="O103" s="5" t="s">
        <v>44</v>
      </c>
      <c r="P103" s="7">
        <v>0.1915322580645161</v>
      </c>
      <c r="Q103" s="7">
        <v>1.5209125475284919E-2</v>
      </c>
      <c r="R103" s="7">
        <v>5.8251463729284615E-2</v>
      </c>
      <c r="S103" s="7">
        <v>5.4440190493977123E-2</v>
      </c>
      <c r="T103" s="7">
        <v>0.22364217252396151</v>
      </c>
      <c r="U103" s="7">
        <v>0.27499999999999997</v>
      </c>
      <c r="V103" s="7">
        <v>0.62995594713656378</v>
      </c>
      <c r="W103" s="7">
        <v>0.13392857142857148</v>
      </c>
      <c r="X103" s="7">
        <v>0.56097560975609739</v>
      </c>
      <c r="Y103" s="7">
        <v>0.33333333333333331</v>
      </c>
    </row>
    <row r="104" spans="1:25" x14ac:dyDescent="0.25">
      <c r="O104" s="5" t="s">
        <v>38</v>
      </c>
      <c r="P104" s="7">
        <v>3.6290322580645115E-2</v>
      </c>
      <c r="Q104" s="7">
        <v>0</v>
      </c>
      <c r="R104" s="7">
        <v>4.0587476431477761E-2</v>
      </c>
      <c r="S104" s="7">
        <v>6.5552339153982592E-2</v>
      </c>
      <c r="T104" s="7">
        <v>0.13099041533546329</v>
      </c>
      <c r="U104" s="7">
        <v>0.13333333333333333</v>
      </c>
      <c r="V104" s="7">
        <v>0.62995594713656378</v>
      </c>
      <c r="W104" s="7">
        <v>3.5714285714285678E-2</v>
      </c>
      <c r="X104" s="7">
        <v>0.6585365853658538</v>
      </c>
      <c r="Y104" s="7">
        <v>0.83333333333333337</v>
      </c>
    </row>
    <row r="105" spans="1:25" x14ac:dyDescent="0.25">
      <c r="O105" s="5" t="s">
        <v>59</v>
      </c>
      <c r="P105" s="7">
        <v>4.0322580645160578E-3</v>
      </c>
      <c r="Q105" s="7">
        <v>0.23320659062103907</v>
      </c>
      <c r="R105" s="7">
        <v>0.30961595713009826</v>
      </c>
      <c r="S105" s="7">
        <v>0.2916238677747689</v>
      </c>
      <c r="T105" s="7">
        <v>0</v>
      </c>
      <c r="U105" s="7">
        <v>0</v>
      </c>
      <c r="V105" s="7">
        <v>0.58590308370044042</v>
      </c>
      <c r="W105" s="7">
        <v>0</v>
      </c>
      <c r="X105" s="7">
        <v>0.73170731707317049</v>
      </c>
      <c r="Y105" s="7">
        <v>0</v>
      </c>
    </row>
    <row r="106" spans="1:25" x14ac:dyDescent="0.25">
      <c r="O106" s="5" t="s">
        <v>48</v>
      </c>
      <c r="P106" s="7">
        <v>0.25806451612903203</v>
      </c>
      <c r="Q106" s="7">
        <v>3.0418250950570179E-2</v>
      </c>
      <c r="R106" s="7">
        <v>0</v>
      </c>
      <c r="S106" s="7">
        <v>0</v>
      </c>
      <c r="T106" s="7">
        <v>0.40894568690095839</v>
      </c>
      <c r="U106" s="7">
        <v>0.45833333333333331</v>
      </c>
      <c r="V106" s="7">
        <v>0.45814977973568266</v>
      </c>
      <c r="W106" s="7">
        <v>0.16964285714285701</v>
      </c>
      <c r="X106" s="7">
        <v>0.68292682926829273</v>
      </c>
      <c r="Y106" s="7">
        <v>0.33333333333333331</v>
      </c>
    </row>
    <row r="107" spans="1:25" x14ac:dyDescent="0.25">
      <c r="O107" s="5" t="s">
        <v>47</v>
      </c>
      <c r="P107" s="7">
        <v>0</v>
      </c>
      <c r="Q107" s="7">
        <v>0.38276299112801004</v>
      </c>
      <c r="R107" s="7">
        <v>0.41629453210280859</v>
      </c>
      <c r="S107" s="7">
        <v>0.43963021757400322</v>
      </c>
      <c r="T107" s="7">
        <v>2.5559105431309979E-2</v>
      </c>
      <c r="U107" s="7">
        <v>0</v>
      </c>
      <c r="V107" s="7">
        <v>0.75770925110132159</v>
      </c>
      <c r="W107" s="7">
        <v>9.8214285714285643E-2</v>
      </c>
      <c r="X107" s="7">
        <v>0.7804878048780487</v>
      </c>
      <c r="Y107" s="7">
        <v>0.5</v>
      </c>
    </row>
    <row r="108" spans="1:25" x14ac:dyDescent="0.25">
      <c r="O108" s="5" t="s">
        <v>51</v>
      </c>
      <c r="P108" s="7">
        <v>0.2963709677419355</v>
      </c>
      <c r="Q108" s="7">
        <v>0.37896070975918866</v>
      </c>
      <c r="R108" s="7">
        <v>0.39664582713109081</v>
      </c>
      <c r="S108" s="7">
        <v>0.37333084321598664</v>
      </c>
      <c r="T108" s="7">
        <v>0.45047923322683708</v>
      </c>
      <c r="U108" s="7">
        <v>0.29166666666666669</v>
      </c>
      <c r="V108" s="7">
        <v>0.68722466960352402</v>
      </c>
      <c r="W108" s="7">
        <v>0.11607142857142841</v>
      </c>
      <c r="X108" s="7">
        <v>0.51219512195121963</v>
      </c>
      <c r="Y108" s="7">
        <v>0.5</v>
      </c>
    </row>
    <row r="109" spans="1:25" x14ac:dyDescent="0.25">
      <c r="O109" s="5" t="s">
        <v>43</v>
      </c>
      <c r="P109" s="7">
        <v>0.22379032258064507</v>
      </c>
      <c r="Q109" s="7">
        <v>0.36248415716096327</v>
      </c>
      <c r="R109" s="7">
        <v>0.34911183884092506</v>
      </c>
      <c r="S109" s="7">
        <v>0.34083481184050812</v>
      </c>
      <c r="T109" s="7">
        <v>0.30670926517571889</v>
      </c>
      <c r="U109" s="7">
        <v>0.40833333333333333</v>
      </c>
      <c r="V109" s="7">
        <v>0.85022026431718056</v>
      </c>
      <c r="W109" s="7">
        <v>7.1428571428571355E-2</v>
      </c>
      <c r="X109" s="7">
        <v>0.41463414634146345</v>
      </c>
      <c r="Y109" s="7">
        <v>0.33333333333333331</v>
      </c>
    </row>
    <row r="110" spans="1:25" x14ac:dyDescent="0.25">
      <c r="P110" s="7">
        <f>AVERAGE(P103:P109)</f>
        <v>0.1442972350230414</v>
      </c>
      <c r="Q110" s="7">
        <f t="shared" ref="Q110:Y110" si="48">AVERAGE(Q103:Q109)</f>
        <v>0.20043454644215089</v>
      </c>
      <c r="R110" s="7">
        <f t="shared" si="48"/>
        <v>0.22435815648081217</v>
      </c>
      <c r="S110" s="7">
        <f t="shared" si="48"/>
        <v>0.22363032429331811</v>
      </c>
      <c r="T110" s="7">
        <f t="shared" si="48"/>
        <v>0.22090369694203557</v>
      </c>
      <c r="U110" s="7">
        <f t="shared" si="48"/>
        <v>0.22380952380952385</v>
      </c>
      <c r="V110" s="7">
        <f t="shared" si="48"/>
        <v>0.65701699181875384</v>
      </c>
      <c r="W110" s="7">
        <f t="shared" si="48"/>
        <v>8.9285714285714232E-2</v>
      </c>
      <c r="X110" s="7">
        <f t="shared" si="48"/>
        <v>0.62020905923344938</v>
      </c>
      <c r="Y110" s="7">
        <f t="shared" si="48"/>
        <v>0.40476190476190477</v>
      </c>
    </row>
    <row r="111" spans="1:25" s="9" customFormat="1" x14ac:dyDescent="0.25">
      <c r="A111" s="9" t="s">
        <v>116</v>
      </c>
    </row>
    <row r="113" spans="1:6" x14ac:dyDescent="0.25">
      <c r="A113" s="5" t="s">
        <v>42</v>
      </c>
      <c r="B113" s="7" t="e">
        <f t="shared" ref="B113:B132" si="49">SQRT((AB26-$P$29)^2+(AC26-$Q$29)^2+(AD26-$R$29)^2+(AE26-$S$29)^2+(AF26-$T$29)^2+(AG26-$U$29)^2+(AH26-$V$29)^2+(AI26-$W$29)^2+(AJ26-$X$29)^2+(AK26-$Y$29)^2)</f>
        <v>#REF!</v>
      </c>
      <c r="C113" s="7" t="e">
        <f t="shared" ref="C113:C132" si="50">SQRT((AB26-$P$97)^2+(AC26-$Q$97)^2+(AD26-$R$97)^2+(AE26-$S$97)^2+(AF26-$T$97)^2+(AG26-$U$97)^2+(AH26-$V$97)^2+(AI26-$W$97)^2+(AJ26-$X$97)^2+(AK26-$Y$97)^2)</f>
        <v>#REF!</v>
      </c>
      <c r="D113" s="7" t="e">
        <f t="shared" ref="D113:D132" si="51">SQRT((AB26-$P$101)^2+(AC26-$Q$101)^2+(AD26-$R$101)^2+(AE26-$S$101)^2+(AF26-$T$101)^2+(AG26-$U$101)^2+(AH26-$V$101)^2+(AI26-$W$101)^2+(AJ26-$X$101)^2+(AK26-$Y$101)^2)</f>
        <v>#REF!</v>
      </c>
      <c r="E113" s="7" t="e">
        <f t="shared" ref="E113:E132" si="52">SQRT((AB26-$P$110)^2+(AC26-$Q$110)^2+(AD26-$R$110)^2+(AE26-$S$110)^2+(AF26-$T$110)^2+(AG26-$U$110)^2+(AH26-$V$110)^2+(AI26-$W$110)^2+(AJ26-$X$110)^2+(AK26-$Y$110)^2)</f>
        <v>#REF!</v>
      </c>
      <c r="F113" t="e">
        <f>MATCH(MIN(B113:E113), B113:E113, 0)</f>
        <v>#REF!</v>
      </c>
    </row>
    <row r="114" spans="1:6" x14ac:dyDescent="0.25">
      <c r="A114" s="5" t="s">
        <v>52</v>
      </c>
      <c r="B114" s="7" t="e">
        <f t="shared" si="49"/>
        <v>#REF!</v>
      </c>
      <c r="C114" s="7" t="e">
        <f t="shared" si="50"/>
        <v>#REF!</v>
      </c>
      <c r="D114" s="7" t="e">
        <f t="shared" si="51"/>
        <v>#REF!</v>
      </c>
      <c r="E114" s="7" t="e">
        <f t="shared" si="52"/>
        <v>#REF!</v>
      </c>
      <c r="F114" t="e">
        <f t="shared" ref="F114:F132" si="53">MATCH(MIN(B114:E114), B114:E114, 0)</f>
        <v>#REF!</v>
      </c>
    </row>
    <row r="115" spans="1:6" x14ac:dyDescent="0.25">
      <c r="A115" s="5" t="s">
        <v>49</v>
      </c>
      <c r="B115" s="7" t="e">
        <f t="shared" si="49"/>
        <v>#REF!</v>
      </c>
      <c r="C115" s="7" t="e">
        <f t="shared" si="50"/>
        <v>#REF!</v>
      </c>
      <c r="D115" s="7" t="e">
        <f t="shared" si="51"/>
        <v>#REF!</v>
      </c>
      <c r="E115" s="7" t="e">
        <f t="shared" si="52"/>
        <v>#REF!</v>
      </c>
      <c r="F115" t="e">
        <f t="shared" si="53"/>
        <v>#REF!</v>
      </c>
    </row>
    <row r="116" spans="1:6" x14ac:dyDescent="0.25">
      <c r="A116" s="5" t="s">
        <v>54</v>
      </c>
      <c r="B116" s="7" t="e">
        <f t="shared" si="49"/>
        <v>#REF!</v>
      </c>
      <c r="C116" s="7" t="e">
        <f t="shared" si="50"/>
        <v>#REF!</v>
      </c>
      <c r="D116" s="7" t="e">
        <f t="shared" si="51"/>
        <v>#REF!</v>
      </c>
      <c r="E116" s="7" t="e">
        <f t="shared" si="52"/>
        <v>#REF!</v>
      </c>
      <c r="F116" t="e">
        <f t="shared" si="53"/>
        <v>#REF!</v>
      </c>
    </row>
    <row r="117" spans="1:6" x14ac:dyDescent="0.25">
      <c r="A117" s="5" t="s">
        <v>45</v>
      </c>
      <c r="B117" s="7" t="e">
        <f t="shared" si="49"/>
        <v>#REF!</v>
      </c>
      <c r="C117" s="7" t="e">
        <f t="shared" si="50"/>
        <v>#REF!</v>
      </c>
      <c r="D117" s="7" t="e">
        <f t="shared" si="51"/>
        <v>#REF!</v>
      </c>
      <c r="E117" s="7" t="e">
        <f t="shared" si="52"/>
        <v>#REF!</v>
      </c>
      <c r="F117" t="e">
        <f t="shared" si="53"/>
        <v>#REF!</v>
      </c>
    </row>
    <row r="118" spans="1:6" x14ac:dyDescent="0.25">
      <c r="A118" s="5" t="s">
        <v>57</v>
      </c>
      <c r="B118" s="7" t="e">
        <f t="shared" si="49"/>
        <v>#REF!</v>
      </c>
      <c r="C118" s="7" t="e">
        <f t="shared" si="50"/>
        <v>#REF!</v>
      </c>
      <c r="D118" s="7" t="e">
        <f t="shared" si="51"/>
        <v>#REF!</v>
      </c>
      <c r="E118" s="7" t="e">
        <f t="shared" si="52"/>
        <v>#REF!</v>
      </c>
      <c r="F118" t="e">
        <f t="shared" si="53"/>
        <v>#REF!</v>
      </c>
    </row>
    <row r="119" spans="1:6" x14ac:dyDescent="0.25">
      <c r="A119" s="5" t="s">
        <v>55</v>
      </c>
      <c r="B119" s="7" t="e">
        <f t="shared" si="49"/>
        <v>#REF!</v>
      </c>
      <c r="C119" s="7" t="e">
        <f t="shared" si="50"/>
        <v>#REF!</v>
      </c>
      <c r="D119" s="7" t="e">
        <f t="shared" si="51"/>
        <v>#REF!</v>
      </c>
      <c r="E119" s="7" t="e">
        <f t="shared" si="52"/>
        <v>#REF!</v>
      </c>
      <c r="F119" t="e">
        <f t="shared" si="53"/>
        <v>#REF!</v>
      </c>
    </row>
    <row r="120" spans="1:6" x14ac:dyDescent="0.25">
      <c r="A120" s="5" t="s">
        <v>44</v>
      </c>
      <c r="B120" s="7" t="e">
        <f t="shared" si="49"/>
        <v>#REF!</v>
      </c>
      <c r="C120" s="7" t="e">
        <f t="shared" si="50"/>
        <v>#REF!</v>
      </c>
      <c r="D120" s="7" t="e">
        <f t="shared" si="51"/>
        <v>#REF!</v>
      </c>
      <c r="E120" s="7" t="e">
        <f t="shared" si="52"/>
        <v>#REF!</v>
      </c>
      <c r="F120" t="e">
        <f t="shared" si="53"/>
        <v>#REF!</v>
      </c>
    </row>
    <row r="121" spans="1:6" x14ac:dyDescent="0.25">
      <c r="A121" s="5" t="s">
        <v>34</v>
      </c>
      <c r="B121" s="7" t="e">
        <f t="shared" si="49"/>
        <v>#REF!</v>
      </c>
      <c r="C121" s="7" t="e">
        <f t="shared" si="50"/>
        <v>#REF!</v>
      </c>
      <c r="D121" s="7" t="e">
        <f t="shared" si="51"/>
        <v>#REF!</v>
      </c>
      <c r="E121" s="7" t="e">
        <f t="shared" si="52"/>
        <v>#REF!</v>
      </c>
      <c r="F121" t="e">
        <f t="shared" si="53"/>
        <v>#REF!</v>
      </c>
    </row>
    <row r="122" spans="1:6" x14ac:dyDescent="0.25">
      <c r="A122" s="5" t="s">
        <v>38</v>
      </c>
      <c r="B122" s="7" t="e">
        <f t="shared" si="49"/>
        <v>#REF!</v>
      </c>
      <c r="C122" s="7" t="e">
        <f t="shared" si="50"/>
        <v>#REF!</v>
      </c>
      <c r="D122" s="7" t="e">
        <f t="shared" si="51"/>
        <v>#REF!</v>
      </c>
      <c r="E122" s="7" t="e">
        <f t="shared" si="52"/>
        <v>#REF!</v>
      </c>
      <c r="F122" t="e">
        <f t="shared" si="53"/>
        <v>#REF!</v>
      </c>
    </row>
    <row r="123" spans="1:6" x14ac:dyDescent="0.25">
      <c r="A123" s="5" t="s">
        <v>59</v>
      </c>
      <c r="B123" s="7" t="e">
        <f t="shared" si="49"/>
        <v>#REF!</v>
      </c>
      <c r="C123" s="7" t="e">
        <f t="shared" si="50"/>
        <v>#REF!</v>
      </c>
      <c r="D123" s="7" t="e">
        <f t="shared" si="51"/>
        <v>#REF!</v>
      </c>
      <c r="E123" s="7" t="e">
        <f t="shared" si="52"/>
        <v>#REF!</v>
      </c>
      <c r="F123" t="e">
        <f t="shared" si="53"/>
        <v>#REF!</v>
      </c>
    </row>
    <row r="124" spans="1:6" x14ac:dyDescent="0.25">
      <c r="A124" s="5" t="s">
        <v>39</v>
      </c>
      <c r="B124" s="7" t="e">
        <f t="shared" si="49"/>
        <v>#REF!</v>
      </c>
      <c r="C124" s="7" t="e">
        <f t="shared" si="50"/>
        <v>#REF!</v>
      </c>
      <c r="D124" s="7" t="e">
        <f t="shared" si="51"/>
        <v>#REF!</v>
      </c>
      <c r="E124" s="7" t="e">
        <f t="shared" si="52"/>
        <v>#REF!</v>
      </c>
      <c r="F124" t="e">
        <f t="shared" si="53"/>
        <v>#REF!</v>
      </c>
    </row>
    <row r="125" spans="1:6" x14ac:dyDescent="0.25">
      <c r="A125" s="5" t="s">
        <v>58</v>
      </c>
      <c r="B125" s="7" t="e">
        <f t="shared" si="49"/>
        <v>#REF!</v>
      </c>
      <c r="C125" s="7" t="e">
        <f t="shared" si="50"/>
        <v>#REF!</v>
      </c>
      <c r="D125" s="7" t="e">
        <f t="shared" si="51"/>
        <v>#REF!</v>
      </c>
      <c r="E125" s="7" t="e">
        <f t="shared" si="52"/>
        <v>#REF!</v>
      </c>
      <c r="F125" t="e">
        <f t="shared" si="53"/>
        <v>#REF!</v>
      </c>
    </row>
    <row r="126" spans="1:6" x14ac:dyDescent="0.25">
      <c r="A126" s="5" t="s">
        <v>33</v>
      </c>
      <c r="B126" s="7" t="e">
        <f t="shared" si="49"/>
        <v>#REF!</v>
      </c>
      <c r="C126" s="7" t="e">
        <f t="shared" si="50"/>
        <v>#REF!</v>
      </c>
      <c r="D126" s="7" t="e">
        <f t="shared" si="51"/>
        <v>#REF!</v>
      </c>
      <c r="E126" s="7" t="e">
        <f t="shared" si="52"/>
        <v>#REF!</v>
      </c>
      <c r="F126" t="e">
        <f t="shared" si="53"/>
        <v>#REF!</v>
      </c>
    </row>
    <row r="127" spans="1:6" x14ac:dyDescent="0.25">
      <c r="A127" s="5" t="s">
        <v>46</v>
      </c>
      <c r="B127" s="7" t="e">
        <f t="shared" si="49"/>
        <v>#REF!</v>
      </c>
      <c r="C127" s="7" t="e">
        <f t="shared" si="50"/>
        <v>#REF!</v>
      </c>
      <c r="D127" s="7" t="e">
        <f t="shared" si="51"/>
        <v>#REF!</v>
      </c>
      <c r="E127" s="7" t="e">
        <f t="shared" si="52"/>
        <v>#REF!</v>
      </c>
      <c r="F127" t="e">
        <f t="shared" si="53"/>
        <v>#REF!</v>
      </c>
    </row>
    <row r="128" spans="1:6" x14ac:dyDescent="0.25">
      <c r="A128" s="5" t="s">
        <v>48</v>
      </c>
      <c r="B128" s="7" t="e">
        <f t="shared" si="49"/>
        <v>#REF!</v>
      </c>
      <c r="C128" s="7" t="e">
        <f t="shared" si="50"/>
        <v>#REF!</v>
      </c>
      <c r="D128" s="7" t="e">
        <f t="shared" si="51"/>
        <v>#REF!</v>
      </c>
      <c r="E128" s="7" t="e">
        <f t="shared" si="52"/>
        <v>#REF!</v>
      </c>
      <c r="F128" t="e">
        <f t="shared" si="53"/>
        <v>#REF!</v>
      </c>
    </row>
    <row r="129" spans="1:6" x14ac:dyDescent="0.25">
      <c r="A129" s="5" t="s">
        <v>47</v>
      </c>
      <c r="B129" s="7" t="e">
        <f t="shared" si="49"/>
        <v>#REF!</v>
      </c>
      <c r="C129" s="7" t="e">
        <f t="shared" si="50"/>
        <v>#REF!</v>
      </c>
      <c r="D129" s="7" t="e">
        <f t="shared" si="51"/>
        <v>#REF!</v>
      </c>
      <c r="E129" s="7" t="e">
        <f t="shared" si="52"/>
        <v>#REF!</v>
      </c>
      <c r="F129" t="e">
        <f t="shared" si="53"/>
        <v>#REF!</v>
      </c>
    </row>
    <row r="130" spans="1:6" x14ac:dyDescent="0.25">
      <c r="A130" s="5" t="s">
        <v>60</v>
      </c>
      <c r="B130" s="7" t="e">
        <f t="shared" si="49"/>
        <v>#REF!</v>
      </c>
      <c r="C130" s="7" t="e">
        <f t="shared" si="50"/>
        <v>#REF!</v>
      </c>
      <c r="D130" s="7" t="e">
        <f t="shared" si="51"/>
        <v>#REF!</v>
      </c>
      <c r="E130" s="7" t="e">
        <f t="shared" si="52"/>
        <v>#REF!</v>
      </c>
      <c r="F130" t="e">
        <f t="shared" si="53"/>
        <v>#REF!</v>
      </c>
    </row>
    <row r="131" spans="1:6" x14ac:dyDescent="0.25">
      <c r="A131" s="5" t="s">
        <v>51</v>
      </c>
      <c r="B131" s="7" t="e">
        <f t="shared" si="49"/>
        <v>#REF!</v>
      </c>
      <c r="C131" s="7" t="e">
        <f t="shared" si="50"/>
        <v>#REF!</v>
      </c>
      <c r="D131" s="7" t="e">
        <f t="shared" si="51"/>
        <v>#REF!</v>
      </c>
      <c r="E131" s="7" t="e">
        <f t="shared" si="52"/>
        <v>#REF!</v>
      </c>
      <c r="F131" t="e">
        <f t="shared" si="53"/>
        <v>#REF!</v>
      </c>
    </row>
    <row r="132" spans="1:6" x14ac:dyDescent="0.25">
      <c r="A132" s="5" t="s">
        <v>43</v>
      </c>
      <c r="B132" s="7" t="e">
        <f t="shared" si="49"/>
        <v>#REF!</v>
      </c>
      <c r="C132" s="7" t="e">
        <f t="shared" si="50"/>
        <v>#REF!</v>
      </c>
      <c r="D132" s="7" t="e">
        <f t="shared" si="51"/>
        <v>#REF!</v>
      </c>
      <c r="E132" s="7" t="e">
        <f t="shared" si="52"/>
        <v>#REF!</v>
      </c>
      <c r="F132" t="e">
        <f t="shared" si="53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AE59-A11E-4D03-B5DE-5EEF92C1F884}">
  <dimension ref="A1:S102"/>
  <sheetViews>
    <sheetView tabSelected="1" topLeftCell="A62" workbookViewId="0">
      <selection activeCell="U89" sqref="U89"/>
    </sheetView>
  </sheetViews>
  <sheetFormatPr defaultRowHeight="15" x14ac:dyDescent="0.25"/>
  <cols>
    <col min="1" max="1" width="13.42578125" bestFit="1" customWidth="1"/>
  </cols>
  <sheetData>
    <row r="1" spans="1:19" ht="15.75" thickBot="1" x14ac:dyDescent="0.3">
      <c r="A1" t="s">
        <v>117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113</v>
      </c>
      <c r="J1" t="s">
        <v>144</v>
      </c>
      <c r="M1" t="s">
        <v>149</v>
      </c>
    </row>
    <row r="2" spans="1:19" ht="16.5" thickBot="1" x14ac:dyDescent="0.3">
      <c r="A2" s="5" t="s">
        <v>42</v>
      </c>
      <c r="B2" s="7">
        <v>8.0797864421904106E-2</v>
      </c>
      <c r="C2" s="7">
        <v>0.7564429110840708</v>
      </c>
      <c r="D2" s="7">
        <v>0.637787397883541</v>
      </c>
      <c r="E2" s="7">
        <v>0.11843060486726378</v>
      </c>
      <c r="F2" s="7">
        <v>2.0442382904154278E-2</v>
      </c>
      <c r="G2" s="7">
        <v>7.0259012540786186E-3</v>
      </c>
      <c r="H2" s="16">
        <v>1</v>
      </c>
      <c r="J2" t="s">
        <v>145</v>
      </c>
      <c r="K2">
        <v>0</v>
      </c>
      <c r="M2" t="s">
        <v>150</v>
      </c>
      <c r="N2" s="7">
        <f>SQRT((B2-B3)^2+(C2-C3)^2+(D2-D3)^2+(E2-E3)^2+(F2-F3)^2+(G2-G3)^2)</f>
        <v>1.7636841333619722E-2</v>
      </c>
      <c r="O2" t="s">
        <v>158</v>
      </c>
      <c r="P2" s="7">
        <f>SQRT(($B$7-B3)^2+($C$7-C3)^2+($D$7-D3)^2+($E$7-E3)^2+($F$7-F3)^2+($G$7-G3)^2)</f>
        <v>2.3230104377310143E-2</v>
      </c>
    </row>
    <row r="3" spans="1:19" ht="16.5" thickBot="1" x14ac:dyDescent="0.3">
      <c r="A3" s="5" t="s">
        <v>52</v>
      </c>
      <c r="B3" s="7">
        <v>8.213554955900762E-2</v>
      </c>
      <c r="C3" s="7">
        <v>0.76133665390711391</v>
      </c>
      <c r="D3" s="7">
        <v>0.628893080243214</v>
      </c>
      <c r="E3" s="7">
        <v>0.1327861412728204</v>
      </c>
      <c r="F3" s="7">
        <v>2.0705003117999835E-2</v>
      </c>
      <c r="G3" s="7">
        <v>7.2724184505371329E-3</v>
      </c>
      <c r="H3" s="17">
        <v>3</v>
      </c>
      <c r="J3" t="s">
        <v>146</v>
      </c>
      <c r="K3" s="7">
        <f>SQRT((B2-B7)^2+(C2-C7)^2+(D2-D7)^2+(E2-E7)^2+(F2-F7)^2+(G2-G7)^2)</f>
        <v>6.5947787957742867E-3</v>
      </c>
      <c r="M3" t="s">
        <v>151</v>
      </c>
      <c r="N3" s="18">
        <v>4.8599999999999997E-2</v>
      </c>
      <c r="O3" t="s">
        <v>159</v>
      </c>
      <c r="P3" s="7">
        <f>SQRT(($B$7-B4)^2+($C$7-C4)^2+($D$7-D4)^2+($E$7-E4)^2+($F$7-F4)^2+($G$7-G4)^2)</f>
        <v>5.2230182242243454E-2</v>
      </c>
    </row>
    <row r="4" spans="1:19" ht="16.5" thickBot="1" x14ac:dyDescent="0.3">
      <c r="A4" s="5" t="s">
        <v>49</v>
      </c>
      <c r="B4" s="7">
        <v>8.5358159120354285E-2</v>
      </c>
      <c r="C4" s="7">
        <v>0.78271996154855528</v>
      </c>
      <c r="D4" s="7">
        <v>0.6010270379299173</v>
      </c>
      <c r="E4" s="7">
        <v>0.13424165148669445</v>
      </c>
      <c r="F4" s="7">
        <v>2.6862578562021424E-2</v>
      </c>
      <c r="G4" s="7">
        <v>9.355587706083324E-3</v>
      </c>
      <c r="H4" s="17">
        <v>2</v>
      </c>
      <c r="J4" t="s">
        <v>147</v>
      </c>
      <c r="K4" s="7">
        <f>SQRT((B2-B7)^2+(C2-C7)^2+(D2-D7)^2+(E2-E7)^2+(F2-F7)^2+(G2-G7)^2)</f>
        <v>6.5947787957742867E-3</v>
      </c>
      <c r="M4" t="s">
        <v>152</v>
      </c>
      <c r="N4" s="7">
        <f>SQRT((B2-B5)^2+(C2-C5)^2+(D2-D5)^2+(E2-E5)^2+(F2-F5)^2+(G2-G5)^2)</f>
        <v>4.0312309186860538E-2</v>
      </c>
      <c r="O4" t="s">
        <v>160</v>
      </c>
      <c r="P4" s="7">
        <f t="shared" ref="P4" si="0">SQRT(($B$7-B5)^2+($C$7-C5)^2+($D$7-D5)^2+($E$7-E5)^2+($F$7-F5)^2+($G$7-G5)^2)</f>
        <v>4.4248410091679395E-2</v>
      </c>
    </row>
    <row r="5" spans="1:19" ht="16.5" thickBot="1" x14ac:dyDescent="0.3">
      <c r="A5" s="5" t="s">
        <v>54</v>
      </c>
      <c r="B5" s="7">
        <v>8.2758917107124075E-2</v>
      </c>
      <c r="C5" s="7">
        <v>0.77799751651007232</v>
      </c>
      <c r="D5" s="7">
        <v>0.60774800149365771</v>
      </c>
      <c r="E5" s="7">
        <v>0.13431508374553941</v>
      </c>
      <c r="F5" s="7">
        <v>2.0064146478417654E-2</v>
      </c>
      <c r="G5" s="7">
        <v>8.371435265371539E-3</v>
      </c>
      <c r="H5" s="17">
        <v>2</v>
      </c>
      <c r="J5" t="s">
        <v>148</v>
      </c>
      <c r="K5">
        <v>0</v>
      </c>
      <c r="M5" t="s">
        <v>154</v>
      </c>
      <c r="N5" s="19">
        <v>1.24E-2</v>
      </c>
      <c r="O5" t="s">
        <v>161</v>
      </c>
      <c r="P5" s="7">
        <f>SQRT(($B$7-B6)^2+($C$7-C6)^2+($D$7-D6)^2+($E$7-E6)^2+($F$7-F6)^2+($G$7-G6)^2)</f>
        <v>1.6506318715410896E-2</v>
      </c>
    </row>
    <row r="6" spans="1:19" ht="16.5" thickBot="1" x14ac:dyDescent="0.3">
      <c r="A6" s="5" t="s">
        <v>45</v>
      </c>
      <c r="B6" s="7">
        <v>7.9089469429606638E-2</v>
      </c>
      <c r="C6" s="7">
        <v>0.76298076390914638</v>
      </c>
      <c r="D6" s="7">
        <v>0.62905751954568978</v>
      </c>
      <c r="E6" s="7">
        <v>0.12403621962954975</v>
      </c>
      <c r="F6" s="7">
        <v>2.1193910108587399E-2</v>
      </c>
      <c r="G6" s="7">
        <v>7.5948158175238138E-3</v>
      </c>
      <c r="H6" s="17">
        <v>3</v>
      </c>
      <c r="M6" t="s">
        <v>153</v>
      </c>
      <c r="N6" s="7">
        <f>SQRT(($B$2-B8)^2+($C$2-C8)^2+($D$2-D8)^2+($E$2-E8)^2+($F$2-F8)^2+($G$2-G8)^2)</f>
        <v>5.9002350478343069E-2</v>
      </c>
      <c r="O6" t="s">
        <v>162</v>
      </c>
      <c r="P6" s="7">
        <f>SQRT(($B$7-B8)^2+($C$7-C8)^2+($D$7-D8)^2+($E$7-E8)^2+($F$7-F8)^2+($G$7-G8)^2)</f>
        <v>6.2603591169367756E-2</v>
      </c>
    </row>
    <row r="7" spans="1:19" ht="16.5" thickBot="1" x14ac:dyDescent="0.3">
      <c r="A7" s="5" t="s">
        <v>57</v>
      </c>
      <c r="B7" s="7">
        <v>7.6887194861412322E-2</v>
      </c>
      <c r="C7" s="7">
        <v>0.75610470223492188</v>
      </c>
      <c r="D7" s="7">
        <v>0.63953264987815872</v>
      </c>
      <c r="E7" s="7">
        <v>0.113520859970132</v>
      </c>
      <c r="F7" s="7">
        <v>2.1101421098957716E-2</v>
      </c>
      <c r="G7" s="7">
        <v>7.7312769740719017E-3</v>
      </c>
      <c r="H7" s="17">
        <v>1</v>
      </c>
      <c r="M7" t="s">
        <v>155</v>
      </c>
      <c r="N7" s="7">
        <f t="shared" ref="N7:N8" si="1">SQRT(($B$2-B9)^2+($C$2-C9)^2+($D$2-D9)^2+($E$2-E9)^2+($F$2-F9)^2+($G$2-G9)^2)</f>
        <v>5.7835029111936012E-2</v>
      </c>
      <c r="O7" t="s">
        <v>163</v>
      </c>
      <c r="P7" s="7">
        <f t="shared" ref="P7:P8" si="2">SQRT(($B$7-B9)^2+($C$7-C9)^2+($D$7-D9)^2+($E$7-E9)^2+($F$7-F9)^2+($G$7-G9)^2)</f>
        <v>6.2129269384228629E-2</v>
      </c>
    </row>
    <row r="8" spans="1:19" ht="16.5" thickBot="1" x14ac:dyDescent="0.3">
      <c r="A8" s="5" t="s">
        <v>55</v>
      </c>
      <c r="B8" s="7">
        <v>8.1234459543160359E-2</v>
      </c>
      <c r="C8" s="7">
        <v>0.78754933885719891</v>
      </c>
      <c r="D8" s="7">
        <v>0.59363643512309483</v>
      </c>
      <c r="E8" s="7">
        <v>0.14146003686797143</v>
      </c>
      <c r="F8" s="7">
        <v>2.5795065307243535E-2</v>
      </c>
      <c r="G8" s="7">
        <v>9.2982212154017387E-3</v>
      </c>
      <c r="H8" s="17">
        <v>2</v>
      </c>
      <c r="M8" t="s">
        <v>156</v>
      </c>
      <c r="N8" s="7">
        <f t="shared" si="1"/>
        <v>1.4147899796079833E-2</v>
      </c>
      <c r="O8" t="s">
        <v>164</v>
      </c>
      <c r="P8" s="7">
        <f t="shared" si="2"/>
        <v>1.6526773009336731E-2</v>
      </c>
    </row>
    <row r="9" spans="1:19" ht="16.5" thickBot="1" x14ac:dyDescent="0.3">
      <c r="A9" s="5" t="s">
        <v>44</v>
      </c>
      <c r="B9" s="7">
        <v>8.1400085490323376E-2</v>
      </c>
      <c r="C9" s="7">
        <v>0.78325320356293793</v>
      </c>
      <c r="D9" s="7">
        <v>0.59740538932891785</v>
      </c>
      <c r="E9" s="7">
        <v>0.14996100931326503</v>
      </c>
      <c r="F9" s="7">
        <v>2.1214307994582349E-2</v>
      </c>
      <c r="G9" s="7">
        <v>7.5428650647403903E-3</v>
      </c>
      <c r="H9" s="17">
        <v>2</v>
      </c>
      <c r="M9" t="s">
        <v>157</v>
      </c>
      <c r="N9" s="7">
        <f>SQRT(($B$2-B11)^2+($C$2-C11)^2+($D$2-D11)^2+($E$2-E11)^2+($F$2-F11)^2+($G$2-G11)^2)</f>
        <v>5.1718986621698396E-2</v>
      </c>
      <c r="O9" t="s">
        <v>165</v>
      </c>
      <c r="P9" s="7">
        <f>SQRT(($B$7-B11)^2+($C$7-C11)^2+($D$7-D11)^2+($E$7-E11)^2+($F$7-F11)^2+($G$7-G11)^2)</f>
        <v>5.6506400761956725E-2</v>
      </c>
    </row>
    <row r="10" spans="1:19" ht="16.5" thickBot="1" x14ac:dyDescent="0.3">
      <c r="A10" s="5" t="s">
        <v>34</v>
      </c>
      <c r="B10" s="7">
        <v>7.6929471371274802E-2</v>
      </c>
      <c r="C10" s="7">
        <v>0.76514997381510119</v>
      </c>
      <c r="D10" s="7">
        <v>0.62748263179419961</v>
      </c>
      <c r="E10" s="7">
        <v>0.12016956552902734</v>
      </c>
      <c r="F10" s="7">
        <v>2.018139707171912E-2</v>
      </c>
      <c r="G10" s="7">
        <v>6.7013084326437763E-3</v>
      </c>
      <c r="H10" s="17">
        <v>3</v>
      </c>
      <c r="M10" t="s">
        <v>170</v>
      </c>
      <c r="N10" s="7">
        <v>6.6E-3</v>
      </c>
      <c r="O10" t="s">
        <v>174</v>
      </c>
      <c r="P10" s="7">
        <v>6.6E-3</v>
      </c>
    </row>
    <row r="11" spans="1:19" ht="16.5" thickBot="1" x14ac:dyDescent="0.3">
      <c r="A11" s="5" t="s">
        <v>38</v>
      </c>
      <c r="B11" s="7">
        <v>8.1025124451776398E-2</v>
      </c>
      <c r="C11" s="7">
        <v>0.77635941230544503</v>
      </c>
      <c r="D11" s="7">
        <v>0.60553406886009797</v>
      </c>
      <c r="E11" s="7">
        <v>0.1536053645284278</v>
      </c>
      <c r="F11" s="7">
        <v>1.9757099088111494E-2</v>
      </c>
      <c r="G11" s="7">
        <v>6.6732754898674454E-3</v>
      </c>
      <c r="H11" s="17">
        <v>2</v>
      </c>
      <c r="M11" t="s">
        <v>171</v>
      </c>
      <c r="N11">
        <v>3.7699999999999997E-2</v>
      </c>
      <c r="O11" t="s">
        <v>173</v>
      </c>
      <c r="P11">
        <v>4.1700000000000001E-2</v>
      </c>
    </row>
    <row r="12" spans="1:19" x14ac:dyDescent="0.25">
      <c r="M12" t="s">
        <v>169</v>
      </c>
      <c r="N12" s="7">
        <f>(N11-N10)/(MAX(N11,N10))</f>
        <v>0.82493368700265246</v>
      </c>
      <c r="O12" t="s">
        <v>172</v>
      </c>
      <c r="P12" s="7">
        <f>(P11-P10)/(MAX(P11,P10))</f>
        <v>0.84172661870503596</v>
      </c>
    </row>
    <row r="13" spans="1:19" x14ac:dyDescent="0.25">
      <c r="A13" s="5" t="s">
        <v>94</v>
      </c>
    </row>
    <row r="14" spans="1:19" ht="15.75" thickBot="1" x14ac:dyDescent="0.3">
      <c r="A14" s="5" t="s">
        <v>42</v>
      </c>
      <c r="B14" s="7">
        <v>8.0797864421904106E-2</v>
      </c>
      <c r="C14" s="7">
        <v>0.7564429110840708</v>
      </c>
      <c r="D14" s="7">
        <v>0.637787397883541</v>
      </c>
      <c r="E14" s="7">
        <v>0.11843060486726378</v>
      </c>
      <c r="F14" s="7">
        <v>2.0442382904154278E-2</v>
      </c>
      <c r="G14" s="7">
        <v>7.0259012540786186E-3</v>
      </c>
      <c r="J14" t="s">
        <v>175</v>
      </c>
      <c r="M14" t="s">
        <v>189</v>
      </c>
    </row>
    <row r="15" spans="1:19" ht="16.5" thickBot="1" x14ac:dyDescent="0.3">
      <c r="A15" s="5" t="s">
        <v>57</v>
      </c>
      <c r="B15" s="7">
        <v>7.6887194861412322E-2</v>
      </c>
      <c r="C15" s="7">
        <v>0.75610470223492188</v>
      </c>
      <c r="D15" s="7">
        <v>0.63953264987815872</v>
      </c>
      <c r="E15" s="7">
        <v>0.113520859970132</v>
      </c>
      <c r="F15" s="7">
        <v>2.1101421098957716E-2</v>
      </c>
      <c r="G15" s="7">
        <v>7.7312769740719017E-3</v>
      </c>
      <c r="J15" t="s">
        <v>176</v>
      </c>
      <c r="K15">
        <v>0</v>
      </c>
      <c r="L15">
        <v>4.0300000000000002E-2</v>
      </c>
      <c r="M15" t="s">
        <v>190</v>
      </c>
      <c r="N15" s="7">
        <f>SQRT(($B$4-B3)^2+($C$4-C3)^2+($D$4-D3)^2+($E$4-E3)^2+($F$4-F3)^2+($G$4-G3)^2)</f>
        <v>3.589597765430845E-2</v>
      </c>
      <c r="O15" s="20">
        <v>4.8599999999999997E-2</v>
      </c>
      <c r="P15" s="21">
        <v>3.5900000000000001E-2</v>
      </c>
      <c r="Q15" s="21">
        <v>3.6799999999999999E-2</v>
      </c>
      <c r="R15" s="21">
        <v>5.2200000000000003E-2</v>
      </c>
      <c r="S15" s="21">
        <v>3.6499999999999998E-2</v>
      </c>
    </row>
    <row r="16" spans="1:19" x14ac:dyDescent="0.25">
      <c r="J16" t="s">
        <v>177</v>
      </c>
      <c r="K16" s="7">
        <f>SQRT(($B$4-B5)^2+($C$4-C5)^2+($D$4-D5)^2+($E$4-E5)^2+($F$4-F5)^2+($G$4-G5)^2)</f>
        <v>1.1019143547868442E-2</v>
      </c>
      <c r="L16">
        <v>1.2200000000000001E-2</v>
      </c>
      <c r="O16">
        <f>AVERAGE(O15:S15)</f>
        <v>4.1999999999999996E-2</v>
      </c>
    </row>
    <row r="17" spans="1:19" x14ac:dyDescent="0.25">
      <c r="A17" s="5" t="s">
        <v>95</v>
      </c>
      <c r="J17" t="s">
        <v>178</v>
      </c>
      <c r="K17" s="7">
        <f>SQRT(($B$4-B6)^2+($C$4-C6)^2+($D$4-D6)^2+($E$4-E6)^2+($F$4-F6)^2+($G$4-G6)^2)</f>
        <v>3.6797082120298814E-2</v>
      </c>
      <c r="L17">
        <v>1.7600000000000001E-2</v>
      </c>
    </row>
    <row r="18" spans="1:19" x14ac:dyDescent="0.25">
      <c r="A18" s="5" t="s">
        <v>49</v>
      </c>
      <c r="B18" s="7">
        <v>8.5358159120354299E-2</v>
      </c>
      <c r="C18" s="7">
        <v>0.78271996154855528</v>
      </c>
      <c r="D18" s="7">
        <v>0.6010270379299173</v>
      </c>
      <c r="E18" s="7">
        <v>0.13424165148669445</v>
      </c>
      <c r="F18" s="7">
        <v>2.6862578562021424E-2</v>
      </c>
      <c r="G18" s="7">
        <v>9.355587706083324E-3</v>
      </c>
      <c r="J18" t="s">
        <v>88</v>
      </c>
      <c r="K18" s="7">
        <f t="shared" ref="K18:K19" si="3">SQRT(($B$4-B7)^2+($C$4-C7)^2+($D$4-D7)^2+($E$4-E7)^2+($F$4-F7)^2+($G$4-G7)^2)</f>
        <v>5.2230182242243454E-2</v>
      </c>
      <c r="L18">
        <v>2.2599999999999999E-2</v>
      </c>
    </row>
    <row r="19" spans="1:19" x14ac:dyDescent="0.25">
      <c r="A19" s="5" t="s">
        <v>54</v>
      </c>
      <c r="B19" s="7">
        <v>8.2758917107124075E-2</v>
      </c>
      <c r="C19" s="7">
        <v>0.77799751651007232</v>
      </c>
      <c r="D19" s="7">
        <v>0.60774800149365771</v>
      </c>
      <c r="E19" s="7">
        <v>0.13431508374553941</v>
      </c>
      <c r="F19" s="7">
        <v>2.0064146478417654E-2</v>
      </c>
      <c r="G19" s="7">
        <v>8.371435265371539E-3</v>
      </c>
      <c r="J19" t="s">
        <v>179</v>
      </c>
      <c r="K19" s="7">
        <f t="shared" si="3"/>
        <v>1.2173609005402477E-2</v>
      </c>
      <c r="L19" s="7">
        <f>AVERAGE(L15:L18)</f>
        <v>2.3175000000000001E-2</v>
      </c>
    </row>
    <row r="20" spans="1:19" x14ac:dyDescent="0.25">
      <c r="A20" s="5" t="s">
        <v>55</v>
      </c>
      <c r="B20" s="7">
        <v>8.1234459543160359E-2</v>
      </c>
      <c r="C20" s="7">
        <v>0.78754933885719891</v>
      </c>
      <c r="D20" s="7">
        <v>0.59363643512309483</v>
      </c>
      <c r="E20" s="7">
        <v>0.14146003686797143</v>
      </c>
      <c r="F20" s="7">
        <v>2.5795065307243535E-2</v>
      </c>
      <c r="G20" s="7">
        <v>9.2982212154017387E-3</v>
      </c>
      <c r="J20" t="s">
        <v>180</v>
      </c>
      <c r="K20" s="7">
        <f>SQRT(($B$4-B9)^2+($C$4-C9)^2+($D$4-D9)^2+($E$4-E9)^2+($F$4-F9)^2+($G$4-G9)^2)</f>
        <v>1.7645230708408767E-2</v>
      </c>
    </row>
    <row r="21" spans="1:19" x14ac:dyDescent="0.25">
      <c r="A21" s="5" t="s">
        <v>44</v>
      </c>
      <c r="B21" s="7">
        <v>8.1400085490323376E-2</v>
      </c>
      <c r="C21" s="7">
        <v>0.78325320356293793</v>
      </c>
      <c r="D21" s="7">
        <v>0.59740538932891785</v>
      </c>
      <c r="E21" s="7">
        <v>0.14996100931326503</v>
      </c>
      <c r="F21" s="7">
        <v>2.1214307994582349E-2</v>
      </c>
      <c r="G21" s="7">
        <v>7.5428650647403903E-3</v>
      </c>
      <c r="J21" t="s">
        <v>181</v>
      </c>
      <c r="K21" s="7">
        <f t="shared" ref="K21:K22" si="4">SQRT(($B$4-B10)^2+($C$4-C10)^2+($D$4-D10)^2+($E$4-E10)^2+($F$4-F10)^2+($G$4-G10)^2)</f>
        <v>3.6460289091075536E-2</v>
      </c>
    </row>
    <row r="22" spans="1:19" x14ac:dyDescent="0.25">
      <c r="A22" s="5" t="s">
        <v>38</v>
      </c>
      <c r="B22" s="7">
        <v>8.1025124451776398E-2</v>
      </c>
      <c r="C22" s="7">
        <v>0.77635941230544503</v>
      </c>
      <c r="D22" s="7">
        <v>0.60553406886009797</v>
      </c>
      <c r="E22" s="7">
        <v>0.1536053645284278</v>
      </c>
      <c r="F22" s="7">
        <v>1.9757099088111494E-2</v>
      </c>
      <c r="G22" s="7">
        <v>6.6732754898674454E-3</v>
      </c>
      <c r="J22" t="s">
        <v>182</v>
      </c>
      <c r="K22" s="7">
        <f t="shared" si="4"/>
        <v>2.2631418958181649E-2</v>
      </c>
    </row>
    <row r="23" spans="1:19" ht="15.75" thickBot="1" x14ac:dyDescent="0.3"/>
    <row r="24" spans="1:19" ht="16.5" thickBot="1" x14ac:dyDescent="0.3">
      <c r="A24" s="5" t="s">
        <v>102</v>
      </c>
      <c r="J24" t="s">
        <v>183</v>
      </c>
      <c r="K24" s="7">
        <f>SQRT(($B$5-B6)^2+($C$5-C6)^2+($D$5-D6)^2+($E$5-E6)^2+($F$5-F6)^2+($G$5-G6)^2)</f>
        <v>2.829483726207211E-2</v>
      </c>
      <c r="L24">
        <v>4.0300000000000002E-2</v>
      </c>
      <c r="M24" t="s">
        <v>192</v>
      </c>
      <c r="N24" s="7">
        <f>SQRT(($B$5-B2)^2+($C$5-C2)^2+($D$5-D2)^2+($E$5-E2)^2+($F$5-F2)^2+($G$5-G2)^2)</f>
        <v>4.0312309186860538E-2</v>
      </c>
      <c r="O24" s="20">
        <v>4.0300000000000002E-2</v>
      </c>
      <c r="P24" s="21">
        <v>1.0999999999999999E-2</v>
      </c>
      <c r="Q24" s="21">
        <v>2.8299999999999999E-2</v>
      </c>
      <c r="R24" s="21">
        <v>4.4200000000000003E-2</v>
      </c>
      <c r="S24" s="21">
        <v>2.81E-2</v>
      </c>
    </row>
    <row r="25" spans="1:19" x14ac:dyDescent="0.25">
      <c r="A25" s="5" t="s">
        <v>52</v>
      </c>
      <c r="B25" s="7">
        <v>8.213554955900762E-2</v>
      </c>
      <c r="C25" s="7">
        <v>0.76133665390711391</v>
      </c>
      <c r="D25" s="7">
        <v>0.628893080243214</v>
      </c>
      <c r="E25" s="7">
        <v>0.1327861412728204</v>
      </c>
      <c r="F25" s="7">
        <v>2.0705003117999835E-2</v>
      </c>
      <c r="G25" s="7">
        <v>7.2724184505371329E-3</v>
      </c>
      <c r="J25" t="s">
        <v>184</v>
      </c>
      <c r="K25" s="7">
        <f t="shared" ref="K25:K28" si="5">SQRT(($B$5-B7)^2+($C$5-C7)^2+($D$5-D7)^2+($E$5-E7)^2+($F$5-F7)^2+($G$5-G7)^2)</f>
        <v>4.4248410091679395E-2</v>
      </c>
      <c r="L25">
        <v>1.9400000000000001E-2</v>
      </c>
      <c r="M25" t="s">
        <v>166</v>
      </c>
      <c r="N25" s="7">
        <f t="shared" ref="N25:N28" si="6">SQRT(($B$5-B3)^2+($C$5-C3)^2+($D$5-D3)^2+($E$5-E3)^2+($F$5-F3)^2+($G$5-G3)^2)</f>
        <v>2.7000805272737866E-2</v>
      </c>
      <c r="O25" s="7">
        <f>AVERAGE(O24:S24)</f>
        <v>3.0380000000000001E-2</v>
      </c>
    </row>
    <row r="26" spans="1:19" x14ac:dyDescent="0.25">
      <c r="A26" s="5" t="s">
        <v>45</v>
      </c>
      <c r="B26" s="7">
        <v>7.9089469429606638E-2</v>
      </c>
      <c r="C26" s="7">
        <v>0.76298076390914638</v>
      </c>
      <c r="D26" s="7">
        <v>0.62905751954568978</v>
      </c>
      <c r="E26" s="7">
        <v>0.12403621962954975</v>
      </c>
      <c r="F26" s="7">
        <v>2.1193910108587399E-2</v>
      </c>
      <c r="G26" s="7">
        <v>7.5948158175238138E-3</v>
      </c>
      <c r="J26" t="s">
        <v>185</v>
      </c>
      <c r="K26" s="7">
        <f t="shared" si="5"/>
        <v>1.9428080306291451E-2</v>
      </c>
      <c r="L26">
        <v>1.9599999999999999E-2</v>
      </c>
      <c r="M26" t="s">
        <v>193</v>
      </c>
      <c r="N26" s="7">
        <f t="shared" si="6"/>
        <v>1.1019143547868442E-2</v>
      </c>
    </row>
    <row r="27" spans="1:19" x14ac:dyDescent="0.25">
      <c r="A27" s="5" t="s">
        <v>34</v>
      </c>
      <c r="B27" s="7">
        <v>7.6929471371274802E-2</v>
      </c>
      <c r="C27" s="7">
        <v>0.76514997381510119</v>
      </c>
      <c r="D27" s="7">
        <v>0.62748263179419961</v>
      </c>
      <c r="E27" s="7">
        <v>0.12016956552902734</v>
      </c>
      <c r="F27" s="7">
        <v>2.018139707171912E-2</v>
      </c>
      <c r="G27" s="7">
        <v>6.7013084326437763E-3</v>
      </c>
      <c r="J27" t="s">
        <v>180</v>
      </c>
      <c r="K27" s="7">
        <f>SQRT(($B$5-B9)^2+($C$5-C9)^2+($D$5-D9)^2+($E$5-E9)^2+($F$5-F9)^2+($G$5-G9)^2)</f>
        <v>1.9576585072789175E-2</v>
      </c>
      <c r="L27">
        <v>1.9599999999999999E-2</v>
      </c>
      <c r="M27" t="s">
        <v>194</v>
      </c>
      <c r="N27" s="7">
        <f t="shared" si="6"/>
        <v>0</v>
      </c>
    </row>
    <row r="28" spans="1:19" x14ac:dyDescent="0.25">
      <c r="J28" t="s">
        <v>181</v>
      </c>
      <c r="K28" s="7">
        <f t="shared" si="5"/>
        <v>2.8131764625385396E-2</v>
      </c>
      <c r="L28" s="7">
        <f>AVERAGE(L24:L27)</f>
        <v>2.4725000000000004E-2</v>
      </c>
      <c r="M28" t="s">
        <v>195</v>
      </c>
      <c r="N28" s="7">
        <f t="shared" si="6"/>
        <v>2.829483726207211E-2</v>
      </c>
    </row>
    <row r="29" spans="1:19" x14ac:dyDescent="0.25">
      <c r="J29" t="s">
        <v>186</v>
      </c>
      <c r="K29" s="7">
        <f>SQRT(($B$5-B11)^2+($C$5-C11)^2+($D$5-D11)^2+($E$5-E11)^2+($F$5-F11)^2+($G$5-G11)^2)</f>
        <v>1.9638835949938652E-2</v>
      </c>
    </row>
    <row r="30" spans="1:19" ht="15.75" thickBot="1" x14ac:dyDescent="0.3"/>
    <row r="31" spans="1:19" ht="16.5" thickBot="1" x14ac:dyDescent="0.3">
      <c r="J31" t="s">
        <v>187</v>
      </c>
      <c r="K31" s="7">
        <f>SQRT(($B$8-B9)^2+($C$8-C9)^2+($D$8-D9)^2+($E$8-E9)^2+($F$8-F9)^2+($G$8-G9)^2)</f>
        <v>1.1358713462156013E-2</v>
      </c>
      <c r="L31">
        <v>1.2200000000000001E-2</v>
      </c>
      <c r="M31" t="s">
        <v>196</v>
      </c>
      <c r="N31" s="7">
        <f>SQRT(($B$8-B2)^2+($C$8-C2)^2+($D$8-D2)^2+($E$8-E2)^2+($F$8-F2)^2+($G$8-G2)^2)</f>
        <v>5.9002350478343069E-2</v>
      </c>
      <c r="O31" s="20">
        <v>5.8999999999999997E-2</v>
      </c>
      <c r="P31" s="21">
        <v>4.5100000000000001E-2</v>
      </c>
      <c r="Q31" s="21">
        <v>4.6800000000000001E-2</v>
      </c>
      <c r="R31" s="21">
        <v>6.2600000000000003E-2</v>
      </c>
      <c r="S31" s="21">
        <v>4.6399999999999997E-2</v>
      </c>
    </row>
    <row r="32" spans="1:19" x14ac:dyDescent="0.25">
      <c r="J32" t="s">
        <v>181</v>
      </c>
      <c r="K32" s="7">
        <f t="shared" ref="K32" si="7">SQRT(($B$8-B10)^2+($C$8-C10)^2+($D$8-D10)^2+($E$8-E10)^2+($F$8-F10)^2+($G$8-G10)^2)</f>
        <v>4.6447506966924665E-2</v>
      </c>
      <c r="L32">
        <v>1.9400000000000001E-2</v>
      </c>
      <c r="M32" t="s">
        <v>166</v>
      </c>
      <c r="N32" s="7">
        <f t="shared" ref="N32:N36" si="8">SQRT(($B$8-B3)^2+($C$8-C3)^2+($D$8-D3)^2+($E$8-E3)^2+($F$8-F3)^2+($G$8-G3)^2)</f>
        <v>4.5124238667961773E-2</v>
      </c>
      <c r="O32" s="7">
        <f>AVERAGE(O31:S31)</f>
        <v>5.1980000000000005E-2</v>
      </c>
    </row>
    <row r="33" spans="10:19" x14ac:dyDescent="0.25">
      <c r="J33" t="s">
        <v>186</v>
      </c>
      <c r="K33" s="7">
        <f>SQRT(($B$8-B11)^2+($C$8-C11)^2+($D$8-D11)^2+($E$8-E11)^2+($F$8-F11)^2+($G$8-G11)^2)</f>
        <v>2.1393184102868688E-2</v>
      </c>
      <c r="L33">
        <v>1.14E-2</v>
      </c>
      <c r="M33" t="s">
        <v>193</v>
      </c>
      <c r="N33" s="7">
        <f t="shared" si="8"/>
        <v>1.2173609005402477E-2</v>
      </c>
    </row>
    <row r="34" spans="10:19" x14ac:dyDescent="0.25">
      <c r="L34">
        <v>2.1399999999999999E-2</v>
      </c>
      <c r="M34" t="s">
        <v>194</v>
      </c>
      <c r="N34" s="7">
        <f t="shared" si="8"/>
        <v>1.9428080306291451E-2</v>
      </c>
    </row>
    <row r="35" spans="10:19" x14ac:dyDescent="0.25">
      <c r="J35" t="s">
        <v>188</v>
      </c>
      <c r="K35" s="7">
        <f>SQRT(($B$9-B11)^2+($C$9-C11)^2+($D$9-D11)^2+($E$9-E11)^2+($F$9-F11)^2+($G$9-G11)^2)</f>
        <v>1.1397427488826163E-2</v>
      </c>
      <c r="L35">
        <f>AVERAGE(L31:L34)</f>
        <v>1.61E-2</v>
      </c>
      <c r="M35" t="s">
        <v>195</v>
      </c>
      <c r="N35" s="7">
        <f t="shared" si="8"/>
        <v>4.6803105725020826E-2</v>
      </c>
    </row>
    <row r="36" spans="10:19" x14ac:dyDescent="0.25">
      <c r="M36" t="s">
        <v>184</v>
      </c>
      <c r="N36" s="7">
        <f t="shared" si="8"/>
        <v>6.2603591169367756E-2</v>
      </c>
    </row>
    <row r="37" spans="10:19" ht="15.75" thickBot="1" x14ac:dyDescent="0.3">
      <c r="L37">
        <v>1.7600000000000001E-2</v>
      </c>
    </row>
    <row r="38" spans="10:19" ht="16.5" thickBot="1" x14ac:dyDescent="0.3">
      <c r="L38">
        <v>1.9599999999999999E-2</v>
      </c>
      <c r="M38" t="s">
        <v>197</v>
      </c>
      <c r="N38" s="7">
        <f>SQRT(($B$9-B2)^2+($C$9-C2)^2+($D$9-D2)^2+($E$9-E2)^2+($F$9-F2)^2+($G$9-G2)^2)</f>
        <v>5.7835029111936012E-2</v>
      </c>
      <c r="O38" s="20">
        <v>5.7799999999999997E-2</v>
      </c>
      <c r="P38" s="21">
        <v>4.2000000000000003E-2</v>
      </c>
      <c r="Q38" s="21">
        <v>4.5699999999999998E-2</v>
      </c>
      <c r="R38" s="21">
        <v>6.2100000000000002E-2</v>
      </c>
      <c r="S38" s="21">
        <v>4.6300000000000001E-2</v>
      </c>
    </row>
    <row r="39" spans="10:19" x14ac:dyDescent="0.25">
      <c r="L39">
        <v>1.14E-2</v>
      </c>
      <c r="M39" t="s">
        <v>166</v>
      </c>
      <c r="N39" s="7">
        <f t="shared" ref="N39:N46" si="9">SQRT(($B$9-B3)^2+($C$9-C3)^2+($D$9-D3)^2+($E$9-E3)^2+($F$9-F3)^2+($G$9-G3)^2)</f>
        <v>4.2043541244308917E-2</v>
      </c>
      <c r="O39" s="7">
        <f>AVERAGE(O38:S38)</f>
        <v>5.0780000000000006E-2</v>
      </c>
    </row>
    <row r="40" spans="10:19" x14ac:dyDescent="0.25">
      <c r="L40">
        <v>1.14E-2</v>
      </c>
      <c r="M40" t="s">
        <v>193</v>
      </c>
      <c r="N40" s="7">
        <f t="shared" si="9"/>
        <v>1.7645230708408767E-2</v>
      </c>
    </row>
    <row r="41" spans="10:19" x14ac:dyDescent="0.25">
      <c r="L41">
        <f>AVERAGE(L37:L40)</f>
        <v>1.4999999999999999E-2</v>
      </c>
      <c r="M41" t="s">
        <v>194</v>
      </c>
      <c r="N41" s="7">
        <f t="shared" si="9"/>
        <v>1.9576585072789175E-2</v>
      </c>
    </row>
    <row r="42" spans="10:19" x14ac:dyDescent="0.25">
      <c r="M42" t="s">
        <v>195</v>
      </c>
      <c r="N42" s="7">
        <f t="shared" si="9"/>
        <v>4.5719426269972892E-2</v>
      </c>
    </row>
    <row r="43" spans="10:19" x14ac:dyDescent="0.25">
      <c r="L43">
        <v>2.2599999999999999E-2</v>
      </c>
      <c r="M43" t="s">
        <v>184</v>
      </c>
      <c r="N43" s="7">
        <f t="shared" si="9"/>
        <v>6.2129269384228629E-2</v>
      </c>
    </row>
    <row r="44" spans="10:19" x14ac:dyDescent="0.25">
      <c r="L44">
        <v>1.9599999999999999E-2</v>
      </c>
      <c r="M44" t="s">
        <v>185</v>
      </c>
      <c r="N44" s="7">
        <f t="shared" si="9"/>
        <v>1.1358713462156013E-2</v>
      </c>
    </row>
    <row r="45" spans="10:19" x14ac:dyDescent="0.25">
      <c r="L45">
        <v>2.1399999999999999E-2</v>
      </c>
      <c r="M45" t="s">
        <v>180</v>
      </c>
      <c r="N45" s="7">
        <f t="shared" si="9"/>
        <v>0</v>
      </c>
    </row>
    <row r="46" spans="10:19" x14ac:dyDescent="0.25">
      <c r="L46">
        <v>1.14E-2</v>
      </c>
      <c r="M46" t="s">
        <v>181</v>
      </c>
      <c r="N46" s="7">
        <f t="shared" si="9"/>
        <v>4.6278062594589421E-2</v>
      </c>
    </row>
    <row r="47" spans="10:19" ht="15.75" thickBot="1" x14ac:dyDescent="0.3">
      <c r="L47" s="7">
        <f>AVERAGE(L43:L46)</f>
        <v>1.8750000000000003E-2</v>
      </c>
    </row>
    <row r="48" spans="10:19" ht="16.5" thickBot="1" x14ac:dyDescent="0.3">
      <c r="M48" t="s">
        <v>198</v>
      </c>
      <c r="N48" s="7">
        <f>SQRT(($B$11-B3)^2+($C$11-C3)^2+($D$11-D3)^2+($E$11-E3)^2+($F$11-F3)^2+($G$11-G3)^2)</f>
        <v>3.4745608037764483E-2</v>
      </c>
      <c r="O48" s="20">
        <v>5.1700000000000003E-2</v>
      </c>
      <c r="P48" s="21">
        <v>3.4700000000000002E-2</v>
      </c>
      <c r="Q48" s="21">
        <v>4.02E-2</v>
      </c>
      <c r="R48" s="21">
        <v>5.6500000000000002E-2</v>
      </c>
      <c r="S48" s="21">
        <v>4.1700000000000001E-2</v>
      </c>
    </row>
    <row r="49" spans="10:15" x14ac:dyDescent="0.25">
      <c r="M49" t="s">
        <v>193</v>
      </c>
      <c r="N49" s="7">
        <f t="shared" ref="N49:N56" si="10">SQRT(($B$11-B4)^2+($C$11-C4)^2+($D$11-D4)^2+($E$11-E4)^2+($F$11-F4)^2+($G$11-G4)^2)</f>
        <v>2.2631418958181649E-2</v>
      </c>
      <c r="O49" s="7">
        <f>AVERAGE(O48:S48)</f>
        <v>4.496E-2</v>
      </c>
    </row>
    <row r="50" spans="10:15" x14ac:dyDescent="0.25">
      <c r="M50" t="s">
        <v>194</v>
      </c>
      <c r="N50" s="7">
        <f t="shared" si="10"/>
        <v>1.9638835949938652E-2</v>
      </c>
    </row>
    <row r="51" spans="10:15" x14ac:dyDescent="0.25">
      <c r="M51" t="s">
        <v>195</v>
      </c>
      <c r="N51" s="7">
        <f t="shared" si="10"/>
        <v>4.0166350568218281E-2</v>
      </c>
    </row>
    <row r="52" spans="10:15" x14ac:dyDescent="0.25">
      <c r="M52" t="s">
        <v>184</v>
      </c>
      <c r="N52" s="7">
        <f t="shared" si="10"/>
        <v>5.6506400761956725E-2</v>
      </c>
    </row>
    <row r="53" spans="10:15" x14ac:dyDescent="0.25">
      <c r="M53" t="s">
        <v>185</v>
      </c>
      <c r="N53" s="7">
        <f t="shared" si="10"/>
        <v>2.1393184102868688E-2</v>
      </c>
    </row>
    <row r="54" spans="10:15" x14ac:dyDescent="0.25">
      <c r="M54" t="s">
        <v>180</v>
      </c>
      <c r="N54" s="7">
        <f t="shared" si="10"/>
        <v>1.1397427488826163E-2</v>
      </c>
    </row>
    <row r="55" spans="10:15" x14ac:dyDescent="0.25">
      <c r="M55" t="s">
        <v>181</v>
      </c>
      <c r="N55" s="7">
        <f t="shared" si="10"/>
        <v>4.1740852526630637E-2</v>
      </c>
    </row>
    <row r="56" spans="10:15" x14ac:dyDescent="0.25">
      <c r="M56" t="s">
        <v>186</v>
      </c>
      <c r="N56" s="7">
        <f t="shared" si="10"/>
        <v>0</v>
      </c>
    </row>
    <row r="58" spans="10:15" x14ac:dyDescent="0.25">
      <c r="J58" t="s">
        <v>199</v>
      </c>
      <c r="K58">
        <v>2.3199999999999998E-2</v>
      </c>
      <c r="L58" t="s">
        <v>203</v>
      </c>
      <c r="M58">
        <v>2.47E-2</v>
      </c>
    </row>
    <row r="59" spans="10:15" x14ac:dyDescent="0.25">
      <c r="J59" t="s">
        <v>200</v>
      </c>
      <c r="K59">
        <v>4.2000000000000003E-2</v>
      </c>
      <c r="L59" t="s">
        <v>202</v>
      </c>
      <c r="M59">
        <v>3.04E-2</v>
      </c>
    </row>
    <row r="60" spans="10:15" x14ac:dyDescent="0.25">
      <c r="J60" t="s">
        <v>201</v>
      </c>
      <c r="K60" s="7">
        <f>(K59-K58)/(MAX(K59,K58))</f>
        <v>0.44761904761904769</v>
      </c>
      <c r="L60" t="s">
        <v>204</v>
      </c>
      <c r="M60" s="7">
        <f>(M59-M58)/(MAX(M59,M58))</f>
        <v>0.1875</v>
      </c>
    </row>
    <row r="62" spans="10:15" x14ac:dyDescent="0.25">
      <c r="J62" t="s">
        <v>205</v>
      </c>
      <c r="K62">
        <v>1.61E-2</v>
      </c>
      <c r="L62" t="s">
        <v>208</v>
      </c>
      <c r="M62">
        <v>1.4999999999999999E-2</v>
      </c>
    </row>
    <row r="63" spans="10:15" x14ac:dyDescent="0.25">
      <c r="J63" t="s">
        <v>206</v>
      </c>
      <c r="K63">
        <v>5.1999999999999998E-2</v>
      </c>
      <c r="L63" t="s">
        <v>209</v>
      </c>
      <c r="M63">
        <v>5.0799999999999998E-2</v>
      </c>
    </row>
    <row r="64" spans="10:15" x14ac:dyDescent="0.25">
      <c r="J64" t="s">
        <v>207</v>
      </c>
      <c r="K64" s="7">
        <f>(K63-K62)/(MAX(K63,K62))</f>
        <v>0.69038461538461549</v>
      </c>
      <c r="L64" t="s">
        <v>210</v>
      </c>
      <c r="M64" s="7">
        <f>(M63-M62)/(MAX(M63,M62))</f>
        <v>0.70472440944881887</v>
      </c>
    </row>
    <row r="66" spans="1:18" x14ac:dyDescent="0.25">
      <c r="J66" t="s">
        <v>211</v>
      </c>
      <c r="K66">
        <v>1.8800000000000001E-2</v>
      </c>
    </row>
    <row r="67" spans="1:18" x14ac:dyDescent="0.25">
      <c r="J67" t="s">
        <v>212</v>
      </c>
      <c r="K67">
        <v>4.4999999999999998E-2</v>
      </c>
    </row>
    <row r="68" spans="1:18" x14ac:dyDescent="0.25">
      <c r="J68" t="s">
        <v>213</v>
      </c>
      <c r="K68" s="7">
        <f>(K67-K66)/(MAX(K67,K66))</f>
        <v>0.5822222222222222</v>
      </c>
    </row>
    <row r="70" spans="1:18" x14ac:dyDescent="0.25">
      <c r="J70" t="s">
        <v>214</v>
      </c>
      <c r="M70" t="s">
        <v>223</v>
      </c>
    </row>
    <row r="71" spans="1:18" x14ac:dyDescent="0.25">
      <c r="E71" t="s">
        <v>191</v>
      </c>
      <c r="F71" t="s">
        <v>178</v>
      </c>
      <c r="G71" t="s">
        <v>226</v>
      </c>
      <c r="H71" t="s">
        <v>167</v>
      </c>
      <c r="J71" t="s">
        <v>215</v>
      </c>
      <c r="K71" s="9">
        <v>0</v>
      </c>
      <c r="M71" t="s">
        <v>224</v>
      </c>
      <c r="N71" s="15">
        <f>SQRT(($B$3-B2)^2+($C$3-C2)^2+($D$3-D2)^2+($E$3-E2)^2+($F$3-F2)^2+($G$3-G2)^2)</f>
        <v>1.7636841333619722E-2</v>
      </c>
    </row>
    <row r="72" spans="1:18" x14ac:dyDescent="0.25">
      <c r="D72" t="s">
        <v>191</v>
      </c>
      <c r="E72">
        <v>0</v>
      </c>
      <c r="F72" s="7">
        <f>K72</f>
        <v>9.4293605832407815E-3</v>
      </c>
      <c r="G72">
        <f>E74</f>
        <v>1.43E-2</v>
      </c>
      <c r="H72" s="7">
        <f>AVERAGE(F72:G72)</f>
        <v>1.186468029162039E-2</v>
      </c>
      <c r="J72" t="s">
        <v>216</v>
      </c>
      <c r="K72" s="15">
        <f>SQRT(($B$3-B6)^2+($C$3-C6)^2+($D$3-D6)^2+($E$3-E6)^2+($F$3-F6)^2+($G$3-G6)^2)</f>
        <v>9.4293605832407815E-3</v>
      </c>
      <c r="M72" t="s">
        <v>166</v>
      </c>
      <c r="N72" s="7">
        <f t="shared" ref="N72:N80" si="11">SQRT(($B$3-B3)^2+($C$3-C3)^2+($D$3-D3)^2+($E$3-E3)^2+($F$3-F3)^2+($G$3-G3)^2)</f>
        <v>0</v>
      </c>
    </row>
    <row r="73" spans="1:18" x14ac:dyDescent="0.25">
      <c r="D73" t="s">
        <v>178</v>
      </c>
      <c r="E73">
        <v>9.4000000000000004E-3</v>
      </c>
      <c r="F73">
        <v>0</v>
      </c>
      <c r="G73" s="7">
        <f>F74</f>
        <v>5.3503165035008633E-3</v>
      </c>
      <c r="H73" s="7">
        <f>AVERAGE(E73,G73)</f>
        <v>7.3751582517504318E-3</v>
      </c>
      <c r="J73" t="s">
        <v>184</v>
      </c>
      <c r="K73" s="7">
        <f t="shared" ref="K73:K77" si="12">SQRT(($B$3-B7)^2+($C$3-C7)^2+($D$3-D7)^2+($E$3-E7)^2+($F$3-F7)^2+($G$3-G7)^2)</f>
        <v>2.3230104377310143E-2</v>
      </c>
      <c r="M73" t="s">
        <v>193</v>
      </c>
      <c r="N73" s="15">
        <f t="shared" si="11"/>
        <v>3.589597765430845E-2</v>
      </c>
    </row>
    <row r="74" spans="1:18" x14ac:dyDescent="0.25">
      <c r="D74" t="s">
        <v>226</v>
      </c>
      <c r="E74">
        <f>K83</f>
        <v>1.43E-2</v>
      </c>
      <c r="F74" s="7">
        <f>K84</f>
        <v>5.3503165035008633E-3</v>
      </c>
      <c r="G74">
        <v>0</v>
      </c>
      <c r="H74" s="7">
        <f>AVERAGE(E74:F74)</f>
        <v>9.8251582517504318E-3</v>
      </c>
      <c r="J74" t="s">
        <v>185</v>
      </c>
      <c r="K74" s="7">
        <f t="shared" si="12"/>
        <v>4.5124238667961773E-2</v>
      </c>
      <c r="M74" t="s">
        <v>194</v>
      </c>
      <c r="N74" s="15">
        <f t="shared" si="11"/>
        <v>2.7000805272737866E-2</v>
      </c>
    </row>
    <row r="75" spans="1:18" x14ac:dyDescent="0.25">
      <c r="J75" t="s">
        <v>180</v>
      </c>
      <c r="K75" s="7">
        <f t="shared" si="12"/>
        <v>4.2043541244308917E-2</v>
      </c>
      <c r="M75" t="s">
        <v>195</v>
      </c>
      <c r="N75" s="7">
        <f t="shared" si="11"/>
        <v>9.4293605832407815E-3</v>
      </c>
    </row>
    <row r="76" spans="1:18" x14ac:dyDescent="0.25">
      <c r="B76" t="s">
        <v>40</v>
      </c>
      <c r="C76" t="s">
        <v>89</v>
      </c>
      <c r="D76" t="s">
        <v>36</v>
      </c>
      <c r="E76" t="s">
        <v>88</v>
      </c>
      <c r="F76" t="s">
        <v>179</v>
      </c>
      <c r="G76" t="s">
        <v>35</v>
      </c>
      <c r="H76" t="s">
        <v>182</v>
      </c>
      <c r="I76" t="s">
        <v>168</v>
      </c>
      <c r="J76" t="s">
        <v>181</v>
      </c>
      <c r="K76" s="7">
        <f t="shared" si="12"/>
        <v>1.4262269703237065E-2</v>
      </c>
      <c r="M76" t="s">
        <v>184</v>
      </c>
      <c r="N76" s="15">
        <f t="shared" si="11"/>
        <v>2.3230104377310143E-2</v>
      </c>
    </row>
    <row r="77" spans="1:18" x14ac:dyDescent="0.25">
      <c r="A77" t="s">
        <v>191</v>
      </c>
      <c r="B77" s="7">
        <f>N71</f>
        <v>1.7636841333619722E-2</v>
      </c>
      <c r="C77">
        <v>3.5900000000000001E-2</v>
      </c>
      <c r="D77" s="7">
        <f>N74</f>
        <v>2.7000805272737866E-2</v>
      </c>
      <c r="E77" s="7">
        <f>N76</f>
        <v>2.3230104377310143E-2</v>
      </c>
      <c r="F77" s="7">
        <f>N77</f>
        <v>4.5124238667961773E-2</v>
      </c>
      <c r="G77" s="7">
        <f>N78</f>
        <v>4.2043541244308917E-2</v>
      </c>
      <c r="H77" s="7">
        <f>N80</f>
        <v>3.4745608037764483E-2</v>
      </c>
      <c r="I77" s="7">
        <f>AVERAGE(B77:H77)</f>
        <v>3.2240162704814702E-2</v>
      </c>
      <c r="J77" t="s">
        <v>186</v>
      </c>
      <c r="K77" s="15">
        <f t="shared" si="12"/>
        <v>3.4745608037764483E-2</v>
      </c>
      <c r="M77" t="s">
        <v>185</v>
      </c>
      <c r="N77" s="15">
        <f t="shared" si="11"/>
        <v>4.5124238667961773E-2</v>
      </c>
    </row>
    <row r="78" spans="1:18" x14ac:dyDescent="0.25">
      <c r="A78" t="s">
        <v>178</v>
      </c>
      <c r="B78">
        <f>N5</f>
        <v>1.24E-2</v>
      </c>
      <c r="C78" s="7">
        <f>K17</f>
        <v>3.6797082120298814E-2</v>
      </c>
      <c r="D78" s="7">
        <f>K24</f>
        <v>2.829483726207211E-2</v>
      </c>
      <c r="E78" s="7">
        <f>N87</f>
        <v>1.6506318715410896E-2</v>
      </c>
      <c r="F78" s="7">
        <f>N88</f>
        <v>4.6803105725020826E-2</v>
      </c>
      <c r="G78" s="7">
        <f>N89</f>
        <v>4.5719426269972892E-2</v>
      </c>
      <c r="H78" s="7">
        <f>N91</f>
        <v>4.0166350568218281E-2</v>
      </c>
      <c r="I78" s="7">
        <f t="shared" ref="I78:I79" si="13">AVERAGE(B78:H78)</f>
        <v>3.2383874380141973E-2</v>
      </c>
      <c r="M78" t="s">
        <v>180</v>
      </c>
      <c r="N78" s="15">
        <f t="shared" si="11"/>
        <v>4.2043541244308917E-2</v>
      </c>
    </row>
    <row r="79" spans="1:18" x14ac:dyDescent="0.25">
      <c r="A79" t="s">
        <v>226</v>
      </c>
      <c r="B79" s="7">
        <f>N93</f>
        <v>1.4147899796079833E-2</v>
      </c>
      <c r="C79" s="7">
        <f>N95</f>
        <v>3.6460289091075536E-2</v>
      </c>
      <c r="D79" s="7">
        <f>N96</f>
        <v>2.8131764625385396E-2</v>
      </c>
      <c r="E79" s="7">
        <f>N98</f>
        <v>1.6526773009336731E-2</v>
      </c>
      <c r="F79" s="7">
        <f>N99</f>
        <v>4.6447506966924665E-2</v>
      </c>
      <c r="G79" s="7">
        <f>N100</f>
        <v>4.6278062594589421E-2</v>
      </c>
      <c r="H79" s="7">
        <f>N102</f>
        <v>4.1740852526630637E-2</v>
      </c>
      <c r="I79" s="7">
        <f t="shared" si="13"/>
        <v>3.2819021230003173E-2</v>
      </c>
      <c r="J79" t="s">
        <v>217</v>
      </c>
      <c r="K79" s="9">
        <v>9.4000000000000004E-3</v>
      </c>
      <c r="M79" t="s">
        <v>181</v>
      </c>
      <c r="N79" s="7">
        <f t="shared" si="11"/>
        <v>1.4262269703237065E-2</v>
      </c>
    </row>
    <row r="80" spans="1:18" x14ac:dyDescent="0.25">
      <c r="J80" t="s">
        <v>218</v>
      </c>
      <c r="K80" s="9">
        <v>0</v>
      </c>
      <c r="M80" t="s">
        <v>186</v>
      </c>
      <c r="N80" s="15">
        <f t="shared" si="11"/>
        <v>3.4745608037764483E-2</v>
      </c>
      <c r="R80">
        <v>0.82489999999999997</v>
      </c>
    </row>
    <row r="81" spans="1:18" x14ac:dyDescent="0.25">
      <c r="J81" t="s">
        <v>219</v>
      </c>
      <c r="K81" s="15">
        <f>SQRT(($B$6-B10)^2+($C$6-C10)^2+($D$6-D10)^2+($E$6-E10)^2+($F$6-F10)^2+($G$6-G10)^2)</f>
        <v>5.3503165035008633E-3</v>
      </c>
      <c r="R81">
        <v>0.63200000000000001</v>
      </c>
    </row>
    <row r="82" spans="1:18" x14ac:dyDescent="0.25">
      <c r="A82" t="s">
        <v>228</v>
      </c>
      <c r="B82" s="7">
        <f>(I77-H72)/(MAX(I77,H72))</f>
        <v>0.63199068192517105</v>
      </c>
      <c r="M82" t="s">
        <v>225</v>
      </c>
      <c r="N82" s="15">
        <f>SQRT(($B$6-B2)^2+($C$6-C2)^2+($D$6-D2)^2+($E$6-E2)^2+($F$6-F2)^2+($G$6-G2)^2)</f>
        <v>1.241709638314856E-2</v>
      </c>
      <c r="R82">
        <v>0.4476</v>
      </c>
    </row>
    <row r="83" spans="1:18" x14ac:dyDescent="0.25">
      <c r="A83" t="s">
        <v>229</v>
      </c>
      <c r="B83" s="7">
        <f>(I78-H73)/(MAX(I78,H73))</f>
        <v>0.77225831087484287</v>
      </c>
      <c r="J83" t="s">
        <v>220</v>
      </c>
      <c r="K83" s="9">
        <v>1.43E-2</v>
      </c>
      <c r="M83" t="s">
        <v>166</v>
      </c>
      <c r="N83" s="22">
        <f t="shared" ref="N83:N91" si="14">SQRT(($B$6-B3)^2+($C$6-C3)^2+($D$6-D3)^2+($E$6-E3)^2+($F$6-F3)^2+($G$6-G3)^2)</f>
        <v>9.4293605832407815E-3</v>
      </c>
      <c r="R83">
        <v>0.1875</v>
      </c>
    </row>
    <row r="84" spans="1:18" x14ac:dyDescent="0.25">
      <c r="A84" t="s">
        <v>230</v>
      </c>
      <c r="B84" s="7">
        <f>(I79-H74)/(MAX(I79,H74))</f>
        <v>0.70062610390195712</v>
      </c>
      <c r="J84" t="s">
        <v>221</v>
      </c>
      <c r="K84" s="15">
        <f>SQRT(($B$10-B6)^2+($C$10-C6)^2+($D$10-D6)^2+($E$10-E6)^2+($F$10-F6)^2+($G$10-G6)^2)</f>
        <v>5.3503165035008633E-3</v>
      </c>
      <c r="M84" t="s">
        <v>193</v>
      </c>
      <c r="N84" s="15">
        <f t="shared" si="14"/>
        <v>3.6797082120298814E-2</v>
      </c>
      <c r="R84">
        <v>0.77229999999999999</v>
      </c>
    </row>
    <row r="85" spans="1:18" x14ac:dyDescent="0.25">
      <c r="J85" t="s">
        <v>222</v>
      </c>
      <c r="K85" s="9">
        <v>0</v>
      </c>
      <c r="M85" t="s">
        <v>194</v>
      </c>
      <c r="N85" s="15">
        <f t="shared" si="14"/>
        <v>2.829483726207211E-2</v>
      </c>
      <c r="R85">
        <v>0.8417</v>
      </c>
    </row>
    <row r="86" spans="1:18" x14ac:dyDescent="0.25">
      <c r="M86" t="s">
        <v>195</v>
      </c>
      <c r="N86" s="22">
        <f t="shared" si="14"/>
        <v>0</v>
      </c>
      <c r="R86">
        <v>0.69040000000000001</v>
      </c>
    </row>
    <row r="87" spans="1:18" x14ac:dyDescent="0.25">
      <c r="M87" t="s">
        <v>184</v>
      </c>
      <c r="N87" s="15">
        <f t="shared" si="14"/>
        <v>1.6506318715410896E-2</v>
      </c>
      <c r="R87">
        <v>0.70469999999999999</v>
      </c>
    </row>
    <row r="88" spans="1:18" x14ac:dyDescent="0.25">
      <c r="M88" t="s">
        <v>185</v>
      </c>
      <c r="N88" s="15">
        <f t="shared" si="14"/>
        <v>4.6803105725020826E-2</v>
      </c>
      <c r="R88">
        <v>0.7006</v>
      </c>
    </row>
    <row r="89" spans="1:18" x14ac:dyDescent="0.25">
      <c r="M89" t="s">
        <v>180</v>
      </c>
      <c r="N89" s="15">
        <f t="shared" si="14"/>
        <v>4.5719426269972892E-2</v>
      </c>
      <c r="R89">
        <v>0.58220000000000005</v>
      </c>
    </row>
    <row r="90" spans="1:18" x14ac:dyDescent="0.25">
      <c r="M90" t="s">
        <v>181</v>
      </c>
      <c r="N90" s="22">
        <f t="shared" si="14"/>
        <v>5.3503165035008633E-3</v>
      </c>
      <c r="R90" s="7">
        <f>AVERAGE(R80:R89)</f>
        <v>0.63839000000000001</v>
      </c>
    </row>
    <row r="91" spans="1:18" x14ac:dyDescent="0.25">
      <c r="M91" t="s">
        <v>186</v>
      </c>
      <c r="N91" s="15">
        <f t="shared" si="14"/>
        <v>4.0166350568218281E-2</v>
      </c>
    </row>
    <row r="93" spans="1:18" x14ac:dyDescent="0.25">
      <c r="M93" t="s">
        <v>227</v>
      </c>
      <c r="N93" s="15">
        <f>SQRT(($B$10-B2)^2+($C$10-C2)^2+($D$10-D2)^2+($E$10-E2)^2+($F$10-F2)^2+($G$10-G2)^2)</f>
        <v>1.4147899796079833E-2</v>
      </c>
    </row>
    <row r="94" spans="1:18" x14ac:dyDescent="0.25">
      <c r="M94" t="s">
        <v>166</v>
      </c>
      <c r="N94" s="15">
        <f t="shared" ref="N94:N102" si="15">SQRT(($B$10-B3)^2+($C$10-C3)^2+($D$10-D3)^2+($E$10-E3)^2+($F$10-F3)^2+($G$10-G3)^2)</f>
        <v>1.4262269703237065E-2</v>
      </c>
    </row>
    <row r="95" spans="1:18" x14ac:dyDescent="0.25">
      <c r="M95" t="s">
        <v>193</v>
      </c>
      <c r="N95" s="15">
        <f t="shared" si="15"/>
        <v>3.6460289091075536E-2</v>
      </c>
    </row>
    <row r="96" spans="1:18" x14ac:dyDescent="0.25">
      <c r="M96" t="s">
        <v>194</v>
      </c>
      <c r="N96" s="15">
        <f t="shared" si="15"/>
        <v>2.8131764625385396E-2</v>
      </c>
    </row>
    <row r="97" spans="13:14" x14ac:dyDescent="0.25">
      <c r="M97" t="s">
        <v>195</v>
      </c>
      <c r="N97" s="15">
        <f t="shared" si="15"/>
        <v>5.3503165035008633E-3</v>
      </c>
    </row>
    <row r="98" spans="13:14" x14ac:dyDescent="0.25">
      <c r="M98" t="s">
        <v>184</v>
      </c>
      <c r="N98" s="15">
        <f t="shared" si="15"/>
        <v>1.6526773009336731E-2</v>
      </c>
    </row>
    <row r="99" spans="13:14" x14ac:dyDescent="0.25">
      <c r="M99" t="s">
        <v>185</v>
      </c>
      <c r="N99" s="15">
        <f t="shared" si="15"/>
        <v>4.6447506966924665E-2</v>
      </c>
    </row>
    <row r="100" spans="13:14" x14ac:dyDescent="0.25">
      <c r="M100" t="s">
        <v>180</v>
      </c>
      <c r="N100" s="15">
        <f t="shared" si="15"/>
        <v>4.6278062594589421E-2</v>
      </c>
    </row>
    <row r="101" spans="13:14" x14ac:dyDescent="0.25">
      <c r="M101" t="s">
        <v>181</v>
      </c>
      <c r="N101" s="15">
        <f t="shared" si="15"/>
        <v>0</v>
      </c>
    </row>
    <row r="102" spans="13:14" x14ac:dyDescent="0.25">
      <c r="M102" t="s">
        <v>186</v>
      </c>
      <c r="N102" s="15">
        <f t="shared" si="15"/>
        <v>4.1740852526630637E-2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0DCE-619B-47A3-818F-C7949B252451}">
  <dimension ref="A1:M14"/>
  <sheetViews>
    <sheetView workbookViewId="0">
      <selection activeCell="H14" sqref="H14"/>
    </sheetView>
  </sheetViews>
  <sheetFormatPr defaultRowHeight="15" x14ac:dyDescent="0.25"/>
  <cols>
    <col min="8" max="8" width="11.7109375" bestFit="1" customWidth="1"/>
    <col min="9" max="9" width="16.42578125" bestFit="1" customWidth="1"/>
    <col min="10" max="10" width="18.28515625" bestFit="1" customWidth="1"/>
    <col min="11" max="11" width="18.140625" bestFit="1" customWidth="1"/>
    <col min="12" max="12" width="16" bestFit="1" customWidth="1"/>
    <col min="13" max="13" width="20.7109375" bestFit="1" customWidth="1"/>
  </cols>
  <sheetData>
    <row r="1" spans="1:13" x14ac:dyDescent="0.25">
      <c r="A1" t="s">
        <v>72</v>
      </c>
      <c r="B1" t="s">
        <v>73</v>
      </c>
      <c r="C1" t="s">
        <v>74</v>
      </c>
      <c r="D1" t="s">
        <v>110</v>
      </c>
      <c r="E1" t="s">
        <v>75</v>
      </c>
      <c r="F1" t="s">
        <v>87</v>
      </c>
      <c r="H1" t="s">
        <v>72</v>
      </c>
      <c r="I1" t="s">
        <v>73</v>
      </c>
      <c r="J1" t="s">
        <v>74</v>
      </c>
      <c r="K1" t="s">
        <v>110</v>
      </c>
      <c r="L1" t="s">
        <v>75</v>
      </c>
      <c r="M1" t="s">
        <v>87</v>
      </c>
    </row>
    <row r="2" spans="1:13" x14ac:dyDescent="0.25">
      <c r="A2" s="15">
        <v>8.0785081885943619E-2</v>
      </c>
      <c r="B2" s="15">
        <v>0.75632323887760622</v>
      </c>
      <c r="C2" s="15">
        <v>0.63768649744010819</v>
      </c>
      <c r="D2" s="15">
        <v>0.11841186868560391</v>
      </c>
      <c r="E2" s="15">
        <v>2.0439148839783147E-2</v>
      </c>
      <c r="F2" s="15">
        <v>7.024789729212489E-3</v>
      </c>
      <c r="H2" t="str">
        <f>_xlfn.LET(
    _xlpm.x, A2,
    _xlpm.min, MIN($A$2:$A$11),
    _xlpm.max, MAX($A$2:$A$11),
    _xlpm.persen, IF(_xlpm.max=_xlpm.min,0,(_xlpm.x-_xlpm.min)/(_xlpm.max-_xlpm.min)*100),
    IF(_xlpm.persen&lt;=50,"Poss Sedikit","Poss Banyak")
)</f>
        <v>Poss Sedikit</v>
      </c>
      <c r="I2" t="str">
        <f>_xlfn.LET(
    _xlpm.x, B2,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2" t="str">
        <f>_xlfn.LET(
    _xlpm.x, C2,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2" t="str">
        <f>_xlfn.LET(
    _xlpm.x, D2,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2" t="str">
        <f>_xlfn.LET(
    _xlpm.x, E2,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2" t="str">
        <f>_xlfn.LET(
    _xlpm.x, F2,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3" spans="1:13" x14ac:dyDescent="0.25">
      <c r="A3" s="7">
        <v>8.2118885431709879E-2</v>
      </c>
      <c r="B3" s="7">
        <v>0.76118218959799</v>
      </c>
      <c r="C3" s="7">
        <v>0.62876548683935773</v>
      </c>
      <c r="D3" s="7">
        <v>0.13275920086548854</v>
      </c>
      <c r="E3" s="7">
        <v>2.0700802369243532E-2</v>
      </c>
      <c r="F3" s="7">
        <v>7.2709429809326457E-3</v>
      </c>
      <c r="H3" t="str">
        <f t="shared" ref="H3:H11" si="0">_xlfn.LET(
    _xlpm.x, A3,
    _xlpm.min, MIN($A$2:$A$11),
    _xlpm.max, MAX($A$2:$A$11),
    _xlpm.persen, IF(_xlpm.max=_xlpm.min,0,(_xlpm.x-_xlpm.min)/(_xlpm.max-_xlpm.min)*100),
    IF(_xlpm.persen&lt;=50,"Poss Sedikit","Poss Banyak")
)</f>
        <v>Poss Banyak</v>
      </c>
      <c r="I3" t="str">
        <f t="shared" ref="I3:I11" si="1">_xlfn.LET(
    _xlpm.x, B3,
    _xlpm.min, MIN($B$2:$B$11),
    _xlpm.max, MAX($B$2:$B$11),
    _xlpm.persen, IF(_xlpm.max=_xlpm.min,0,(_xlpm.x-_xlpm.min)/(_xlpm.max-_xlpm.min)*100),
    IF(_xlpm.persen&lt;=50,"Total Pass Sedikit","Total Pass Banyak")
)</f>
        <v>Total Pass Sedikit</v>
      </c>
      <c r="J3" t="str">
        <f t="shared" ref="J3:J11" si="2">_xlfn.LET(
    _xlpm.x, C3,
    _xlpm.min, MIN($C$2:$C$11),
    _xlpm.max, MAX($C$2:$C$11),
    _xlpm.persen, IF(_xlpm.max=_xlpm.min,0,(_xlpm.x-_xlpm.min)/(_xlpm.max-_xlpm.min)*100),
    IF(_xlpm.persen&lt;=50,"Pass Sukses Sedikit","Pass Sukses Banyak")
)</f>
        <v>Pass Sukses Banyak</v>
      </c>
      <c r="K3" t="str">
        <f t="shared" ref="K3:K11" si="3">_xlfn.LET(
    _xlpm.x, D3,
    _xlpm.min, MIN($D$2:$D$11),
    _xlpm.max, MAX($D$2:$D$11),
    _xlpm.persen, IF(_xlpm.max=_xlpm.min,0,(_xlpm.x-_xlpm.min)/(_xlpm.max-_xlpm.min)*100),
    IF(_xlpm.persen&lt;=50,"Pass Rate Sedikit","Pass Rate Banyak")
)</f>
        <v>Pass Rate Sedikit</v>
      </c>
      <c r="L3" t="str">
        <f t="shared" ref="L3:L11" si="4">_xlfn.LET(
    _xlpm.x, E3,
    _xlpm.min, MIN($E$2:$E$11),
    _xlpm.max, MAX($E$2:$E$11),
    _xlpm.persen, IF(_xlpm.max=_xlpm.min,0,(_xlpm.x-_xlpm.min)/(_xlpm.max-_xlpm.min)*100),
    IF(_xlpm.persen&lt;=50,"Total Shot Sedikit","Total Shot Banyak")
)</f>
        <v>Total Shot Sedikit</v>
      </c>
      <c r="M3" t="str">
        <f t="shared" ref="M3:M11" si="5">_xlfn.LET(
    _xlpm.x, F3,
    _xlpm.min, MIN($F$2:$F$11),
    _xlpm.max, MAX($F$2:$F$11),
    _xlpm.persen, IF(_xlpm.max=_xlpm.min,0,(_xlpm.x-_xlpm.min)/(_xlpm.max-_xlpm.min)*100),
    IF(_xlpm.persen&lt;=50,"Shot on Target Sedikit","Shot on Target Banyak")
)</f>
        <v>Shot on Target Sedikit</v>
      </c>
    </row>
    <row r="4" spans="1:13" x14ac:dyDescent="0.25">
      <c r="A4" s="15">
        <v>8.5328813757413871E-2</v>
      </c>
      <c r="B4" s="15">
        <v>0.78245086950639953</v>
      </c>
      <c r="C4" s="15">
        <v>0.60082041027127497</v>
      </c>
      <c r="D4" s="15">
        <v>0.13419550042128731</v>
      </c>
      <c r="E4" s="15">
        <v>2.6853343450515488E-2</v>
      </c>
      <c r="F4" s="15">
        <v>9.3523713396622913E-3</v>
      </c>
      <c r="H4" t="str">
        <f t="shared" si="0"/>
        <v>Poss Banyak</v>
      </c>
      <c r="I4" t="str">
        <f t="shared" si="1"/>
        <v>Total Pass Banyak</v>
      </c>
      <c r="J4" t="str">
        <f t="shared" si="2"/>
        <v>Pass Sukses Sedikit</v>
      </c>
      <c r="K4" t="str">
        <f t="shared" si="3"/>
        <v>Pass Rate Banyak</v>
      </c>
      <c r="L4" t="str">
        <f t="shared" si="4"/>
        <v>Total Shot Banyak</v>
      </c>
      <c r="M4" t="str">
        <f t="shared" si="5"/>
        <v>Shot on Target Banyak</v>
      </c>
    </row>
    <row r="5" spans="1:13" x14ac:dyDescent="0.25">
      <c r="A5" s="7">
        <v>8.2747281972942358E-2</v>
      </c>
      <c r="B5" s="7">
        <v>0.77788813729374062</v>
      </c>
      <c r="C5" s="7">
        <v>0.60766255777601097</v>
      </c>
      <c r="D5" s="7">
        <v>0.1342962002937419</v>
      </c>
      <c r="E5" s="7">
        <v>2.0061325645996466E-2</v>
      </c>
      <c r="F5" s="7">
        <v>8.370258319418027E-3</v>
      </c>
      <c r="H5" t="str">
        <f t="shared" si="0"/>
        <v>Poss Banyak</v>
      </c>
      <c r="I5" t="str">
        <f t="shared" si="1"/>
        <v>Total Pass Banyak</v>
      </c>
      <c r="J5" t="str">
        <f t="shared" si="2"/>
        <v>Pass Sukses Sedikit</v>
      </c>
      <c r="K5" t="str">
        <f t="shared" si="3"/>
        <v>Pass Rate Banyak</v>
      </c>
      <c r="L5" t="str">
        <f t="shared" si="4"/>
        <v>Total Shot Sedikit</v>
      </c>
      <c r="M5" t="str">
        <f t="shared" si="5"/>
        <v>Shot on Target Banyak</v>
      </c>
    </row>
    <row r="6" spans="1:13" x14ac:dyDescent="0.25">
      <c r="A6" s="15">
        <v>7.9075030816058073E-2</v>
      </c>
      <c r="B6" s="15">
        <v>0.76284147375491329</v>
      </c>
      <c r="C6" s="15">
        <v>0.62894267848669627</v>
      </c>
      <c r="D6" s="15">
        <v>0.1240135755145472</v>
      </c>
      <c r="E6" s="15">
        <v>2.1190040937636479E-2</v>
      </c>
      <c r="F6" s="15">
        <v>7.5934293041061297E-3</v>
      </c>
      <c r="H6" t="str">
        <f t="shared" si="0"/>
        <v>Poss Sedikit</v>
      </c>
      <c r="I6" t="str">
        <f t="shared" si="1"/>
        <v>Total Pass Sedikit</v>
      </c>
      <c r="J6" t="str">
        <f t="shared" si="2"/>
        <v>Pass Sukses Banyak</v>
      </c>
      <c r="K6" t="str">
        <f t="shared" si="3"/>
        <v>Pass Rate Sedikit</v>
      </c>
      <c r="L6" t="str">
        <f t="shared" si="4"/>
        <v>Total Shot Sedikit</v>
      </c>
      <c r="M6" t="str">
        <f t="shared" si="5"/>
        <v>Shot on Target Sedikit</v>
      </c>
    </row>
    <row r="7" spans="1:13" x14ac:dyDescent="0.25">
      <c r="A7" s="7">
        <v>7.6875090945330918E-2</v>
      </c>
      <c r="B7" s="7">
        <v>0.75598567294947194</v>
      </c>
      <c r="C7" s="7">
        <v>0.63943197187138023</v>
      </c>
      <c r="D7" s="7">
        <v>0.11350298902341528</v>
      </c>
      <c r="E7" s="7">
        <v>2.1098099221619877E-2</v>
      </c>
      <c r="F7" s="7">
        <v>7.7300598828792151E-3</v>
      </c>
      <c r="H7" t="str">
        <f t="shared" si="0"/>
        <v>Poss Sedikit</v>
      </c>
      <c r="I7" t="str">
        <f t="shared" si="1"/>
        <v>Total Pass Sedikit</v>
      </c>
      <c r="J7" t="str">
        <f t="shared" si="2"/>
        <v>Pass Sukses Banyak</v>
      </c>
      <c r="K7" t="str">
        <f t="shared" si="3"/>
        <v>Pass Rate Sedikit</v>
      </c>
      <c r="L7" t="str">
        <f t="shared" si="4"/>
        <v>Total Shot Sedikit</v>
      </c>
      <c r="M7" t="str">
        <f t="shared" si="5"/>
        <v>Shot on Target Sedikit</v>
      </c>
    </row>
    <row r="8" spans="1:13" x14ac:dyDescent="0.25">
      <c r="A8" s="7">
        <v>8.1213444026327908E-2</v>
      </c>
      <c r="B8" s="7">
        <v>0.78734559827124295</v>
      </c>
      <c r="C8" s="7">
        <v>0.59348286019239627</v>
      </c>
      <c r="D8" s="7">
        <v>0.14142344087407135</v>
      </c>
      <c r="E8" s="7">
        <v>2.5788392072360122E-2</v>
      </c>
      <c r="F8" s="7">
        <v>9.2958157470135316E-3</v>
      </c>
      <c r="H8" t="str">
        <f t="shared" si="0"/>
        <v>Poss Banyak</v>
      </c>
      <c r="I8" t="str">
        <f t="shared" si="1"/>
        <v>Total Pass Banyak</v>
      </c>
      <c r="J8" t="str">
        <f t="shared" si="2"/>
        <v>Pass Sukses Sedikit</v>
      </c>
      <c r="K8" t="str">
        <f t="shared" si="3"/>
        <v>Pass Rate Banyak</v>
      </c>
      <c r="L8" t="str">
        <f t="shared" si="4"/>
        <v>Total Shot Banyak</v>
      </c>
      <c r="M8" t="str">
        <f t="shared" si="5"/>
        <v>Shot on Target Banyak</v>
      </c>
    </row>
    <row r="9" spans="1:13" x14ac:dyDescent="0.25">
      <c r="A9" s="7">
        <v>8.1376533018528138E-2</v>
      </c>
      <c r="B9" s="7">
        <v>0.78302657543503951</v>
      </c>
      <c r="C9" s="7">
        <v>0.59723253479814264</v>
      </c>
      <c r="D9" s="7">
        <v>0.14991761927969244</v>
      </c>
      <c r="E9" s="7">
        <v>2.1208169802126059E-2</v>
      </c>
      <c r="F9" s="7">
        <v>7.540682596311488E-3</v>
      </c>
      <c r="H9" t="str">
        <f t="shared" si="0"/>
        <v>Poss Banyak</v>
      </c>
      <c r="I9" t="str">
        <f t="shared" si="1"/>
        <v>Total Pass Banyak</v>
      </c>
      <c r="J9" t="str">
        <f t="shared" si="2"/>
        <v>Pass Sukses Sedikit</v>
      </c>
      <c r="K9" t="str">
        <f t="shared" si="3"/>
        <v>Pass Rate Banyak</v>
      </c>
      <c r="L9" t="str">
        <f t="shared" si="4"/>
        <v>Total Shot Sedikit</v>
      </c>
      <c r="M9" t="str">
        <f t="shared" si="5"/>
        <v>Shot on Target Sedikit</v>
      </c>
    </row>
    <row r="10" spans="1:13" x14ac:dyDescent="0.25">
      <c r="A10" s="7">
        <v>7.6916139188358795E-2</v>
      </c>
      <c r="B10" s="7">
        <v>0.76501737028582628</v>
      </c>
      <c r="C10" s="7">
        <v>0.6273738865620464</v>
      </c>
      <c r="D10" s="7">
        <v>0.12014873966606467</v>
      </c>
      <c r="E10" s="7">
        <v>2.0177899555455656E-2</v>
      </c>
      <c r="F10" s="7">
        <v>6.700147069277981E-3</v>
      </c>
      <c r="H10" t="str">
        <f t="shared" si="0"/>
        <v>Poss Sedikit</v>
      </c>
      <c r="I10" t="str">
        <f t="shared" si="1"/>
        <v>Total Pass Sedikit</v>
      </c>
      <c r="J10" t="str">
        <f t="shared" si="2"/>
        <v>Pass Sukses Banyak</v>
      </c>
      <c r="K10" t="str">
        <f t="shared" si="3"/>
        <v>Pass Rate Sedikit</v>
      </c>
      <c r="L10" t="str">
        <f t="shared" si="4"/>
        <v>Total Shot Sedikit</v>
      </c>
      <c r="M10" t="str">
        <f t="shared" si="5"/>
        <v>Shot on Target Sedikit</v>
      </c>
    </row>
    <row r="11" spans="1:13" x14ac:dyDescent="0.25">
      <c r="A11" s="7">
        <v>8.1001968779300285E-2</v>
      </c>
      <c r="B11" s="7">
        <v>0.77613754131917101</v>
      </c>
      <c r="C11" s="7">
        <v>0.6053610169991287</v>
      </c>
      <c r="D11" s="7">
        <v>0.15356146659509343</v>
      </c>
      <c r="E11" s="7">
        <v>1.975145282815623E-2</v>
      </c>
      <c r="F11" s="7">
        <v>6.6713683754676626E-3</v>
      </c>
      <c r="H11" t="str">
        <f t="shared" si="0"/>
        <v>Poss Sedikit</v>
      </c>
      <c r="I11" t="str">
        <f t="shared" si="1"/>
        <v>Total Pass Banyak</v>
      </c>
      <c r="J11" t="str">
        <f t="shared" si="2"/>
        <v>Pass Sukses Sedikit</v>
      </c>
      <c r="K11" t="str">
        <f t="shared" si="3"/>
        <v>Pass Rate Banyak</v>
      </c>
      <c r="L11" t="str">
        <f t="shared" si="4"/>
        <v>Total Shot Sedikit</v>
      </c>
      <c r="M11" t="str">
        <f t="shared" si="5"/>
        <v>Shot on Target Sedikit</v>
      </c>
    </row>
    <row r="13" spans="1:13" x14ac:dyDescent="0.25">
      <c r="H13">
        <f>COUNTIF(H2:H11,"Poss Sedikit")/COUNTA(H2:H11)*100</f>
        <v>50</v>
      </c>
      <c r="I13">
        <f>COUNTIF(I2:I11,"Total Pass Sedikit")/COUNTA(I2:I11)*100</f>
        <v>50</v>
      </c>
      <c r="J13">
        <f>COUNTIF(J2:J11,"Pass Sukses Sedikit")/COUNTA(J2:J11)*100</f>
        <v>50</v>
      </c>
      <c r="K13">
        <f>COUNTIF(K2:K11,"Pass Rate Sedikit")/COUNTA(K2:K11)*100</f>
        <v>50</v>
      </c>
      <c r="L13">
        <f>COUNTIF(L2:L11,"Total Shot Sedikit")/COUNTA(L2:L11)*100</f>
        <v>80</v>
      </c>
      <c r="M13">
        <f>COUNTIF(M2:M11,"Shot on Target Sedikit")/COUNTA(M2:M11)*100</f>
        <v>70</v>
      </c>
    </row>
    <row r="14" spans="1:13" x14ac:dyDescent="0.25">
      <c r="H14">
        <f>COUNTIF(H2:H11,"Poss bANYAK")/COUNTA(H2:H11)*100</f>
        <v>50</v>
      </c>
      <c r="I14">
        <f>COUNTIF(I2:I11,"Total Pass Banyak")/COUNTA(I2:I11)*100</f>
        <v>50</v>
      </c>
      <c r="J14">
        <v>50</v>
      </c>
      <c r="K14">
        <v>50</v>
      </c>
      <c r="L14">
        <v>20</v>
      </c>
      <c r="M14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topLeftCell="K1" workbookViewId="0">
      <selection activeCell="Q2" sqref="Q2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A5E4-7986-4F3B-94CB-BACFA63ADBF2}">
  <dimension ref="A1:I28"/>
  <sheetViews>
    <sheetView workbookViewId="0">
      <selection activeCell="I17" sqref="I17:I28"/>
    </sheetView>
  </sheetViews>
  <sheetFormatPr defaultRowHeight="15" x14ac:dyDescent="0.25"/>
  <cols>
    <col min="1" max="1" width="15.42578125" bestFit="1" customWidth="1"/>
    <col min="5" max="5" width="32" bestFit="1" customWidth="1"/>
    <col min="6" max="6" width="11.7109375" bestFit="1" customWidth="1"/>
    <col min="7" max="7" width="16.140625" bestFit="1" customWidth="1"/>
    <col min="8" max="8" width="11.140625" bestFit="1" customWidth="1"/>
  </cols>
  <sheetData>
    <row r="1" spans="1:9" x14ac:dyDescent="0.25">
      <c r="A1" t="s">
        <v>117</v>
      </c>
      <c r="B1" t="s">
        <v>72</v>
      </c>
      <c r="C1" t="s">
        <v>110</v>
      </c>
      <c r="D1" t="s">
        <v>118</v>
      </c>
      <c r="F1" t="s">
        <v>72</v>
      </c>
      <c r="G1" t="s">
        <v>110</v>
      </c>
      <c r="H1" t="s">
        <v>118</v>
      </c>
    </row>
    <row r="2" spans="1:9" x14ac:dyDescent="0.25">
      <c r="A2" t="s">
        <v>33</v>
      </c>
      <c r="B2">
        <v>55</v>
      </c>
      <c r="C2" s="11">
        <v>82.061068702290072</v>
      </c>
      <c r="D2" t="s">
        <v>119</v>
      </c>
      <c r="F2" t="str">
        <f>_xlfn.LET(
    _xlpm.x, B2,
    _xlpm.min, MIN($B$2:$B$11),
    _xlpm.max, MAX($B$2:$B$11),
    _xlpm.persen, IF(_xlpm.max=_xlpm.min,0,(_xlpm.x-_xlpm.min)/(_xlpm.max-_xlpm.min)*100),
    IF(_xlpm.persen&lt;=50,"Poss Sedikit","Poss Banyak")
)</f>
        <v>Poss Banyak</v>
      </c>
      <c r="G2" t="str">
        <f>_xlfn.LET(
    _xlpm.x, C2,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2" t="s">
        <v>119</v>
      </c>
    </row>
    <row r="3" spans="1:9" x14ac:dyDescent="0.25">
      <c r="A3" t="s">
        <v>38</v>
      </c>
      <c r="B3">
        <v>38</v>
      </c>
      <c r="C3" s="11">
        <v>76.115485564304464</v>
      </c>
      <c r="D3" t="s">
        <v>120</v>
      </c>
      <c r="F3" t="str">
        <f t="shared" ref="F3:F11" si="0">_xlfn.LET(
    _xlpm.x, B3,
    _xlpm.min, MIN($B$2:$B$11),
    _xlpm.max, MAX($B$2:$B$11),
    _xlpm.persen, IF(_xlpm.max=_xlpm.min,0,(_xlpm.x-_xlpm.min)/(_xlpm.max-_xlpm.min)*100),
    IF(_xlpm.persen&lt;=50,"Poss Sedikit","Poss Banyak")
)</f>
        <v>Poss Sedikit</v>
      </c>
      <c r="G3" t="str">
        <f t="shared" ref="G3:G11" si="1">_xlfn.LET(
    _xlpm.x, C3,
    _xlpm.min, MIN($C$2:$C$11),
    _xlpm.max, MAX($C$2:$C$11),
    _xlpm.persen, IF(_xlpm.max=_xlpm.min,0,(_xlpm.x-_xlpm.min)/(_xlpm.max-_xlpm.min)*100),
    IF(_xlpm.persen&lt;=50,"Pass Rate Sedikit","Pass Rate Banyak")
)</f>
        <v>Pass Rate Banyak</v>
      </c>
      <c r="H3" t="s">
        <v>120</v>
      </c>
    </row>
    <row r="4" spans="1:9" x14ac:dyDescent="0.25">
      <c r="A4" t="s">
        <v>42</v>
      </c>
      <c r="B4">
        <v>53</v>
      </c>
      <c r="C4" s="11">
        <v>83.406113537117903</v>
      </c>
      <c r="D4" t="s">
        <v>119</v>
      </c>
      <c r="F4" t="str">
        <f t="shared" si="0"/>
        <v>Poss Banyak</v>
      </c>
      <c r="G4" t="str">
        <f t="shared" si="1"/>
        <v>Pass Rate Banyak</v>
      </c>
      <c r="H4" t="s">
        <v>119</v>
      </c>
    </row>
    <row r="5" spans="1:9" x14ac:dyDescent="0.25">
      <c r="A5" t="s">
        <v>44</v>
      </c>
      <c r="B5">
        <v>40</v>
      </c>
      <c r="C5" s="11">
        <v>74.686716791979947</v>
      </c>
      <c r="D5" t="s">
        <v>120</v>
      </c>
      <c r="F5" t="str">
        <f t="shared" si="0"/>
        <v>Poss Banyak</v>
      </c>
      <c r="G5" t="str">
        <f t="shared" si="1"/>
        <v>Pass Rate Banyak</v>
      </c>
      <c r="H5" t="s">
        <v>120</v>
      </c>
    </row>
    <row r="6" spans="1:9" x14ac:dyDescent="0.25">
      <c r="A6" t="s">
        <v>46</v>
      </c>
      <c r="B6">
        <v>23</v>
      </c>
      <c r="C6" s="11">
        <v>61.835748792270529</v>
      </c>
      <c r="D6" t="s">
        <v>119</v>
      </c>
      <c r="F6" t="str">
        <f t="shared" si="0"/>
        <v>Poss Sedikit</v>
      </c>
      <c r="G6" t="str">
        <f t="shared" si="1"/>
        <v>Pass Rate Sedikit</v>
      </c>
      <c r="H6" t="s">
        <v>119</v>
      </c>
    </row>
    <row r="7" spans="1:9" x14ac:dyDescent="0.25">
      <c r="A7" t="s">
        <v>48</v>
      </c>
      <c r="B7">
        <v>53</v>
      </c>
      <c r="C7" s="11">
        <v>77.348066298342545</v>
      </c>
      <c r="D7" t="s">
        <v>121</v>
      </c>
      <c r="F7" t="str">
        <f t="shared" si="0"/>
        <v>Poss Banyak</v>
      </c>
      <c r="G7" t="str">
        <f t="shared" si="1"/>
        <v>Pass Rate Banyak</v>
      </c>
      <c r="H7" t="s">
        <v>121</v>
      </c>
    </row>
    <row r="8" spans="1:9" x14ac:dyDescent="0.25">
      <c r="A8" t="s">
        <v>51</v>
      </c>
      <c r="B8">
        <v>52</v>
      </c>
      <c r="C8" s="11">
        <v>81.25</v>
      </c>
      <c r="D8" t="s">
        <v>120</v>
      </c>
      <c r="F8" t="str">
        <f t="shared" si="0"/>
        <v>Poss Banyak</v>
      </c>
      <c r="G8" t="str">
        <f t="shared" si="1"/>
        <v>Pass Rate Banyak</v>
      </c>
      <c r="H8" t="s">
        <v>120</v>
      </c>
    </row>
    <row r="9" spans="1:9" x14ac:dyDescent="0.25">
      <c r="A9" t="s">
        <v>54</v>
      </c>
      <c r="B9">
        <v>46</v>
      </c>
      <c r="C9" s="11">
        <v>75.227272727272734</v>
      </c>
      <c r="D9" t="s">
        <v>119</v>
      </c>
      <c r="F9" t="str">
        <f t="shared" si="0"/>
        <v>Poss Banyak</v>
      </c>
      <c r="G9" t="str">
        <f t="shared" si="1"/>
        <v>Pass Rate Banyak</v>
      </c>
      <c r="H9" t="s">
        <v>119</v>
      </c>
    </row>
    <row r="10" spans="1:9" x14ac:dyDescent="0.25">
      <c r="A10" t="s">
        <v>57</v>
      </c>
      <c r="B10">
        <v>48</v>
      </c>
      <c r="C10" s="11">
        <v>86.817325800376636</v>
      </c>
      <c r="D10" t="s">
        <v>120</v>
      </c>
      <c r="F10" t="str">
        <f t="shared" si="0"/>
        <v>Poss Banyak</v>
      </c>
      <c r="G10" t="str">
        <f t="shared" si="1"/>
        <v>Pass Rate Banyak</v>
      </c>
      <c r="H10" t="s">
        <v>120</v>
      </c>
    </row>
    <row r="11" spans="1:9" x14ac:dyDescent="0.25">
      <c r="A11" t="s">
        <v>59</v>
      </c>
      <c r="B11">
        <v>30</v>
      </c>
      <c r="C11" s="11">
        <v>75.718849840255587</v>
      </c>
      <c r="D11" t="s">
        <v>121</v>
      </c>
      <c r="F11" t="str">
        <f t="shared" si="0"/>
        <v>Poss Sedikit</v>
      </c>
      <c r="G11" t="str">
        <f t="shared" si="1"/>
        <v>Pass Rate Banyak</v>
      </c>
      <c r="H11" t="s">
        <v>121</v>
      </c>
    </row>
    <row r="13" spans="1:9" x14ac:dyDescent="0.25">
      <c r="F13">
        <f>COUNTIF(F2:F11,"Poss Sedikit")/COUNTA(F2:F11)*100</f>
        <v>30</v>
      </c>
      <c r="G13">
        <f>COUNTIF(G2:G11,"Pass Rate Sedikit")/COUNTA(G2:G11)*100</f>
        <v>10</v>
      </c>
      <c r="H13">
        <f>COUNTIF(H2:H11,"Win")/COUNTA(H2:H11)*100</f>
        <v>40</v>
      </c>
    </row>
    <row r="14" spans="1:9" x14ac:dyDescent="0.25">
      <c r="F14">
        <f>COUNTIF(F2:F11,"Poss Banyak")/COUNTA(F2:F11)*100</f>
        <v>70</v>
      </c>
      <c r="G14">
        <v>90</v>
      </c>
      <c r="H14">
        <f>COUNTIF(H2:H11,"Lose")/COUNTA(H2:H11)*100</f>
        <v>40</v>
      </c>
    </row>
    <row r="15" spans="1:9" x14ac:dyDescent="0.25">
      <c r="H15">
        <v>20</v>
      </c>
    </row>
    <row r="16" spans="1:9" x14ac:dyDescent="0.25">
      <c r="F16" t="s">
        <v>135</v>
      </c>
      <c r="G16" t="s">
        <v>136</v>
      </c>
      <c r="H16" t="s">
        <v>134</v>
      </c>
      <c r="I16" t="s">
        <v>137</v>
      </c>
    </row>
    <row r="17" spans="5:9" x14ac:dyDescent="0.25">
      <c r="E17" t="s">
        <v>122</v>
      </c>
      <c r="F17">
        <f>COUNTIFS($F$2:$F$11,"Poss Sedikit",G2:G11,"Pass Rate Sedikit",H2:H11,"Win")/COUNTA(F2:F11)*100</f>
        <v>10</v>
      </c>
      <c r="G17" s="9">
        <f>COUNTIFS($F$2:$F$11,"Poss Sedikit",G2:G11,"Pass Rate Sedikit")/COUNTA(F2:F11)*100</f>
        <v>10</v>
      </c>
      <c r="H17">
        <f>F17/$G$17*100</f>
        <v>100</v>
      </c>
      <c r="I17">
        <f>H17/H13</f>
        <v>2.5</v>
      </c>
    </row>
    <row r="18" spans="5:9" x14ac:dyDescent="0.25">
      <c r="E18" t="s">
        <v>124</v>
      </c>
      <c r="F18">
        <f>COUNTIFS($F$2:$F$11,"Poss Sedikit",$G$2:$G$11,"Pass Rate Sedikit",$H$2:$H$11,"Draw")/COUNTA($F$2:$F$11)*100</f>
        <v>0</v>
      </c>
      <c r="H18">
        <f>F18/$G$17*100</f>
        <v>0</v>
      </c>
      <c r="I18">
        <f t="shared" ref="I18:I19" si="2">H18/H14</f>
        <v>0</v>
      </c>
    </row>
    <row r="19" spans="5:9" x14ac:dyDescent="0.25">
      <c r="E19" t="s">
        <v>125</v>
      </c>
      <c r="F19">
        <f>COUNTIFS($F$2:$F$11,"Poss Sedikit",$G$2:$G$11,"Pass Rate Sedikit",$H$2:$H$11,"Lose")/COUNTA($F$2:$F$11)*100</f>
        <v>0</v>
      </c>
      <c r="H19">
        <f>F19/$G$17*100</f>
        <v>0</v>
      </c>
      <c r="I19">
        <f t="shared" si="2"/>
        <v>0</v>
      </c>
    </row>
    <row r="20" spans="5:9" x14ac:dyDescent="0.25">
      <c r="E20" t="s">
        <v>123</v>
      </c>
      <c r="F20">
        <f>COUNTIFS($F$2:$F$11,"Poss Sedikit",$G$2:$G$11,"Pass Rate Banyak",$H$2:$H$11,"Win")/COUNTA($F$2:$F$11)*100</f>
        <v>0</v>
      </c>
      <c r="G20" s="9">
        <f>COUNTIFS($F$2:$F$11,"Poss Sedikit",$G$2:$G$11,"Pass Rate Banyak")/COUNTA($F$2:$F$11)*100</f>
        <v>20</v>
      </c>
      <c r="H20">
        <f>F20/$G$20*100</f>
        <v>0</v>
      </c>
      <c r="I20">
        <f>H20/H13</f>
        <v>0</v>
      </c>
    </row>
    <row r="21" spans="5:9" x14ac:dyDescent="0.25">
      <c r="E21" t="s">
        <v>126</v>
      </c>
      <c r="F21">
        <f>COUNTIFS($F$2:$F$11,"Poss Sedikit",$G$2:$G$11,"Pass Rate Banyak",$H$2:$H$11,"Draw")/COUNTA($F$2:$F$11)*100</f>
        <v>10</v>
      </c>
      <c r="H21">
        <f t="shared" ref="H21:H22" si="3">F21/$G$20*100</f>
        <v>50</v>
      </c>
      <c r="I21">
        <f t="shared" ref="I21:I22" si="4">H21/H14</f>
        <v>1.25</v>
      </c>
    </row>
    <row r="22" spans="5:9" x14ac:dyDescent="0.25">
      <c r="E22" t="s">
        <v>127</v>
      </c>
      <c r="F22">
        <f>COUNTIFS($F$2:$F$11,"Poss Sedikit",G2:G11,"Pass Rate Banyak",H2:H11,"Lose")/COUNTA(F2:F11)*100</f>
        <v>10</v>
      </c>
      <c r="H22">
        <f t="shared" si="3"/>
        <v>50</v>
      </c>
      <c r="I22">
        <f t="shared" si="4"/>
        <v>2.5</v>
      </c>
    </row>
    <row r="23" spans="5:9" x14ac:dyDescent="0.25">
      <c r="E23" t="s">
        <v>128</v>
      </c>
      <c r="F23">
        <f>COUNTIFS($F$2:$F$11,"Poss Banyak",$G$2:$G$11,"Pass Rate Sedikit",$H$2:$H$11,"Win")/COUNTA($F$2:$F$11)*100</f>
        <v>0</v>
      </c>
      <c r="G23" s="9">
        <f>COUNTIFS($F$2:$F$11,"Poss Banyak",$G$2:$G$11,"Pass Rate Sedikit")/COUNTA($F$2:$F$11)*100</f>
        <v>0</v>
      </c>
      <c r="H23" t="e">
        <f>F23/$G$23*100</f>
        <v>#DIV/0!</v>
      </c>
      <c r="I23" t="e">
        <f>H23/H16</f>
        <v>#DIV/0!</v>
      </c>
    </row>
    <row r="24" spans="5:9" x14ac:dyDescent="0.25">
      <c r="E24" t="s">
        <v>129</v>
      </c>
      <c r="F24">
        <f>COUNTIFS($F$2:$F$11,"Poss Banyak",G2:G11,"Pass Rate Sedikit",H2:H11,"Draw")/COUNTA(F2:F11)*100</f>
        <v>0</v>
      </c>
      <c r="H24" t="e">
        <f t="shared" ref="H24:H25" si="5">F24/$G$23</f>
        <v>#DIV/0!</v>
      </c>
      <c r="I24" t="e">
        <f t="shared" ref="I24:I25" si="6">H24/H17</f>
        <v>#DIV/0!</v>
      </c>
    </row>
    <row r="25" spans="5:9" x14ac:dyDescent="0.25">
      <c r="E25" t="s">
        <v>130</v>
      </c>
      <c r="F25">
        <f>COUNTIFS($F$2:$F$11,"Poss Banyak",G2:G11,"Pass Rate Sedikit",H2:H11,"Lose")/COUNTA(F2:F11)*100</f>
        <v>0</v>
      </c>
      <c r="H25" t="e">
        <f t="shared" si="5"/>
        <v>#DIV/0!</v>
      </c>
      <c r="I25" t="e">
        <f t="shared" si="6"/>
        <v>#DIV/0!</v>
      </c>
    </row>
    <row r="26" spans="5:9" x14ac:dyDescent="0.25">
      <c r="E26" t="s">
        <v>131</v>
      </c>
      <c r="F26">
        <f>COUNTIFS($F$2:$F$11,"Poss Banyak",$G$2:$G$11,"Pass Rate Banyak",$H$2:$H$11,"Win")/COUNTA($F$2:$F$11)*100</f>
        <v>30</v>
      </c>
      <c r="G26" s="9">
        <f>COUNTIFS($F$2:$F$11,"Poss Banyak",$G$2:$G$11,"Pass Rate Banyak")/COUNTA($F$2:$F$11)*100</f>
        <v>70</v>
      </c>
      <c r="H26" s="7">
        <f>F26/$G$26*100</f>
        <v>42.857142857142854</v>
      </c>
      <c r="I26" s="7">
        <f>H26/H13</f>
        <v>1.0714285714285714</v>
      </c>
    </row>
    <row r="27" spans="5:9" x14ac:dyDescent="0.25">
      <c r="E27" t="s">
        <v>132</v>
      </c>
      <c r="F27">
        <f>COUNTIFS($F$2:$F$11,"Poss Banyak",G2:G11,"Pass Rate Banyak",H2:H11,"Draw")/COUNTA(F2:F11)*100</f>
        <v>10</v>
      </c>
      <c r="H27" s="7">
        <f t="shared" ref="H27:H28" si="7">F27/$G$26*100</f>
        <v>14.285714285714285</v>
      </c>
      <c r="I27" s="7">
        <f t="shared" ref="I27:I28" si="8">H27/H14</f>
        <v>0.3571428571428571</v>
      </c>
    </row>
    <row r="28" spans="5:9" x14ac:dyDescent="0.25">
      <c r="E28" t="s">
        <v>133</v>
      </c>
      <c r="F28">
        <f>COUNTIFS($F$2:$F$11,"Poss Banyak",G2:G11,"Pass Rate Banyak",H2:H11,"Lose")/COUNTA(F2:F11)*100</f>
        <v>30</v>
      </c>
      <c r="H28" s="7">
        <f t="shared" si="7"/>
        <v>42.857142857142854</v>
      </c>
      <c r="I28" s="7">
        <f t="shared" si="8"/>
        <v>2.1428571428571428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Hasil Match</vt:lpstr>
      <vt:lpstr>Per Team</vt:lpstr>
      <vt:lpstr>Elbow Method</vt:lpstr>
      <vt:lpstr>K-Means</vt:lpstr>
      <vt:lpstr>Silhouette</vt:lpstr>
      <vt:lpstr>Contoh Apriori</vt:lpstr>
      <vt:lpstr>Apriori</vt:lpstr>
      <vt:lpstr>Contoh Apriori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2025-09-03T03:05:13Z</dcterms:modified>
</cp:coreProperties>
</file>