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25" yWindow="60" windowWidth="8040" windowHeight="9540"/>
  </bookViews>
  <sheets>
    <sheet name="data" sheetId="2" r:id="rId1"/>
    <sheet name="linear regression" sheetId="3" r:id="rId2"/>
    <sheet name="_STDS_DG59F4DB6" sheetId="6" state="hidden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ntercept">data!$D$1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lope">data!$D$2</definedName>
    <definedName name="solver_adj" localSheetId="0" hidden="1">data!$D$1:$D$2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data!$J$2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ST_Age">data!$D$4:$D$44</definedName>
    <definedName name="ST_Subscribe">data!$E$4:$E$44</definedName>
    <definedName name="STWBD_StatToolsLogistic_HasDefaultInfo" hidden="1">"TRUE"</definedName>
    <definedName name="STWBD_StatToolsLogistic_IncludeClassificationResults" hidden="1">"FALSE"</definedName>
    <definedName name="STWBD_StatToolsLogistic_IncludeClassificationSummary" hidden="1">"TRUE"</definedName>
    <definedName name="STWBD_StatToolsLogistic_IncludePrediction" hidden="1">"FALSE"</definedName>
    <definedName name="STWBD_StatToolsLogistic_LogisticRegressionType" hidden="1">" 0"</definedName>
    <definedName name="STWBD_StatToolsLogistic_VariableDependent" hidden="1">"U_x0001_VG11FB342623B59D36_x0001_"</definedName>
    <definedName name="STWBD_StatToolsLogistic_VariableListIndependent" hidden="1">1</definedName>
    <definedName name="STWBD_StatToolsLogistic_VariableListIndependent_1" hidden="1">"U_x0001_VG2D7D284D8E9C08C_x0001_"</definedName>
    <definedName name="STWBD_StatToolsLogistic_VarSelectorDefaultDataSet" hidden="1">"DG59F4DB6"</definedName>
  </definedNames>
  <calcPr calcId="145621"/>
</workbook>
</file>

<file path=xl/calcChain.xml><?xml version="1.0" encoding="utf-8"?>
<calcChain xmlns="http://schemas.openxmlformats.org/spreadsheetml/2006/main">
  <c r="R19" i="2" l="1"/>
  <c r="B9" i="6" l="1"/>
  <c r="I2" i="2" l="1"/>
  <c r="Q45" i="3" l="1"/>
  <c r="Q44" i="3"/>
  <c r="Q43" i="3"/>
  <c r="Q42" i="3"/>
  <c r="O34" i="3" a="1"/>
  <c r="O34" i="3" s="1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33" i="3"/>
  <c r="O43" i="3" l="1"/>
  <c r="O39" i="3"/>
  <c r="O35" i="3"/>
  <c r="O42" i="3"/>
  <c r="O38" i="3"/>
  <c r="O41" i="3"/>
  <c r="O37" i="3"/>
  <c r="O40" i="3"/>
  <c r="O36" i="3"/>
  <c r="B16" i="6"/>
  <c r="B13" i="6"/>
  <c r="B7" i="6"/>
  <c r="B3" i="6"/>
  <c r="F38" i="2"/>
  <c r="G38" i="2" s="1"/>
  <c r="H38" i="2" s="1"/>
  <c r="F39" i="2"/>
  <c r="G39" i="2" s="1"/>
  <c r="F40" i="2"/>
  <c r="G40" i="2" s="1"/>
  <c r="F41" i="2"/>
  <c r="G41" i="2" s="1"/>
  <c r="F42" i="2"/>
  <c r="G42" i="2" s="1"/>
  <c r="H42" i="2" s="1"/>
  <c r="F43" i="2"/>
  <c r="G43" i="2" s="1"/>
  <c r="F44" i="2"/>
  <c r="G44" i="2" s="1"/>
  <c r="H44" i="2" s="1"/>
  <c r="F5" i="2"/>
  <c r="G5" i="2" s="1"/>
  <c r="H5" i="2" s="1"/>
  <c r="F6" i="2"/>
  <c r="G6" i="2" s="1"/>
  <c r="H6" i="2" s="1"/>
  <c r="F7" i="2"/>
  <c r="G7" i="2" s="1"/>
  <c r="I7" i="2" s="1"/>
  <c r="J7" i="2" s="1"/>
  <c r="F8" i="2"/>
  <c r="G8" i="2" s="1"/>
  <c r="H8" i="2" s="1"/>
  <c r="F9" i="2"/>
  <c r="G9" i="2" s="1"/>
  <c r="H9" i="2" s="1"/>
  <c r="F10" i="2"/>
  <c r="G10" i="2" s="1"/>
  <c r="H10" i="2" s="1"/>
  <c r="F11" i="2"/>
  <c r="G11" i="2" s="1"/>
  <c r="I11" i="2" s="1"/>
  <c r="J11" i="2" s="1"/>
  <c r="F12" i="2"/>
  <c r="G12" i="2" s="1"/>
  <c r="H12" i="2" s="1"/>
  <c r="F13" i="2"/>
  <c r="G13" i="2" s="1"/>
  <c r="H13" i="2" s="1"/>
  <c r="F14" i="2"/>
  <c r="G14" i="2" s="1"/>
  <c r="H14" i="2" s="1"/>
  <c r="F15" i="2"/>
  <c r="G15" i="2" s="1"/>
  <c r="I15" i="2" s="1"/>
  <c r="J15" i="2" s="1"/>
  <c r="F16" i="2"/>
  <c r="G16" i="2" s="1"/>
  <c r="H16" i="2" s="1"/>
  <c r="F17" i="2"/>
  <c r="G17" i="2" s="1"/>
  <c r="H17" i="2" s="1"/>
  <c r="F18" i="2"/>
  <c r="G18" i="2" s="1"/>
  <c r="I18" i="2" s="1"/>
  <c r="J18" i="2" s="1"/>
  <c r="F19" i="2"/>
  <c r="G19" i="2" s="1"/>
  <c r="I19" i="2" s="1"/>
  <c r="J19" i="2" s="1"/>
  <c r="F20" i="2"/>
  <c r="G20" i="2" s="1"/>
  <c r="H20" i="2" s="1"/>
  <c r="F21" i="2"/>
  <c r="G21" i="2" s="1"/>
  <c r="H21" i="2" s="1"/>
  <c r="F22" i="2"/>
  <c r="G22" i="2" s="1"/>
  <c r="H22" i="2" s="1"/>
  <c r="F23" i="2"/>
  <c r="G23" i="2" s="1"/>
  <c r="I23" i="2" s="1"/>
  <c r="J23" i="2" s="1"/>
  <c r="F24" i="2"/>
  <c r="G24" i="2" s="1"/>
  <c r="H24" i="2" s="1"/>
  <c r="F25" i="2"/>
  <c r="G25" i="2" s="1"/>
  <c r="H25" i="2" s="1"/>
  <c r="F26" i="2"/>
  <c r="G26" i="2" s="1"/>
  <c r="H26" i="2" s="1"/>
  <c r="F27" i="2"/>
  <c r="G27" i="2" s="1"/>
  <c r="I27" i="2" s="1"/>
  <c r="J27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I31" i="2" s="1"/>
  <c r="J31" i="2" s="1"/>
  <c r="F32" i="2"/>
  <c r="G32" i="2" s="1"/>
  <c r="H32" i="2" s="1"/>
  <c r="F33" i="2"/>
  <c r="G33" i="2" s="1"/>
  <c r="H33" i="2" s="1"/>
  <c r="F34" i="2"/>
  <c r="G34" i="2" s="1"/>
  <c r="I34" i="2" s="1"/>
  <c r="J34" i="2" s="1"/>
  <c r="F35" i="2"/>
  <c r="G35" i="2" s="1"/>
  <c r="I35" i="2" s="1"/>
  <c r="J35" i="2" s="1"/>
  <c r="F36" i="2"/>
  <c r="G36" i="2" s="1"/>
  <c r="H36" i="2" s="1"/>
  <c r="F37" i="2"/>
  <c r="G37" i="2" s="1"/>
  <c r="H37" i="2" s="1"/>
  <c r="F4" i="2"/>
  <c r="G4" i="2" s="1"/>
  <c r="H4" i="2" s="1"/>
  <c r="H40" i="2" l="1"/>
  <c r="I40" i="2"/>
  <c r="J40" i="2" s="1"/>
  <c r="I44" i="2"/>
  <c r="J44" i="2" s="1"/>
  <c r="I43" i="2"/>
  <c r="J43" i="2" s="1"/>
  <c r="H43" i="2"/>
  <c r="H41" i="2"/>
  <c r="I41" i="2"/>
  <c r="J41" i="2" s="1"/>
  <c r="I39" i="2"/>
  <c r="J39" i="2" s="1"/>
  <c r="H39" i="2"/>
  <c r="I42" i="2"/>
  <c r="J42" i="2" s="1"/>
  <c r="I38" i="2"/>
  <c r="J38" i="2" s="1"/>
  <c r="I22" i="2"/>
  <c r="J22" i="2" s="1"/>
  <c r="I4" i="2"/>
  <c r="J4" i="2" s="1"/>
  <c r="I14" i="2"/>
  <c r="J14" i="2" s="1"/>
  <c r="I30" i="2"/>
  <c r="J30" i="2" s="1"/>
  <c r="I10" i="2"/>
  <c r="J10" i="2" s="1"/>
  <c r="I26" i="2"/>
  <c r="J26" i="2" s="1"/>
  <c r="I6" i="2"/>
  <c r="J6" i="2" s="1"/>
  <c r="H35" i="2"/>
  <c r="H31" i="2"/>
  <c r="H27" i="2"/>
  <c r="H23" i="2"/>
  <c r="H19" i="2"/>
  <c r="H15" i="2"/>
  <c r="H11" i="2"/>
  <c r="H7" i="2"/>
  <c r="I37" i="2"/>
  <c r="J37" i="2" s="1"/>
  <c r="I33" i="2"/>
  <c r="J33" i="2" s="1"/>
  <c r="I29" i="2"/>
  <c r="J29" i="2" s="1"/>
  <c r="I25" i="2"/>
  <c r="J25" i="2" s="1"/>
  <c r="I21" i="2"/>
  <c r="J21" i="2" s="1"/>
  <c r="I17" i="2"/>
  <c r="J17" i="2" s="1"/>
  <c r="I13" i="2"/>
  <c r="J13" i="2" s="1"/>
  <c r="I9" i="2"/>
  <c r="J9" i="2" s="1"/>
  <c r="I5" i="2"/>
  <c r="J5" i="2" s="1"/>
  <c r="H34" i="2"/>
  <c r="H18" i="2"/>
  <c r="I36" i="2"/>
  <c r="J36" i="2" s="1"/>
  <c r="I32" i="2"/>
  <c r="J32" i="2" s="1"/>
  <c r="I28" i="2"/>
  <c r="J28" i="2" s="1"/>
  <c r="I24" i="2"/>
  <c r="J24" i="2" s="1"/>
  <c r="I20" i="2"/>
  <c r="J20" i="2" s="1"/>
  <c r="I16" i="2"/>
  <c r="J16" i="2" s="1"/>
  <c r="I12" i="2"/>
  <c r="J12" i="2" s="1"/>
  <c r="I8" i="2"/>
  <c r="J8" i="2" s="1"/>
  <c r="J2" i="2" l="1"/>
</calcChain>
</file>

<file path=xl/comments1.xml><?xml version="1.0" encoding="utf-8"?>
<comments xmlns="http://schemas.openxmlformats.org/spreadsheetml/2006/main">
  <authors>
    <author>Winston, Wayne L.</author>
  </authors>
  <commentList>
    <comment ref="M17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M18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M19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M20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N22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T22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O23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P23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R23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M28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Actual along the side, predicted along the top.</t>
        </r>
      </text>
    </comment>
    <comment ref="M34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Percentage of all observations correctly classified.</t>
        </r>
      </text>
    </comment>
    <comment ref="M35" authorId="0">
      <text>
        <r>
          <rPr>
            <b/>
            <u/>
            <sz val="8"/>
            <color indexed="81"/>
            <rFont val="Tahoma"/>
            <family val="2"/>
          </rPr>
          <t>StatTools Note:</t>
        </r>
        <r>
          <rPr>
            <sz val="8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</commentList>
</comments>
</file>

<file path=xl/sharedStrings.xml><?xml version="1.0" encoding="utf-8"?>
<sst xmlns="http://schemas.openxmlformats.org/spreadsheetml/2006/main" count="125" uniqueCount="114">
  <si>
    <t>Subscribe?</t>
  </si>
  <si>
    <t>Age</t>
  </si>
  <si>
    <t>Person#</t>
  </si>
  <si>
    <t>intercept</t>
  </si>
  <si>
    <t>slope</t>
  </si>
  <si>
    <t>Score</t>
  </si>
  <si>
    <t>Prob</t>
  </si>
  <si>
    <t>1-Prob</t>
  </si>
  <si>
    <t>Likelihood</t>
  </si>
  <si>
    <t>Ln Likelihood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</si>
  <si>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</si>
  <si>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</si>
  <si>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</si>
  <si>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</si>
  <si>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</si>
  <si>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</si>
  <si>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</si>
  <si>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</si>
  <si>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</si>
  <si>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</si>
  <si>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</si>
  <si>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</si>
  <si>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DG59F4DB6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</si>
  <si>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</si>
  <si>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</si>
  <si>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</si>
  <si>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</si>
  <si>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</si>
  <si>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</si>
  <si>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</si>
  <si>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</si>
  <si>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</si>
  <si>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</si>
  <si>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var1</t>
  </si>
  <si>
    <t>1 : Ranges</t>
  </si>
  <si>
    <t>1 : MultiRefs</t>
  </si>
  <si>
    <t>2 : Info</t>
  </si>
  <si>
    <t>var2</t>
  </si>
  <si>
    <t>ST_Age</t>
  </si>
  <si>
    <t>2 : Ranges</t>
  </si>
  <si>
    <t>2 : MultiRefs</t>
  </si>
  <si>
    <t>ST_Subscribe</t>
  </si>
  <si>
    <t>VG2D7D284D8E9C08C</t>
  </si>
  <si>
    <t>VG11FB342623B59D36</t>
  </si>
  <si>
    <t>StatTools Report</t>
  </si>
  <si>
    <t>Analysis:</t>
  </si>
  <si>
    <t>Logistic Regression</t>
  </si>
  <si>
    <t>Performed By:</t>
  </si>
  <si>
    <t>Winston, Wayne L.</t>
  </si>
  <si>
    <t>Date:</t>
  </si>
  <si>
    <t>Sunday, June 24, 2012</t>
  </si>
  <si>
    <t>Updating:</t>
  </si>
  <si>
    <t>Static</t>
  </si>
  <si>
    <t>Variable:</t>
  </si>
  <si>
    <t>Summary Measures</t>
  </si>
  <si>
    <t/>
  </si>
  <si>
    <t>Null Deviance</t>
  </si>
  <si>
    <t>Improvement</t>
  </si>
  <si>
    <t>p-Value</t>
  </si>
  <si>
    <t>Coefficient</t>
  </si>
  <si>
    <t>Standard</t>
  </si>
  <si>
    <t>Wald</t>
  </si>
  <si>
    <t>Lower</t>
  </si>
  <si>
    <t>Upper</t>
  </si>
  <si>
    <t>Exp(Coef)</t>
  </si>
  <si>
    <t>Regression Coefficients</t>
  </si>
  <si>
    <t>Error</t>
  </si>
  <si>
    <t>Value</t>
  </si>
  <si>
    <t>Limit</t>
  </si>
  <si>
    <t>Constant</t>
  </si>
  <si>
    <t>Percent</t>
  </si>
  <si>
    <t>Classification Matrix</t>
  </si>
  <si>
    <t>Correct</t>
  </si>
  <si>
    <t>Summary Classification</t>
  </si>
  <si>
    <t>Base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</si>
  <si>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</si>
  <si>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</si>
  <si>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</si>
  <si>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</si>
  <si>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</si>
  <si>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</si>
  <si>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</si>
  <si>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</si>
  <si>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</si>
  <si>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</si>
  <si>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</si>
  <si>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</si>
  <si>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</si>
  <si>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</si>
  <si>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</si>
  <si>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</si>
  <si>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</si>
  <si>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</si>
  <si>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</si>
  <si>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</si>
  <si>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</si>
  <si>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</si>
  <si>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</si>
  <si>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</si>
  <si>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</si>
  <si>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</si>
  <si>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Subscribe?</t>
  </si>
  <si>
    <t>Residuals</t>
  </si>
  <si>
    <t>abs(Residuals)</t>
  </si>
  <si>
    <t>Count</t>
  </si>
  <si>
    <t>&gt;.8</t>
  </si>
  <si>
    <t>&lt;.13</t>
  </si>
  <si>
    <t>.13-.25</t>
  </si>
  <si>
    <t>.26-.31</t>
  </si>
  <si>
    <t>.31-.74</t>
  </si>
  <si>
    <t>Prediction</t>
  </si>
  <si>
    <t>Sigma Residuals</t>
  </si>
  <si>
    <t>product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</si>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</sst>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0.0001]&quot;&lt; 0.0001&quot;;0.000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3" fillId="3" borderId="1" xfId="0" applyFont="1" applyFill="1" applyBorder="1" applyAlignment="1">
      <alignment horizontal="righ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4" fillId="0" borderId="2" xfId="0" applyNumberFormat="1" applyFont="1" applyFill="1" applyBorder="1" applyAlignment="1">
      <alignment horizontal="left"/>
    </xf>
    <xf numFmtId="49" fontId="3" fillId="0" borderId="2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1" fillId="0" borderId="0" xfId="0" applyFont="1"/>
    <xf numFmtId="0" fontId="7" fillId="0" borderId="4" xfId="0" applyFont="1" applyFill="1" applyBorder="1" applyAlignment="1">
      <alignment horizontal="centerContinuous"/>
    </xf>
    <xf numFmtId="0" fontId="1" fillId="0" borderId="0" xfId="0" applyFont="1" applyFill="1" applyBorder="1" applyAlignment="1"/>
    <xf numFmtId="0" fontId="1" fillId="0" borderId="3" xfId="0" applyFont="1" applyFill="1" applyBorder="1" applyAlignment="1"/>
    <xf numFmtId="0" fontId="7" fillId="0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5" fontId="1" fillId="2" borderId="0" xfId="0" applyNumberFormat="1" applyFont="1" applyFill="1"/>
    <xf numFmtId="165" fontId="1" fillId="0" borderId="0" xfId="0" applyNumberFormat="1" applyFo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Count of Residuals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'linear regression'!$O$33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'linear regression'!$N$34:$N$43</c:f>
              <c:strCache>
                <c:ptCount val="10"/>
                <c:pt idx="0">
                  <c:v>-0.8</c:v>
                </c:pt>
                <c:pt idx="1">
                  <c:v>-0.6</c:v>
                </c:pt>
                <c:pt idx="2">
                  <c:v>-0.4</c:v>
                </c:pt>
                <c:pt idx="3">
                  <c:v>-0.2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0.6</c:v>
                </c:pt>
                <c:pt idx="8">
                  <c:v>0.8</c:v>
                </c:pt>
                <c:pt idx="9">
                  <c:v>&gt;.8</c:v>
                </c:pt>
              </c:strCache>
            </c:strRef>
          </c:cat>
          <c:val>
            <c:numRef>
              <c:f>'linear regression'!$O$34:$O$43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13</c:v>
                </c:pt>
                <c:pt idx="4">
                  <c:v>14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1897856"/>
        <c:axId val="371913088"/>
      </c:barChart>
      <c:catAx>
        <c:axId val="37189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majorTickMark val="out"/>
        <c:minorTickMark val="none"/>
        <c:tickLblPos val="nextTo"/>
        <c:crossAx val="371913088"/>
        <c:crosses val="autoZero"/>
        <c:auto val="1"/>
        <c:lblAlgn val="ctr"/>
        <c:lblOffset val="100"/>
        <c:noMultiLvlLbl val="0"/>
      </c:catAx>
      <c:valAx>
        <c:axId val="37191308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Frequencies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189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161925</xdr:colOff>
      <xdr:row>25</xdr:row>
      <xdr:rowOff>100012</xdr:rowOff>
    </xdr:from>
    <xdr:to>
      <xdr:col>23</xdr:col>
      <xdr:colOff>466725</xdr:colOff>
      <xdr:row>39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T44"/>
  <sheetViews>
    <sheetView tabSelected="1" topLeftCell="M16" workbookViewId="0">
      <selection activeCell="R31" sqref="R31"/>
    </sheetView>
  </sheetViews>
  <sheetFormatPr defaultRowHeight="15" x14ac:dyDescent="0.25"/>
  <cols>
    <col min="1" max="3" width="9.140625" style="13"/>
    <col min="4" max="4" width="9.42578125" style="13" customWidth="1"/>
    <col min="5" max="5" width="10.28515625" style="13" customWidth="1"/>
    <col min="6" max="6" width="9.140625" style="13"/>
    <col min="7" max="7" width="6.140625" style="13" customWidth="1"/>
    <col min="8" max="8" width="7.85546875" style="13" customWidth="1"/>
    <col min="9" max="9" width="12" style="13" customWidth="1"/>
    <col min="10" max="10" width="14.5703125" style="13" customWidth="1"/>
    <col min="11" max="12" width="9.140625" style="13"/>
    <col min="13" max="13" width="17.5703125" style="13" customWidth="1"/>
    <col min="14" max="16384" width="9.140625" style="13"/>
  </cols>
  <sheetData>
    <row r="1" spans="3:20" x14ac:dyDescent="0.25">
      <c r="C1" s="13" t="s">
        <v>3</v>
      </c>
      <c r="D1" s="13">
        <v>-5.6615814680877294</v>
      </c>
      <c r="I1" s="13" t="s">
        <v>112</v>
      </c>
    </row>
    <row r="2" spans="3:20" x14ac:dyDescent="0.25">
      <c r="C2" s="13" t="s">
        <v>4</v>
      </c>
      <c r="D2" s="13">
        <v>0.12813384550809334</v>
      </c>
      <c r="I2" s="13">
        <f>PRODUCT(I4:I44)</f>
        <v>3.8506402893754792E-9</v>
      </c>
      <c r="J2" s="19">
        <f>SUM(J4:J44)</f>
        <v>-19.37502639354582</v>
      </c>
    </row>
    <row r="3" spans="3:20" x14ac:dyDescent="0.25">
      <c r="C3" s="13" t="s">
        <v>2</v>
      </c>
      <c r="D3" s="13" t="s">
        <v>1</v>
      </c>
      <c r="E3" s="13" t="s">
        <v>0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</row>
    <row r="4" spans="3:20" x14ac:dyDescent="0.25">
      <c r="C4" s="13">
        <v>1</v>
      </c>
      <c r="D4" s="13">
        <v>20</v>
      </c>
      <c r="E4" s="13">
        <v>0</v>
      </c>
      <c r="F4" s="13">
        <f t="shared" ref="F4:F44" si="0">intercept+slope*D4</f>
        <v>-3.0989045579258625</v>
      </c>
      <c r="G4" s="13">
        <f>EXP(F4)/(1+EXP(F4))</f>
        <v>4.315246347490645E-2</v>
      </c>
      <c r="H4" s="13">
        <f>1-G4</f>
        <v>0.95684753652509358</v>
      </c>
      <c r="I4" s="20">
        <f>IF(E4=1,G4,1-G4)</f>
        <v>0.95684753652509358</v>
      </c>
      <c r="J4" s="20">
        <f>LN(I4)</f>
        <v>-4.4111214196871029E-2</v>
      </c>
    </row>
    <row r="5" spans="3:20" x14ac:dyDescent="0.25">
      <c r="C5" s="13">
        <v>2</v>
      </c>
      <c r="D5" s="13">
        <v>23</v>
      </c>
      <c r="E5" s="13">
        <v>0</v>
      </c>
      <c r="F5" s="13">
        <f t="shared" si="0"/>
        <v>-2.7145030214015824</v>
      </c>
      <c r="G5" s="13">
        <f t="shared" ref="G5:G44" si="1">EXP(F5)/(1+EXP(F5))</f>
        <v>6.2122970763425475E-2</v>
      </c>
      <c r="H5" s="13">
        <f t="shared" ref="H5:H44" si="2">1-G5</f>
        <v>0.93787702923657457</v>
      </c>
      <c r="I5" s="20">
        <f t="shared" ref="I5:I37" si="3">IF(E5=1,G5,1-G5)</f>
        <v>0.93787702923657457</v>
      </c>
      <c r="J5" s="20">
        <f t="shared" ref="J5:J44" si="4">LN(I5)</f>
        <v>-6.4136437465033475E-2</v>
      </c>
    </row>
    <row r="6" spans="3:20" x14ac:dyDescent="0.25">
      <c r="C6" s="13">
        <v>3</v>
      </c>
      <c r="D6" s="13">
        <v>24</v>
      </c>
      <c r="E6" s="13">
        <v>0</v>
      </c>
      <c r="F6" s="13">
        <f t="shared" si="0"/>
        <v>-2.5863691758934895</v>
      </c>
      <c r="G6" s="13">
        <f t="shared" si="1"/>
        <v>7.0020845819824373E-2</v>
      </c>
      <c r="H6" s="13">
        <f t="shared" si="2"/>
        <v>0.92997915418017563</v>
      </c>
      <c r="I6" s="20">
        <f t="shared" si="3"/>
        <v>0.92997915418017563</v>
      </c>
      <c r="J6" s="20">
        <f t="shared" si="4"/>
        <v>-7.2593107946078372E-2</v>
      </c>
    </row>
    <row r="7" spans="3:20" x14ac:dyDescent="0.25">
      <c r="C7" s="13">
        <v>4</v>
      </c>
      <c r="D7" s="13">
        <v>25</v>
      </c>
      <c r="E7" s="13">
        <v>0</v>
      </c>
      <c r="F7" s="13">
        <f t="shared" si="0"/>
        <v>-2.4582353303853961</v>
      </c>
      <c r="G7" s="13">
        <f t="shared" si="1"/>
        <v>7.8838397394404305E-2</v>
      </c>
      <c r="H7" s="13">
        <f t="shared" si="2"/>
        <v>0.92116160260559565</v>
      </c>
      <c r="I7" s="20">
        <f t="shared" si="3"/>
        <v>0.92116160260559565</v>
      </c>
      <c r="J7" s="20">
        <f t="shared" si="4"/>
        <v>-8.211979383485285E-2</v>
      </c>
    </row>
    <row r="8" spans="3:20" ht="18.75" x14ac:dyDescent="0.3">
      <c r="C8" s="13">
        <v>5</v>
      </c>
      <c r="D8" s="13">
        <v>25</v>
      </c>
      <c r="E8" s="13">
        <v>1</v>
      </c>
      <c r="F8" s="13">
        <f t="shared" si="0"/>
        <v>-2.4582353303853961</v>
      </c>
      <c r="G8" s="13">
        <f t="shared" si="1"/>
        <v>7.8838397394404305E-2</v>
      </c>
      <c r="H8" s="13">
        <f t="shared" si="2"/>
        <v>0.92116160260559565</v>
      </c>
      <c r="I8" s="20">
        <f t="shared" si="3"/>
        <v>7.8838397394404305E-2</v>
      </c>
      <c r="J8" s="20">
        <f t="shared" si="4"/>
        <v>-2.5403551242202487</v>
      </c>
      <c r="M8" s="3" t="s">
        <v>44</v>
      </c>
      <c r="N8" s="21"/>
      <c r="O8" s="22"/>
      <c r="P8" s="22"/>
      <c r="Q8" s="22"/>
      <c r="R8" s="22"/>
      <c r="S8" s="22"/>
      <c r="T8" s="22"/>
    </row>
    <row r="9" spans="3:20" x14ac:dyDescent="0.25">
      <c r="C9" s="13">
        <v>6</v>
      </c>
      <c r="D9" s="13">
        <v>26</v>
      </c>
      <c r="E9" s="13">
        <v>0</v>
      </c>
      <c r="F9" s="13">
        <f t="shared" si="0"/>
        <v>-2.3301014848773027</v>
      </c>
      <c r="G9" s="13">
        <f t="shared" si="1"/>
        <v>8.8660462956127326E-2</v>
      </c>
      <c r="H9" s="13">
        <f t="shared" si="2"/>
        <v>0.91133953704387272</v>
      </c>
      <c r="I9" s="20">
        <f t="shared" si="3"/>
        <v>0.91133953704387272</v>
      </c>
      <c r="J9" s="20">
        <f t="shared" si="4"/>
        <v>-9.283974309924406E-2</v>
      </c>
      <c r="M9" s="4" t="s">
        <v>45</v>
      </c>
      <c r="N9" s="21" t="s">
        <v>46</v>
      </c>
      <c r="O9" s="22"/>
      <c r="P9" s="22"/>
      <c r="Q9" s="22"/>
      <c r="R9" s="22"/>
      <c r="S9" s="22"/>
      <c r="T9" s="22"/>
    </row>
    <row r="10" spans="3:20" x14ac:dyDescent="0.25">
      <c r="C10" s="13">
        <v>7</v>
      </c>
      <c r="D10" s="13">
        <v>26</v>
      </c>
      <c r="E10" s="13">
        <v>0</v>
      </c>
      <c r="F10" s="13">
        <f t="shared" si="0"/>
        <v>-2.3301014848773027</v>
      </c>
      <c r="G10" s="13">
        <f t="shared" si="1"/>
        <v>8.8660462956127326E-2</v>
      </c>
      <c r="H10" s="13">
        <f t="shared" si="2"/>
        <v>0.91133953704387272</v>
      </c>
      <c r="I10" s="20">
        <f t="shared" si="3"/>
        <v>0.91133953704387272</v>
      </c>
      <c r="J10" s="20">
        <f t="shared" si="4"/>
        <v>-9.283974309924406E-2</v>
      </c>
      <c r="M10" s="4" t="s">
        <v>47</v>
      </c>
      <c r="N10" s="21" t="s">
        <v>48</v>
      </c>
      <c r="O10" s="22"/>
      <c r="P10" s="22"/>
      <c r="Q10" s="22"/>
      <c r="R10" s="22"/>
      <c r="S10" s="22"/>
      <c r="T10" s="22"/>
    </row>
    <row r="11" spans="3:20" x14ac:dyDescent="0.25">
      <c r="C11" s="13">
        <v>8</v>
      </c>
      <c r="D11" s="13">
        <v>28</v>
      </c>
      <c r="E11" s="13">
        <v>0</v>
      </c>
      <c r="F11" s="13">
        <f t="shared" si="0"/>
        <v>-2.073833793861116</v>
      </c>
      <c r="G11" s="13">
        <f t="shared" si="1"/>
        <v>0.11166617176412931</v>
      </c>
      <c r="H11" s="13">
        <f t="shared" si="2"/>
        <v>0.8883338282358707</v>
      </c>
      <c r="I11" s="20">
        <f t="shared" si="3"/>
        <v>0.8883338282358707</v>
      </c>
      <c r="J11" s="20">
        <f t="shared" si="4"/>
        <v>-0.1184076739369065</v>
      </c>
      <c r="M11" s="4" t="s">
        <v>49</v>
      </c>
      <c r="N11" s="21" t="s">
        <v>50</v>
      </c>
      <c r="O11" s="22"/>
      <c r="P11" s="22"/>
      <c r="Q11" s="22"/>
      <c r="R11" s="22"/>
      <c r="S11" s="22"/>
      <c r="T11" s="22"/>
    </row>
    <row r="12" spans="3:20" x14ac:dyDescent="0.25">
      <c r="C12" s="13">
        <v>9</v>
      </c>
      <c r="D12" s="13">
        <v>28</v>
      </c>
      <c r="E12" s="13">
        <v>0</v>
      </c>
      <c r="F12" s="13">
        <f t="shared" si="0"/>
        <v>-2.073833793861116</v>
      </c>
      <c r="G12" s="13">
        <f t="shared" si="1"/>
        <v>0.11166617176412931</v>
      </c>
      <c r="H12" s="13">
        <f t="shared" si="2"/>
        <v>0.8883338282358707</v>
      </c>
      <c r="I12" s="20">
        <f t="shared" si="3"/>
        <v>0.8883338282358707</v>
      </c>
      <c r="J12" s="20">
        <f t="shared" si="4"/>
        <v>-0.1184076739369065</v>
      </c>
      <c r="M12" s="4" t="s">
        <v>51</v>
      </c>
      <c r="N12" s="21" t="s">
        <v>52</v>
      </c>
      <c r="O12" s="22"/>
      <c r="P12" s="22"/>
      <c r="Q12" s="22"/>
      <c r="R12" s="22"/>
      <c r="S12" s="22"/>
      <c r="T12" s="22"/>
    </row>
    <row r="13" spans="3:20" x14ac:dyDescent="0.25">
      <c r="C13" s="13">
        <v>10</v>
      </c>
      <c r="D13" s="13">
        <v>29</v>
      </c>
      <c r="E13" s="13">
        <v>0</v>
      </c>
      <c r="F13" s="13">
        <f t="shared" si="0"/>
        <v>-1.9456999483530226</v>
      </c>
      <c r="G13" s="13">
        <f t="shared" si="1"/>
        <v>0.12502299251411936</v>
      </c>
      <c r="H13" s="13">
        <f t="shared" si="2"/>
        <v>0.8749770074858807</v>
      </c>
      <c r="I13" s="20">
        <f t="shared" si="3"/>
        <v>0.8749770074858807</v>
      </c>
      <c r="J13" s="20">
        <f t="shared" si="4"/>
        <v>-0.13355767012876671</v>
      </c>
      <c r="M13" s="5" t="s">
        <v>53</v>
      </c>
      <c r="N13" s="23" t="s">
        <v>0</v>
      </c>
      <c r="O13" s="24"/>
      <c r="P13" s="24"/>
      <c r="Q13" s="24"/>
      <c r="R13" s="24"/>
      <c r="S13" s="24"/>
      <c r="T13" s="24"/>
    </row>
    <row r="14" spans="3:20" x14ac:dyDescent="0.25">
      <c r="C14" s="13">
        <v>11</v>
      </c>
      <c r="D14" s="13">
        <v>30</v>
      </c>
      <c r="E14" s="13">
        <v>0</v>
      </c>
      <c r="F14" s="13">
        <f t="shared" si="0"/>
        <v>-1.8175661028449293</v>
      </c>
      <c r="G14" s="13">
        <f t="shared" si="1"/>
        <v>0.1397261776914073</v>
      </c>
      <c r="H14" s="13">
        <f t="shared" si="2"/>
        <v>0.86027382230859273</v>
      </c>
      <c r="I14" s="20">
        <f t="shared" si="3"/>
        <v>0.86027382230859273</v>
      </c>
      <c r="J14" s="20">
        <f t="shared" si="4"/>
        <v>-0.15050454237923319</v>
      </c>
    </row>
    <row r="15" spans="3:20" x14ac:dyDescent="0.25">
      <c r="C15" s="13">
        <v>12</v>
      </c>
      <c r="D15" s="13">
        <v>30</v>
      </c>
      <c r="E15" s="13">
        <v>0</v>
      </c>
      <c r="F15" s="13">
        <f t="shared" si="0"/>
        <v>-1.8175661028449293</v>
      </c>
      <c r="G15" s="13">
        <f t="shared" si="1"/>
        <v>0.1397261776914073</v>
      </c>
      <c r="H15" s="13">
        <f t="shared" si="2"/>
        <v>0.86027382230859273</v>
      </c>
      <c r="I15" s="20">
        <f t="shared" si="3"/>
        <v>0.86027382230859273</v>
      </c>
      <c r="J15" s="20">
        <f t="shared" si="4"/>
        <v>-0.15050454237923319</v>
      </c>
      <c r="M15" s="6"/>
      <c r="N15" s="7"/>
    </row>
    <row r="16" spans="3:20" ht="15.75" thickBot="1" x14ac:dyDescent="0.3">
      <c r="C16" s="13">
        <v>13</v>
      </c>
      <c r="D16" s="13">
        <v>30</v>
      </c>
      <c r="E16" s="13">
        <v>0</v>
      </c>
      <c r="F16" s="13">
        <f t="shared" si="0"/>
        <v>-1.8175661028449293</v>
      </c>
      <c r="G16" s="13">
        <f t="shared" si="1"/>
        <v>0.1397261776914073</v>
      </c>
      <c r="H16" s="13">
        <f t="shared" si="2"/>
        <v>0.86027382230859273</v>
      </c>
      <c r="I16" s="20">
        <f t="shared" si="3"/>
        <v>0.86027382230859273</v>
      </c>
      <c r="J16" s="20">
        <f t="shared" si="4"/>
        <v>-0.15050454237923319</v>
      </c>
      <c r="M16" s="8" t="s">
        <v>54</v>
      </c>
      <c r="N16" s="9" t="s">
        <v>55</v>
      </c>
    </row>
    <row r="17" spans="3:20" ht="15.75" thickTop="1" x14ac:dyDescent="0.25">
      <c r="C17" s="13">
        <v>14</v>
      </c>
      <c r="D17" s="13">
        <v>30</v>
      </c>
      <c r="E17" s="13">
        <v>0</v>
      </c>
      <c r="F17" s="13">
        <f t="shared" si="0"/>
        <v>-1.8175661028449293</v>
      </c>
      <c r="G17" s="13">
        <f t="shared" si="1"/>
        <v>0.1397261776914073</v>
      </c>
      <c r="H17" s="13">
        <f t="shared" si="2"/>
        <v>0.86027382230859273</v>
      </c>
      <c r="I17" s="20">
        <f t="shared" si="3"/>
        <v>0.86027382230859273</v>
      </c>
      <c r="J17" s="20">
        <f t="shared" si="4"/>
        <v>-0.15050454237923319</v>
      </c>
      <c r="M17" s="10" t="s">
        <v>56</v>
      </c>
      <c r="N17" s="25">
        <v>45.554000931793247</v>
      </c>
    </row>
    <row r="18" spans="3:20" x14ac:dyDescent="0.25">
      <c r="C18" s="13">
        <v>15</v>
      </c>
      <c r="D18" s="13">
        <v>30</v>
      </c>
      <c r="E18" s="13">
        <v>0</v>
      </c>
      <c r="F18" s="13">
        <f t="shared" si="0"/>
        <v>-1.8175661028449293</v>
      </c>
      <c r="G18" s="13">
        <f t="shared" si="1"/>
        <v>0.1397261776914073</v>
      </c>
      <c r="H18" s="13">
        <f t="shared" si="2"/>
        <v>0.86027382230859273</v>
      </c>
      <c r="I18" s="20">
        <f t="shared" si="3"/>
        <v>0.86027382230859273</v>
      </c>
      <c r="J18" s="20">
        <f t="shared" si="4"/>
        <v>-0.15050454237923319</v>
      </c>
      <c r="M18" s="10" t="s">
        <v>113</v>
      </c>
      <c r="N18" s="25">
        <v>38.750052786983403</v>
      </c>
    </row>
    <row r="19" spans="3:20" x14ac:dyDescent="0.25">
      <c r="C19" s="13">
        <v>16</v>
      </c>
      <c r="D19" s="13">
        <v>30</v>
      </c>
      <c r="E19" s="13">
        <v>1</v>
      </c>
      <c r="F19" s="13">
        <f t="shared" si="0"/>
        <v>-1.8175661028449293</v>
      </c>
      <c r="G19" s="13">
        <f t="shared" si="1"/>
        <v>0.1397261776914073</v>
      </c>
      <c r="H19" s="13">
        <f t="shared" si="2"/>
        <v>0.86027382230859273</v>
      </c>
      <c r="I19" s="20">
        <f t="shared" si="3"/>
        <v>0.1397261776914073</v>
      </c>
      <c r="J19" s="20">
        <f t="shared" si="4"/>
        <v>-1.9680706452241625</v>
      </c>
      <c r="M19" s="10" t="s">
        <v>57</v>
      </c>
      <c r="N19" s="25">
        <v>6.8039481448098442</v>
      </c>
      <c r="R19" s="13">
        <f>1-_xlfn.CHISQ.DIST(N19,1,TRUE)</f>
        <v>9.0956520572240684E-3</v>
      </c>
    </row>
    <row r="20" spans="3:20" x14ac:dyDescent="0.25">
      <c r="C20" s="13">
        <v>17</v>
      </c>
      <c r="D20" s="13">
        <v>32</v>
      </c>
      <c r="E20" s="13">
        <v>0</v>
      </c>
      <c r="F20" s="13">
        <f t="shared" si="0"/>
        <v>-1.5612984118287425</v>
      </c>
      <c r="G20" s="13">
        <f t="shared" si="1"/>
        <v>0.1734604123169953</v>
      </c>
      <c r="H20" s="13">
        <f t="shared" si="2"/>
        <v>0.82653958768300473</v>
      </c>
      <c r="I20" s="20">
        <f t="shared" si="3"/>
        <v>0.82653958768300473</v>
      </c>
      <c r="J20" s="20">
        <f t="shared" si="4"/>
        <v>-0.19050746488506312</v>
      </c>
      <c r="M20" s="10" t="s">
        <v>58</v>
      </c>
      <c r="N20" s="26">
        <v>9.0956520572240736E-3</v>
      </c>
    </row>
    <row r="21" spans="3:20" x14ac:dyDescent="0.25">
      <c r="C21" s="13">
        <v>18</v>
      </c>
      <c r="D21" s="13">
        <v>32</v>
      </c>
      <c r="E21" s="13">
        <v>0</v>
      </c>
      <c r="F21" s="13">
        <f t="shared" si="0"/>
        <v>-1.5612984118287425</v>
      </c>
      <c r="G21" s="13">
        <f t="shared" si="1"/>
        <v>0.1734604123169953</v>
      </c>
      <c r="H21" s="13">
        <f t="shared" si="2"/>
        <v>0.82653958768300473</v>
      </c>
      <c r="I21" s="20">
        <f t="shared" si="3"/>
        <v>0.82653958768300473</v>
      </c>
      <c r="J21" s="20">
        <f t="shared" si="4"/>
        <v>-0.19050746488506312</v>
      </c>
    </row>
    <row r="22" spans="3:20" x14ac:dyDescent="0.25">
      <c r="C22" s="13">
        <v>19</v>
      </c>
      <c r="D22" s="13">
        <v>33</v>
      </c>
      <c r="E22" s="13">
        <v>0</v>
      </c>
      <c r="F22" s="13">
        <f t="shared" si="0"/>
        <v>-1.4331645663206496</v>
      </c>
      <c r="G22" s="13">
        <f t="shared" si="1"/>
        <v>0.19260608697351131</v>
      </c>
      <c r="H22" s="13">
        <f t="shared" si="2"/>
        <v>0.80739391302648866</v>
      </c>
      <c r="I22" s="20">
        <f t="shared" si="3"/>
        <v>0.80739391302648866</v>
      </c>
      <c r="J22" s="20">
        <f t="shared" si="4"/>
        <v>-0.21394360957302691</v>
      </c>
      <c r="M22" s="6"/>
      <c r="N22" s="29" t="s">
        <v>59</v>
      </c>
      <c r="O22" s="7" t="s">
        <v>60</v>
      </c>
      <c r="P22" s="7" t="s">
        <v>61</v>
      </c>
      <c r="Q22" s="29" t="s">
        <v>58</v>
      </c>
      <c r="R22" s="7" t="s">
        <v>62</v>
      </c>
      <c r="S22" s="7" t="s">
        <v>63</v>
      </c>
      <c r="T22" s="29" t="s">
        <v>64</v>
      </c>
    </row>
    <row r="23" spans="3:20" ht="15.75" thickBot="1" x14ac:dyDescent="0.3">
      <c r="C23" s="13">
        <v>20</v>
      </c>
      <c r="D23" s="13">
        <v>33</v>
      </c>
      <c r="E23" s="13">
        <v>0</v>
      </c>
      <c r="F23" s="13">
        <f t="shared" si="0"/>
        <v>-1.4331645663206496</v>
      </c>
      <c r="G23" s="13">
        <f t="shared" si="1"/>
        <v>0.19260608697351131</v>
      </c>
      <c r="H23" s="13">
        <f t="shared" si="2"/>
        <v>0.80739391302648866</v>
      </c>
      <c r="I23" s="20">
        <f t="shared" si="3"/>
        <v>0.80739391302648866</v>
      </c>
      <c r="J23" s="20">
        <f t="shared" si="4"/>
        <v>-0.21394360957302691</v>
      </c>
      <c r="M23" s="8" t="s">
        <v>65</v>
      </c>
      <c r="N23" s="30"/>
      <c r="O23" s="9" t="s">
        <v>66</v>
      </c>
      <c r="P23" s="9" t="s">
        <v>67</v>
      </c>
      <c r="Q23" s="30"/>
      <c r="R23" s="9" t="s">
        <v>68</v>
      </c>
      <c r="S23" s="9" t="s">
        <v>68</v>
      </c>
      <c r="T23" s="30"/>
    </row>
    <row r="24" spans="3:20" ht="15.75" thickTop="1" x14ac:dyDescent="0.25">
      <c r="C24" s="13">
        <v>21</v>
      </c>
      <c r="D24" s="13">
        <v>34</v>
      </c>
      <c r="E24" s="13">
        <v>0</v>
      </c>
      <c r="F24" s="13">
        <f t="shared" si="0"/>
        <v>-1.3050307208125558</v>
      </c>
      <c r="G24" s="13">
        <f t="shared" si="1"/>
        <v>0.21331957237780616</v>
      </c>
      <c r="H24" s="13">
        <f t="shared" si="2"/>
        <v>0.78668042762219381</v>
      </c>
      <c r="I24" s="20">
        <f t="shared" si="3"/>
        <v>0.78668042762219381</v>
      </c>
      <c r="J24" s="20">
        <f t="shared" si="4"/>
        <v>-0.2399331770435103</v>
      </c>
      <c r="M24" s="10" t="s">
        <v>69</v>
      </c>
      <c r="N24" s="27">
        <v>-5.6615582557711406</v>
      </c>
      <c r="O24" s="25">
        <v>2.0172509049384848</v>
      </c>
      <c r="P24" s="25">
        <v>-2.8065711815575005</v>
      </c>
      <c r="Q24" s="26">
        <v>5.0071848369588334E-3</v>
      </c>
      <c r="R24" s="25">
        <v>-9.6153700294505704</v>
      </c>
      <c r="S24" s="25">
        <v>-1.7077464820917103</v>
      </c>
      <c r="T24" s="25">
        <v>3.4770944720175965E-3</v>
      </c>
    </row>
    <row r="25" spans="3:20" x14ac:dyDescent="0.25">
      <c r="C25" s="13">
        <v>22</v>
      </c>
      <c r="D25" s="13">
        <v>34</v>
      </c>
      <c r="E25" s="13">
        <v>0</v>
      </c>
      <c r="F25" s="13">
        <f t="shared" si="0"/>
        <v>-1.3050307208125558</v>
      </c>
      <c r="G25" s="13">
        <f t="shared" si="1"/>
        <v>0.21331957237780616</v>
      </c>
      <c r="H25" s="13">
        <f t="shared" si="2"/>
        <v>0.78668042762219381</v>
      </c>
      <c r="I25" s="20">
        <f t="shared" si="3"/>
        <v>0.78668042762219381</v>
      </c>
      <c r="J25" s="20">
        <f t="shared" si="4"/>
        <v>-0.2399331770435103</v>
      </c>
      <c r="M25" s="10" t="s">
        <v>1</v>
      </c>
      <c r="N25" s="27">
        <v>0.128133233804442</v>
      </c>
      <c r="O25" s="25">
        <v>5.4732753659335755E-2</v>
      </c>
      <c r="P25" s="25">
        <v>2.3410704786015519</v>
      </c>
      <c r="Q25" s="26">
        <v>1.9228536886468417E-2</v>
      </c>
      <c r="R25" s="25">
        <v>2.0857036632143916E-2</v>
      </c>
      <c r="S25" s="25">
        <v>0.23540943097674008</v>
      </c>
      <c r="T25" s="25">
        <v>1.1367044400656239</v>
      </c>
    </row>
    <row r="26" spans="3:20" x14ac:dyDescent="0.25">
      <c r="C26" s="13">
        <v>23</v>
      </c>
      <c r="D26" s="13">
        <v>34</v>
      </c>
      <c r="E26" s="13">
        <v>1</v>
      </c>
      <c r="F26" s="13">
        <f t="shared" si="0"/>
        <v>-1.3050307208125558</v>
      </c>
      <c r="G26" s="13">
        <f t="shared" si="1"/>
        <v>0.21331957237780616</v>
      </c>
      <c r="H26" s="13">
        <f t="shared" si="2"/>
        <v>0.78668042762219381</v>
      </c>
      <c r="I26" s="20">
        <f t="shared" si="3"/>
        <v>0.21331957237780616</v>
      </c>
      <c r="J26" s="20">
        <f t="shared" si="4"/>
        <v>-1.5449638978560662</v>
      </c>
    </row>
    <row r="27" spans="3:20" x14ac:dyDescent="0.25">
      <c r="C27" s="13">
        <v>24</v>
      </c>
      <c r="D27" s="13">
        <v>34</v>
      </c>
      <c r="E27" s="13">
        <v>0</v>
      </c>
      <c r="F27" s="13">
        <f t="shared" si="0"/>
        <v>-1.3050307208125558</v>
      </c>
      <c r="G27" s="13">
        <f t="shared" si="1"/>
        <v>0.21331957237780616</v>
      </c>
      <c r="H27" s="13">
        <f t="shared" si="2"/>
        <v>0.78668042762219381</v>
      </c>
      <c r="I27" s="20">
        <f t="shared" si="3"/>
        <v>0.78668042762219381</v>
      </c>
      <c r="J27" s="20">
        <f t="shared" si="4"/>
        <v>-0.2399331770435103</v>
      </c>
      <c r="M27" s="6"/>
      <c r="N27" s="11">
        <v>1</v>
      </c>
      <c r="O27" s="11">
        <v>0</v>
      </c>
      <c r="P27" s="7" t="s">
        <v>70</v>
      </c>
    </row>
    <row r="28" spans="3:20" ht="15.75" thickBot="1" x14ac:dyDescent="0.3">
      <c r="C28" s="13">
        <v>25</v>
      </c>
      <c r="D28" s="13">
        <v>34</v>
      </c>
      <c r="E28" s="13">
        <v>0</v>
      </c>
      <c r="F28" s="13">
        <f t="shared" si="0"/>
        <v>-1.3050307208125558</v>
      </c>
      <c r="G28" s="13">
        <f t="shared" si="1"/>
        <v>0.21331957237780616</v>
      </c>
      <c r="H28" s="13">
        <f t="shared" si="2"/>
        <v>0.78668042762219381</v>
      </c>
      <c r="I28" s="20">
        <f t="shared" si="3"/>
        <v>0.78668042762219381</v>
      </c>
      <c r="J28" s="20">
        <f t="shared" si="4"/>
        <v>-0.2399331770435103</v>
      </c>
      <c r="M28" s="8" t="s">
        <v>71</v>
      </c>
      <c r="N28" s="9"/>
      <c r="O28" s="9"/>
      <c r="P28" s="9" t="s">
        <v>72</v>
      </c>
    </row>
    <row r="29" spans="3:20" ht="15.75" thickTop="1" x14ac:dyDescent="0.25">
      <c r="C29" s="13">
        <v>26</v>
      </c>
      <c r="D29" s="13">
        <v>35</v>
      </c>
      <c r="E29" s="13">
        <v>0</v>
      </c>
      <c r="F29" s="13">
        <f t="shared" si="0"/>
        <v>-1.1768968753044629</v>
      </c>
      <c r="G29" s="13">
        <f t="shared" si="1"/>
        <v>0.23561060497140152</v>
      </c>
      <c r="H29" s="13">
        <f t="shared" si="2"/>
        <v>0.76438939502859848</v>
      </c>
      <c r="I29" s="20">
        <f t="shared" si="3"/>
        <v>0.76438939502859848</v>
      </c>
      <c r="J29" s="20">
        <f t="shared" si="4"/>
        <v>-0.26867794030121883</v>
      </c>
      <c r="M29" s="12">
        <v>1</v>
      </c>
      <c r="N29" s="25">
        <v>3</v>
      </c>
      <c r="O29" s="25">
        <v>7</v>
      </c>
      <c r="P29" s="28">
        <v>0.3</v>
      </c>
    </row>
    <row r="30" spans="3:20" x14ac:dyDescent="0.25">
      <c r="C30" s="13">
        <v>27</v>
      </c>
      <c r="D30" s="13">
        <v>35</v>
      </c>
      <c r="E30" s="13">
        <v>0</v>
      </c>
      <c r="F30" s="13">
        <f t="shared" si="0"/>
        <v>-1.1768968753044629</v>
      </c>
      <c r="G30" s="13">
        <f t="shared" si="1"/>
        <v>0.23561060497140152</v>
      </c>
      <c r="H30" s="13">
        <f t="shared" si="2"/>
        <v>0.76438939502859848</v>
      </c>
      <c r="I30" s="20">
        <f t="shared" si="3"/>
        <v>0.76438939502859848</v>
      </c>
      <c r="J30" s="20">
        <f t="shared" si="4"/>
        <v>-0.26867794030121883</v>
      </c>
      <c r="M30" s="12">
        <v>0</v>
      </c>
      <c r="N30" s="25">
        <v>2</v>
      </c>
      <c r="O30" s="25">
        <v>29</v>
      </c>
      <c r="P30" s="28">
        <v>0.93548387096774188</v>
      </c>
    </row>
    <row r="31" spans="3:20" x14ac:dyDescent="0.25">
      <c r="C31" s="13">
        <v>28</v>
      </c>
      <c r="D31" s="13">
        <v>36</v>
      </c>
      <c r="E31" s="13">
        <v>0</v>
      </c>
      <c r="F31" s="13">
        <f t="shared" si="0"/>
        <v>-1.048763029796369</v>
      </c>
      <c r="G31" s="13">
        <f t="shared" si="1"/>
        <v>0.25946270378452935</v>
      </c>
      <c r="H31" s="13">
        <f t="shared" si="2"/>
        <v>0.7405372962154706</v>
      </c>
      <c r="I31" s="20">
        <f t="shared" si="3"/>
        <v>0.7405372962154706</v>
      </c>
      <c r="J31" s="20">
        <f t="shared" si="4"/>
        <v>-0.30037928028270128</v>
      </c>
    </row>
    <row r="32" spans="3:20" x14ac:dyDescent="0.25">
      <c r="C32" s="13">
        <v>29</v>
      </c>
      <c r="D32" s="13">
        <v>36</v>
      </c>
      <c r="E32" s="13">
        <v>1</v>
      </c>
      <c r="F32" s="13">
        <f t="shared" si="0"/>
        <v>-1.048763029796369</v>
      </c>
      <c r="G32" s="13">
        <f t="shared" si="1"/>
        <v>0.25946270378452935</v>
      </c>
      <c r="H32" s="13">
        <f t="shared" si="2"/>
        <v>0.7405372962154706</v>
      </c>
      <c r="I32" s="20">
        <f t="shared" si="3"/>
        <v>0.25946270378452935</v>
      </c>
      <c r="J32" s="20">
        <f t="shared" si="4"/>
        <v>-1.3491423100790703</v>
      </c>
      <c r="M32" s="6"/>
      <c r="N32" s="29" t="s">
        <v>70</v>
      </c>
    </row>
    <row r="33" spans="3:14" ht="15.75" thickBot="1" x14ac:dyDescent="0.3">
      <c r="C33" s="13">
        <v>30</v>
      </c>
      <c r="D33" s="13">
        <v>36</v>
      </c>
      <c r="E33" s="13">
        <v>0</v>
      </c>
      <c r="F33" s="13">
        <f t="shared" si="0"/>
        <v>-1.048763029796369</v>
      </c>
      <c r="G33" s="13">
        <f t="shared" si="1"/>
        <v>0.25946270378452935</v>
      </c>
      <c r="H33" s="13">
        <f t="shared" si="2"/>
        <v>0.7405372962154706</v>
      </c>
      <c r="I33" s="20">
        <f t="shared" si="3"/>
        <v>0.7405372962154706</v>
      </c>
      <c r="J33" s="20">
        <f t="shared" si="4"/>
        <v>-0.30037928028270128</v>
      </c>
      <c r="M33" s="8" t="s">
        <v>73</v>
      </c>
      <c r="N33" s="30"/>
    </row>
    <row r="34" spans="3:14" ht="15.75" thickTop="1" x14ac:dyDescent="0.25">
      <c r="C34" s="13">
        <v>31</v>
      </c>
      <c r="D34" s="13">
        <v>37</v>
      </c>
      <c r="E34" s="13">
        <v>0</v>
      </c>
      <c r="F34" s="13">
        <f t="shared" si="0"/>
        <v>-0.92062918428827611</v>
      </c>
      <c r="G34" s="13">
        <f t="shared" si="1"/>
        <v>0.28482971101101823</v>
      </c>
      <c r="H34" s="13">
        <f t="shared" si="2"/>
        <v>0.71517028898898172</v>
      </c>
      <c r="I34" s="20">
        <f t="shared" si="3"/>
        <v>0.71517028898898172</v>
      </c>
      <c r="J34" s="20">
        <f t="shared" si="4"/>
        <v>-0.33523459822709212</v>
      </c>
      <c r="M34" s="10" t="s">
        <v>72</v>
      </c>
      <c r="N34" s="28">
        <v>0.78048780487804881</v>
      </c>
    </row>
    <row r="35" spans="3:14" x14ac:dyDescent="0.25">
      <c r="C35" s="13">
        <v>32</v>
      </c>
      <c r="D35" s="13">
        <v>37</v>
      </c>
      <c r="E35" s="13">
        <v>1</v>
      </c>
      <c r="F35" s="13">
        <f t="shared" si="0"/>
        <v>-0.92062918428827611</v>
      </c>
      <c r="G35" s="13">
        <f t="shared" si="1"/>
        <v>0.28482971101101823</v>
      </c>
      <c r="H35" s="13">
        <f t="shared" si="2"/>
        <v>0.71517028898898172</v>
      </c>
      <c r="I35" s="20">
        <f t="shared" si="3"/>
        <v>0.28482971101101823</v>
      </c>
      <c r="J35" s="20">
        <f t="shared" si="4"/>
        <v>-1.255863782515368</v>
      </c>
      <c r="M35" s="10" t="s">
        <v>74</v>
      </c>
      <c r="N35" s="28">
        <v>0.75609756097560976</v>
      </c>
    </row>
    <row r="36" spans="3:14" x14ac:dyDescent="0.25">
      <c r="C36" s="13">
        <v>33</v>
      </c>
      <c r="D36" s="13">
        <v>37</v>
      </c>
      <c r="E36" s="13">
        <v>1</v>
      </c>
      <c r="F36" s="13">
        <f t="shared" si="0"/>
        <v>-0.92062918428827611</v>
      </c>
      <c r="G36" s="13">
        <f t="shared" si="1"/>
        <v>0.28482971101101823</v>
      </c>
      <c r="H36" s="13">
        <f t="shared" si="2"/>
        <v>0.71517028898898172</v>
      </c>
      <c r="I36" s="20">
        <f t="shared" si="3"/>
        <v>0.28482971101101823</v>
      </c>
      <c r="J36" s="20">
        <f t="shared" si="4"/>
        <v>-1.255863782515368</v>
      </c>
    </row>
    <row r="37" spans="3:14" x14ac:dyDescent="0.25">
      <c r="C37" s="13">
        <v>34</v>
      </c>
      <c r="D37" s="13">
        <v>38</v>
      </c>
      <c r="E37" s="13">
        <v>0</v>
      </c>
      <c r="F37" s="13">
        <f t="shared" si="0"/>
        <v>-0.7924953387801823</v>
      </c>
      <c r="G37" s="13">
        <f t="shared" si="1"/>
        <v>0.31163312308327185</v>
      </c>
      <c r="H37" s="13">
        <f t="shared" si="2"/>
        <v>0.68836687691672815</v>
      </c>
      <c r="I37" s="20">
        <f t="shared" si="3"/>
        <v>0.68836687691672815</v>
      </c>
      <c r="J37" s="20">
        <f t="shared" si="4"/>
        <v>-0.3734333318443071</v>
      </c>
    </row>
    <row r="38" spans="3:14" x14ac:dyDescent="0.25">
      <c r="C38" s="13">
        <v>35</v>
      </c>
      <c r="D38" s="13">
        <v>39</v>
      </c>
      <c r="E38" s="13">
        <v>0</v>
      </c>
      <c r="F38" s="13">
        <f t="shared" si="0"/>
        <v>-0.66436149327208938</v>
      </c>
      <c r="G38" s="13">
        <f t="shared" si="1"/>
        <v>0.33976054420979784</v>
      </c>
      <c r="H38" s="13">
        <f t="shared" si="2"/>
        <v>0.66023945579020216</v>
      </c>
      <c r="I38" s="20">
        <f t="shared" ref="I38:I44" si="5">IF(E38=1,G38,1-G38)</f>
        <v>0.66023945579020216</v>
      </c>
      <c r="J38" s="20">
        <f t="shared" si="4"/>
        <v>-0.41515269795861659</v>
      </c>
    </row>
    <row r="39" spans="3:14" x14ac:dyDescent="0.25">
      <c r="C39" s="13">
        <v>36</v>
      </c>
      <c r="D39" s="13">
        <v>40</v>
      </c>
      <c r="E39" s="13">
        <v>1</v>
      </c>
      <c r="F39" s="13">
        <f t="shared" si="0"/>
        <v>-0.53622764776399556</v>
      </c>
      <c r="G39" s="13">
        <f t="shared" si="1"/>
        <v>0.3690655630666711</v>
      </c>
      <c r="H39" s="13">
        <f t="shared" si="2"/>
        <v>0.63093443693332896</v>
      </c>
      <c r="I39" s="20">
        <f t="shared" si="5"/>
        <v>0.3690655630666711</v>
      </c>
      <c r="J39" s="20">
        <f t="shared" si="4"/>
        <v>-0.99678097303696511</v>
      </c>
    </row>
    <row r="40" spans="3:14" x14ac:dyDescent="0.25">
      <c r="C40" s="13">
        <v>37</v>
      </c>
      <c r="D40" s="13">
        <v>45</v>
      </c>
      <c r="E40" s="13">
        <v>0</v>
      </c>
      <c r="F40" s="13">
        <f t="shared" si="0"/>
        <v>0.10444157977647084</v>
      </c>
      <c r="G40" s="13">
        <f t="shared" si="1"/>
        <v>0.52608668636136535</v>
      </c>
      <c r="H40" s="13">
        <f t="shared" si="2"/>
        <v>0.47391331363863465</v>
      </c>
      <c r="I40" s="20">
        <f t="shared" si="5"/>
        <v>0.47391331363863465</v>
      </c>
      <c r="J40" s="20">
        <f t="shared" si="4"/>
        <v>-0.74673085663104011</v>
      </c>
    </row>
    <row r="41" spans="3:14" x14ac:dyDescent="0.25">
      <c r="C41" s="13">
        <v>38</v>
      </c>
      <c r="D41" s="13">
        <v>48</v>
      </c>
      <c r="E41" s="13">
        <v>1</v>
      </c>
      <c r="F41" s="13">
        <f t="shared" si="0"/>
        <v>0.4888431163007505</v>
      </c>
      <c r="G41" s="13">
        <f t="shared" si="1"/>
        <v>0.61983386226482717</v>
      </c>
      <c r="H41" s="13">
        <f t="shared" si="2"/>
        <v>0.38016613773517283</v>
      </c>
      <c r="I41" s="20">
        <f t="shared" si="5"/>
        <v>0.61983386226482717</v>
      </c>
      <c r="J41" s="20">
        <f t="shared" si="4"/>
        <v>-0.47830380094077973</v>
      </c>
    </row>
    <row r="42" spans="3:14" x14ac:dyDescent="0.25">
      <c r="C42" s="13">
        <v>39</v>
      </c>
      <c r="D42" s="13">
        <v>50</v>
      </c>
      <c r="E42" s="13">
        <v>0</v>
      </c>
      <c r="F42" s="13">
        <f t="shared" si="0"/>
        <v>0.74511080731693724</v>
      </c>
      <c r="G42" s="13">
        <f t="shared" si="1"/>
        <v>0.67811243660243381</v>
      </c>
      <c r="H42" s="13">
        <f t="shared" si="2"/>
        <v>0.32188756339756619</v>
      </c>
      <c r="I42" s="20">
        <f t="shared" si="5"/>
        <v>0.32188756339756619</v>
      </c>
      <c r="J42" s="20">
        <f t="shared" si="4"/>
        <v>-1.133552976411093</v>
      </c>
    </row>
    <row r="43" spans="3:14" x14ac:dyDescent="0.25">
      <c r="C43" s="13">
        <v>40</v>
      </c>
      <c r="D43" s="13">
        <v>53</v>
      </c>
      <c r="E43" s="13">
        <v>1</v>
      </c>
      <c r="F43" s="13">
        <f t="shared" si="0"/>
        <v>1.1295123438412178</v>
      </c>
      <c r="G43" s="13">
        <f t="shared" si="1"/>
        <v>0.75574889265056577</v>
      </c>
      <c r="H43" s="13">
        <f t="shared" si="2"/>
        <v>0.24425110734943423</v>
      </c>
      <c r="I43" s="20">
        <f t="shared" si="5"/>
        <v>0.75574889265056577</v>
      </c>
      <c r="J43" s="20">
        <f t="shared" si="4"/>
        <v>-0.28004611055610651</v>
      </c>
    </row>
    <row r="44" spans="3:14" x14ac:dyDescent="0.25">
      <c r="C44" s="13">
        <v>41</v>
      </c>
      <c r="D44" s="13">
        <v>55</v>
      </c>
      <c r="E44" s="13">
        <v>1</v>
      </c>
      <c r="F44" s="13">
        <f t="shared" si="0"/>
        <v>1.3857800348574045</v>
      </c>
      <c r="G44" s="13">
        <f t="shared" si="1"/>
        <v>0.79991769510034516</v>
      </c>
      <c r="H44" s="13">
        <f t="shared" si="2"/>
        <v>0.20008230489965484</v>
      </c>
      <c r="I44" s="20">
        <f t="shared" si="5"/>
        <v>0.79991769510034516</v>
      </c>
      <c r="J44" s="20">
        <f t="shared" si="4"/>
        <v>-0.22324643773140421</v>
      </c>
    </row>
  </sheetData>
  <mergeCells count="4">
    <mergeCell ref="N22:N23"/>
    <mergeCell ref="Q22:Q23"/>
    <mergeCell ref="T22:T23"/>
    <mergeCell ref="N32:N3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73"/>
  <sheetViews>
    <sheetView workbookViewId="0">
      <selection activeCell="A27" sqref="A27"/>
    </sheetView>
  </sheetViews>
  <sheetFormatPr defaultRowHeight="15" x14ac:dyDescent="0.25"/>
  <cols>
    <col min="1" max="7" width="9.140625" style="13"/>
    <col min="8" max="8" width="18" style="13" customWidth="1"/>
    <col min="9" max="9" width="20.28515625" style="13" customWidth="1"/>
    <col min="10" max="10" width="15.85546875" style="13" customWidth="1"/>
    <col min="11" max="11" width="13.85546875" style="13" customWidth="1"/>
    <col min="12" max="15" width="9.140625" style="13"/>
    <col min="16" max="16" width="17.28515625" style="13" customWidth="1"/>
    <col min="17" max="16384" width="9.140625" style="13"/>
  </cols>
  <sheetData>
    <row r="6" spans="4:9" x14ac:dyDescent="0.25">
      <c r="D6" s="13" t="s">
        <v>1</v>
      </c>
      <c r="E6" s="13" t="s">
        <v>0</v>
      </c>
    </row>
    <row r="7" spans="4:9" x14ac:dyDescent="0.25">
      <c r="D7" s="13">
        <v>20</v>
      </c>
      <c r="E7" s="13">
        <v>0</v>
      </c>
    </row>
    <row r="8" spans="4:9" x14ac:dyDescent="0.25">
      <c r="D8" s="13">
        <v>23</v>
      </c>
      <c r="E8" s="13">
        <v>0</v>
      </c>
    </row>
    <row r="9" spans="4:9" x14ac:dyDescent="0.25">
      <c r="D9" s="13">
        <v>24</v>
      </c>
      <c r="E9" s="13">
        <v>0</v>
      </c>
      <c r="H9" s="13" t="s">
        <v>75</v>
      </c>
    </row>
    <row r="10" spans="4:9" ht="15.75" thickBot="1" x14ac:dyDescent="0.3">
      <c r="D10" s="13">
        <v>25</v>
      </c>
      <c r="E10" s="13">
        <v>0</v>
      </c>
    </row>
    <row r="11" spans="4:9" x14ac:dyDescent="0.25">
      <c r="D11" s="13">
        <v>25</v>
      </c>
      <c r="E11" s="13">
        <v>1</v>
      </c>
      <c r="H11" s="14" t="s">
        <v>76</v>
      </c>
      <c r="I11" s="14"/>
    </row>
    <row r="12" spans="4:9" x14ac:dyDescent="0.25">
      <c r="D12" s="13">
        <v>26</v>
      </c>
      <c r="E12" s="13">
        <v>0</v>
      </c>
      <c r="H12" s="15" t="s">
        <v>77</v>
      </c>
      <c r="I12" s="15">
        <v>0.41348178348801978</v>
      </c>
    </row>
    <row r="13" spans="4:9" x14ac:dyDescent="0.25">
      <c r="D13" s="13">
        <v>26</v>
      </c>
      <c r="E13" s="13">
        <v>0</v>
      </c>
      <c r="H13" s="15" t="s">
        <v>78</v>
      </c>
      <c r="I13" s="15">
        <v>0.17096718527643368</v>
      </c>
    </row>
    <row r="14" spans="4:9" x14ac:dyDescent="0.25">
      <c r="D14" s="13">
        <v>28</v>
      </c>
      <c r="E14" s="13">
        <v>0</v>
      </c>
      <c r="H14" s="15" t="s">
        <v>79</v>
      </c>
      <c r="I14" s="15">
        <v>0.14970993361685503</v>
      </c>
    </row>
    <row r="15" spans="4:9" x14ac:dyDescent="0.25">
      <c r="D15" s="13">
        <v>28</v>
      </c>
      <c r="E15" s="13">
        <v>0</v>
      </c>
      <c r="H15" s="15" t="s">
        <v>80</v>
      </c>
      <c r="I15" s="15">
        <v>0.40090592578374462</v>
      </c>
    </row>
    <row r="16" spans="4:9" ht="15.75" thickBot="1" x14ac:dyDescent="0.3">
      <c r="D16" s="13">
        <v>29</v>
      </c>
      <c r="E16" s="13">
        <v>0</v>
      </c>
      <c r="H16" s="16" t="s">
        <v>81</v>
      </c>
      <c r="I16" s="16">
        <v>41</v>
      </c>
    </row>
    <row r="17" spans="4:16" x14ac:dyDescent="0.25">
      <c r="D17" s="13">
        <v>30</v>
      </c>
      <c r="E17" s="13">
        <v>0</v>
      </c>
    </row>
    <row r="18" spans="4:16" ht="15.75" thickBot="1" x14ac:dyDescent="0.3">
      <c r="D18" s="13">
        <v>30</v>
      </c>
      <c r="E18" s="13">
        <v>0</v>
      </c>
      <c r="H18" s="13" t="s">
        <v>82</v>
      </c>
    </row>
    <row r="19" spans="4:16" x14ac:dyDescent="0.25">
      <c r="D19" s="13">
        <v>30</v>
      </c>
      <c r="E19" s="13">
        <v>0</v>
      </c>
      <c r="H19" s="17"/>
      <c r="I19" s="17" t="s">
        <v>87</v>
      </c>
      <c r="J19" s="17" t="s">
        <v>88</v>
      </c>
      <c r="K19" s="17" t="s">
        <v>89</v>
      </c>
      <c r="L19" s="17" t="s">
        <v>90</v>
      </c>
      <c r="M19" s="17" t="s">
        <v>91</v>
      </c>
    </row>
    <row r="20" spans="4:16" x14ac:dyDescent="0.25">
      <c r="D20" s="13">
        <v>30</v>
      </c>
      <c r="E20" s="13">
        <v>0</v>
      </c>
      <c r="H20" s="15" t="s">
        <v>83</v>
      </c>
      <c r="I20" s="15">
        <v>1</v>
      </c>
      <c r="J20" s="15">
        <v>1.2926787179437671</v>
      </c>
      <c r="K20" s="15">
        <v>1.2926787179437671</v>
      </c>
      <c r="L20" s="15">
        <v>8.042769969249294</v>
      </c>
      <c r="M20" s="15">
        <v>7.20695915879187E-3</v>
      </c>
    </row>
    <row r="21" spans="4:16" x14ac:dyDescent="0.25">
      <c r="D21" s="13">
        <v>30</v>
      </c>
      <c r="E21" s="13">
        <v>0</v>
      </c>
      <c r="H21" s="15" t="s">
        <v>84</v>
      </c>
      <c r="I21" s="15">
        <v>39</v>
      </c>
      <c r="J21" s="15">
        <v>6.2682968918123319</v>
      </c>
      <c r="K21" s="15">
        <v>0.16072556132852134</v>
      </c>
      <c r="L21" s="15"/>
      <c r="M21" s="15"/>
    </row>
    <row r="22" spans="4:16" ht="15.75" thickBot="1" x14ac:dyDescent="0.3">
      <c r="D22" s="13">
        <v>30</v>
      </c>
      <c r="E22" s="13">
        <v>1</v>
      </c>
      <c r="H22" s="16" t="s">
        <v>85</v>
      </c>
      <c r="I22" s="16">
        <v>40</v>
      </c>
      <c r="J22" s="16">
        <v>7.5609756097560989</v>
      </c>
      <c r="K22" s="16"/>
      <c r="L22" s="16"/>
      <c r="M22" s="16"/>
    </row>
    <row r="23" spans="4:16" ht="15.75" thickBot="1" x14ac:dyDescent="0.3">
      <c r="D23" s="13">
        <v>32</v>
      </c>
      <c r="E23" s="13">
        <v>0</v>
      </c>
    </row>
    <row r="24" spans="4:16" x14ac:dyDescent="0.25">
      <c r="D24" s="13">
        <v>32</v>
      </c>
      <c r="E24" s="13">
        <v>0</v>
      </c>
      <c r="H24" s="17"/>
      <c r="I24" s="17" t="s">
        <v>92</v>
      </c>
      <c r="J24" s="17" t="s">
        <v>80</v>
      </c>
      <c r="K24" s="17" t="s">
        <v>93</v>
      </c>
      <c r="L24" s="17" t="s">
        <v>94</v>
      </c>
      <c r="M24" s="17" t="s">
        <v>95</v>
      </c>
      <c r="N24" s="17" t="s">
        <v>96</v>
      </c>
      <c r="O24" s="17" t="s">
        <v>97</v>
      </c>
      <c r="P24" s="17" t="s">
        <v>98</v>
      </c>
    </row>
    <row r="25" spans="4:16" x14ac:dyDescent="0.25">
      <c r="D25" s="13">
        <v>33</v>
      </c>
      <c r="E25" s="13">
        <v>0</v>
      </c>
      <c r="H25" s="15" t="s">
        <v>86</v>
      </c>
      <c r="I25" s="15">
        <v>-0.54301926629717623</v>
      </c>
      <c r="J25" s="15">
        <v>0.28445426268990637</v>
      </c>
      <c r="K25" s="15">
        <v>-1.9089862150849211</v>
      </c>
      <c r="L25" s="15">
        <v>6.3641911775948842E-2</v>
      </c>
      <c r="M25" s="15">
        <v>-1.118382320605801</v>
      </c>
      <c r="N25" s="15">
        <v>3.2343788011448549E-2</v>
      </c>
      <c r="O25" s="15">
        <v>-1.118382320605801</v>
      </c>
      <c r="P25" s="15">
        <v>3.2343788011448549E-2</v>
      </c>
    </row>
    <row r="26" spans="4:16" ht="15.75" thickBot="1" x14ac:dyDescent="0.3">
      <c r="D26" s="13">
        <v>33</v>
      </c>
      <c r="E26" s="13">
        <v>0</v>
      </c>
      <c r="H26" s="16" t="s">
        <v>1</v>
      </c>
      <c r="I26" s="16">
        <v>2.3194672838378304E-2</v>
      </c>
      <c r="J26" s="16">
        <v>8.1787216391799537E-3</v>
      </c>
      <c r="K26" s="16">
        <v>2.8359777801050017</v>
      </c>
      <c r="L26" s="16">
        <v>7.20695915879187E-3</v>
      </c>
      <c r="M26" s="16">
        <v>6.6516468413008491E-3</v>
      </c>
      <c r="N26" s="16">
        <v>3.9737698835455762E-2</v>
      </c>
      <c r="O26" s="16">
        <v>6.6516468413008491E-3</v>
      </c>
      <c r="P26" s="16">
        <v>3.9737698835455762E-2</v>
      </c>
    </row>
    <row r="27" spans="4:16" x14ac:dyDescent="0.25">
      <c r="D27" s="13">
        <v>34</v>
      </c>
      <c r="E27" s="13">
        <v>0</v>
      </c>
    </row>
    <row r="28" spans="4:16" x14ac:dyDescent="0.25">
      <c r="D28" s="13">
        <v>34</v>
      </c>
      <c r="E28" s="13">
        <v>0</v>
      </c>
    </row>
    <row r="29" spans="4:16" x14ac:dyDescent="0.25">
      <c r="D29" s="13">
        <v>34</v>
      </c>
      <c r="E29" s="13">
        <v>1</v>
      </c>
    </row>
    <row r="30" spans="4:16" x14ac:dyDescent="0.25">
      <c r="D30" s="13">
        <v>34</v>
      </c>
      <c r="E30" s="13">
        <v>0</v>
      </c>
      <c r="H30" s="13" t="s">
        <v>99</v>
      </c>
    </row>
    <row r="31" spans="4:16" ht="15.75" thickBot="1" x14ac:dyDescent="0.3">
      <c r="D31" s="13">
        <v>34</v>
      </c>
      <c r="E31" s="13">
        <v>0</v>
      </c>
    </row>
    <row r="32" spans="4:16" x14ac:dyDescent="0.25">
      <c r="D32" s="13">
        <v>35</v>
      </c>
      <c r="E32" s="13">
        <v>0</v>
      </c>
      <c r="H32" s="17" t="s">
        <v>100</v>
      </c>
      <c r="I32" s="17" t="s">
        <v>101</v>
      </c>
      <c r="J32" s="17" t="s">
        <v>102</v>
      </c>
      <c r="K32" s="18" t="s">
        <v>103</v>
      </c>
    </row>
    <row r="33" spans="4:17" x14ac:dyDescent="0.25">
      <c r="D33" s="13">
        <v>35</v>
      </c>
      <c r="E33" s="13">
        <v>0</v>
      </c>
      <c r="H33" s="15">
        <v>1</v>
      </c>
      <c r="I33" s="15">
        <v>-7.9125809529610125E-2</v>
      </c>
      <c r="J33" s="15">
        <v>7.9125809529610125E-2</v>
      </c>
      <c r="K33" s="13">
        <f>ABS(J33)</f>
        <v>7.9125809529610125E-2</v>
      </c>
      <c r="N33" s="13" t="s">
        <v>67</v>
      </c>
      <c r="O33" s="13" t="s">
        <v>104</v>
      </c>
    </row>
    <row r="34" spans="4:17" x14ac:dyDescent="0.25">
      <c r="D34" s="13">
        <v>36</v>
      </c>
      <c r="E34" s="13">
        <v>0</v>
      </c>
      <c r="H34" s="15">
        <v>2</v>
      </c>
      <c r="I34" s="15">
        <v>-9.541791014475276E-3</v>
      </c>
      <c r="J34" s="15">
        <v>9.541791014475276E-3</v>
      </c>
      <c r="K34" s="13">
        <f t="shared" ref="K34:K73" si="0">ABS(J34)</f>
        <v>9.541791014475276E-3</v>
      </c>
      <c r="N34" s="13">
        <v>-0.8</v>
      </c>
      <c r="O34" s="13">
        <f t="array" ref="O34:O43">FREQUENCY(J33:J73,N34:N42)</f>
        <v>0</v>
      </c>
    </row>
    <row r="35" spans="4:17" x14ac:dyDescent="0.25">
      <c r="D35" s="13">
        <v>36</v>
      </c>
      <c r="E35" s="13">
        <v>1</v>
      </c>
      <c r="H35" s="15">
        <v>3</v>
      </c>
      <c r="I35" s="15">
        <v>1.3652881823903007E-2</v>
      </c>
      <c r="J35" s="15">
        <v>-1.3652881823903007E-2</v>
      </c>
      <c r="K35" s="13">
        <f t="shared" si="0"/>
        <v>1.3652881823903007E-2</v>
      </c>
      <c r="N35" s="13">
        <v>-0.6</v>
      </c>
      <c r="O35" s="13">
        <v>1</v>
      </c>
    </row>
    <row r="36" spans="4:17" x14ac:dyDescent="0.25">
      <c r="D36" s="13">
        <v>36</v>
      </c>
      <c r="E36" s="13">
        <v>0</v>
      </c>
      <c r="H36" s="15">
        <v>4</v>
      </c>
      <c r="I36" s="15">
        <v>3.6847554662281401E-2</v>
      </c>
      <c r="J36" s="15">
        <v>-3.6847554662281401E-2</v>
      </c>
      <c r="K36" s="13">
        <f t="shared" si="0"/>
        <v>3.6847554662281401E-2</v>
      </c>
      <c r="N36" s="13">
        <v>-0.4</v>
      </c>
      <c r="O36" s="13">
        <v>1</v>
      </c>
    </row>
    <row r="37" spans="4:17" x14ac:dyDescent="0.25">
      <c r="D37" s="13">
        <v>37</v>
      </c>
      <c r="E37" s="13">
        <v>0</v>
      </c>
      <c r="H37" s="15">
        <v>5</v>
      </c>
      <c r="I37" s="15">
        <v>3.6847554662281401E-2</v>
      </c>
      <c r="J37" s="15">
        <v>0.9631524453377186</v>
      </c>
      <c r="K37" s="13">
        <f t="shared" si="0"/>
        <v>0.9631524453377186</v>
      </c>
      <c r="N37" s="13">
        <v>-0.2</v>
      </c>
      <c r="O37" s="13">
        <v>13</v>
      </c>
    </row>
    <row r="38" spans="4:17" x14ac:dyDescent="0.25">
      <c r="D38" s="13">
        <v>37</v>
      </c>
      <c r="E38" s="13">
        <v>1</v>
      </c>
      <c r="H38" s="15">
        <v>6</v>
      </c>
      <c r="I38" s="15">
        <v>6.0042227500659684E-2</v>
      </c>
      <c r="J38" s="15">
        <v>-6.0042227500659684E-2</v>
      </c>
      <c r="K38" s="13">
        <f t="shared" si="0"/>
        <v>6.0042227500659684E-2</v>
      </c>
      <c r="N38" s="13">
        <v>0</v>
      </c>
      <c r="O38" s="13">
        <v>14</v>
      </c>
    </row>
    <row r="39" spans="4:17" x14ac:dyDescent="0.25">
      <c r="D39" s="13">
        <v>37</v>
      </c>
      <c r="E39" s="13">
        <v>1</v>
      </c>
      <c r="H39" s="15">
        <v>7</v>
      </c>
      <c r="I39" s="15">
        <v>6.0042227500659684E-2</v>
      </c>
      <c r="J39" s="15">
        <v>-6.0042227500659684E-2</v>
      </c>
      <c r="K39" s="13">
        <f t="shared" si="0"/>
        <v>6.0042227500659684E-2</v>
      </c>
      <c r="N39" s="13">
        <v>0.2</v>
      </c>
      <c r="O39" s="13">
        <v>2</v>
      </c>
    </row>
    <row r="40" spans="4:17" x14ac:dyDescent="0.25">
      <c r="D40" s="13">
        <v>38</v>
      </c>
      <c r="E40" s="13">
        <v>0</v>
      </c>
      <c r="H40" s="15">
        <v>8</v>
      </c>
      <c r="I40" s="15">
        <v>0.10643157317741625</v>
      </c>
      <c r="J40" s="15">
        <v>-0.10643157317741625</v>
      </c>
      <c r="K40" s="13">
        <f t="shared" si="0"/>
        <v>0.10643157317741625</v>
      </c>
      <c r="N40" s="13">
        <v>0.4</v>
      </c>
      <c r="O40" s="13">
        <v>2</v>
      </c>
    </row>
    <row r="41" spans="4:17" x14ac:dyDescent="0.25">
      <c r="D41" s="13">
        <v>39</v>
      </c>
      <c r="E41" s="13">
        <v>0</v>
      </c>
      <c r="H41" s="15">
        <v>9</v>
      </c>
      <c r="I41" s="15">
        <v>0.10643157317741625</v>
      </c>
      <c r="J41" s="15">
        <v>-0.10643157317741625</v>
      </c>
      <c r="K41" s="13">
        <f t="shared" si="0"/>
        <v>0.10643157317741625</v>
      </c>
      <c r="N41" s="13">
        <v>0.6</v>
      </c>
      <c r="O41" s="13">
        <v>1</v>
      </c>
      <c r="P41" s="13" t="s">
        <v>110</v>
      </c>
      <c r="Q41" s="13" t="s">
        <v>111</v>
      </c>
    </row>
    <row r="42" spans="4:17" x14ac:dyDescent="0.25">
      <c r="D42" s="13">
        <v>40</v>
      </c>
      <c r="E42" s="13">
        <v>1</v>
      </c>
      <c r="H42" s="15">
        <v>10</v>
      </c>
      <c r="I42" s="15">
        <v>0.12962624601579453</v>
      </c>
      <c r="J42" s="15">
        <v>-0.12962624601579453</v>
      </c>
      <c r="K42" s="13">
        <f t="shared" si="0"/>
        <v>0.12962624601579453</v>
      </c>
      <c r="N42" s="13">
        <v>0.8</v>
      </c>
      <c r="O42" s="13">
        <v>5</v>
      </c>
      <c r="P42" s="13" t="s">
        <v>106</v>
      </c>
      <c r="Q42" s="13">
        <f>STDEV(J33:J42)</f>
        <v>0.32544029622907561</v>
      </c>
    </row>
    <row r="43" spans="4:17" x14ac:dyDescent="0.25">
      <c r="D43" s="13">
        <v>45</v>
      </c>
      <c r="E43" s="13">
        <v>0</v>
      </c>
      <c r="H43" s="15">
        <v>11</v>
      </c>
      <c r="I43" s="15">
        <v>0.15282091885417293</v>
      </c>
      <c r="J43" s="15">
        <v>-0.15282091885417293</v>
      </c>
      <c r="K43" s="13">
        <f t="shared" si="0"/>
        <v>0.15282091885417293</v>
      </c>
      <c r="N43" s="13" t="s">
        <v>105</v>
      </c>
      <c r="O43" s="13">
        <v>2</v>
      </c>
      <c r="P43" s="13" t="s">
        <v>107</v>
      </c>
      <c r="Q43" s="13">
        <f>STDEV(J43:J52)</f>
        <v>0.32574653255526881</v>
      </c>
    </row>
    <row r="44" spans="4:17" x14ac:dyDescent="0.25">
      <c r="D44" s="13">
        <v>48</v>
      </c>
      <c r="E44" s="13">
        <v>1</v>
      </c>
      <c r="H44" s="15">
        <v>12</v>
      </c>
      <c r="I44" s="15">
        <v>0.15282091885417293</v>
      </c>
      <c r="J44" s="15">
        <v>-0.15282091885417293</v>
      </c>
      <c r="K44" s="13">
        <f t="shared" si="0"/>
        <v>0.15282091885417293</v>
      </c>
      <c r="P44" s="13" t="s">
        <v>108</v>
      </c>
      <c r="Q44" s="13">
        <f>STDEV(J53:J62)</f>
        <v>0.41972649922627536</v>
      </c>
    </row>
    <row r="45" spans="4:17" x14ac:dyDescent="0.25">
      <c r="D45" s="13">
        <v>50</v>
      </c>
      <c r="E45" s="13">
        <v>0</v>
      </c>
      <c r="H45" s="15">
        <v>13</v>
      </c>
      <c r="I45" s="15">
        <v>0.15282091885417293</v>
      </c>
      <c r="J45" s="15">
        <v>-0.15282091885417293</v>
      </c>
      <c r="K45" s="13">
        <f t="shared" si="0"/>
        <v>0.15282091885417293</v>
      </c>
      <c r="P45" s="13" t="s">
        <v>109</v>
      </c>
      <c r="Q45" s="13">
        <f>STDEV(J63:J73)</f>
        <v>0.50782832917469412</v>
      </c>
    </row>
    <row r="46" spans="4:17" x14ac:dyDescent="0.25">
      <c r="D46" s="13">
        <v>53</v>
      </c>
      <c r="E46" s="13">
        <v>1</v>
      </c>
      <c r="H46" s="15">
        <v>14</v>
      </c>
      <c r="I46" s="15">
        <v>0.15282091885417293</v>
      </c>
      <c r="J46" s="15">
        <v>-0.15282091885417293</v>
      </c>
      <c r="K46" s="13">
        <f t="shared" si="0"/>
        <v>0.15282091885417293</v>
      </c>
    </row>
    <row r="47" spans="4:17" x14ac:dyDescent="0.25">
      <c r="D47" s="13">
        <v>55</v>
      </c>
      <c r="E47" s="13">
        <v>1</v>
      </c>
      <c r="H47" s="15">
        <v>15</v>
      </c>
      <c r="I47" s="15">
        <v>0.15282091885417293</v>
      </c>
      <c r="J47" s="15">
        <v>-0.15282091885417293</v>
      </c>
      <c r="K47" s="13">
        <f t="shared" si="0"/>
        <v>0.15282091885417293</v>
      </c>
    </row>
    <row r="48" spans="4:17" x14ac:dyDescent="0.25">
      <c r="H48" s="15">
        <v>16</v>
      </c>
      <c r="I48" s="15">
        <v>0.15282091885417293</v>
      </c>
      <c r="J48" s="15">
        <v>0.84717908114582707</v>
      </c>
      <c r="K48" s="13">
        <f t="shared" si="0"/>
        <v>0.84717908114582707</v>
      </c>
    </row>
    <row r="49" spans="8:11" x14ac:dyDescent="0.25">
      <c r="H49" s="15">
        <v>17</v>
      </c>
      <c r="I49" s="15">
        <v>0.19921026453092949</v>
      </c>
      <c r="J49" s="15">
        <v>-0.19921026453092949</v>
      </c>
      <c r="K49" s="13">
        <f t="shared" si="0"/>
        <v>0.19921026453092949</v>
      </c>
    </row>
    <row r="50" spans="8:11" x14ac:dyDescent="0.25">
      <c r="H50" s="15">
        <v>18</v>
      </c>
      <c r="I50" s="15">
        <v>0.19921026453092949</v>
      </c>
      <c r="J50" s="15">
        <v>-0.19921026453092949</v>
      </c>
      <c r="K50" s="13">
        <f t="shared" si="0"/>
        <v>0.19921026453092949</v>
      </c>
    </row>
    <row r="51" spans="8:11" x14ac:dyDescent="0.25">
      <c r="H51" s="15">
        <v>19</v>
      </c>
      <c r="I51" s="15">
        <v>0.22240493736930778</v>
      </c>
      <c r="J51" s="15">
        <v>-0.22240493736930778</v>
      </c>
      <c r="K51" s="13">
        <f t="shared" si="0"/>
        <v>0.22240493736930778</v>
      </c>
    </row>
    <row r="52" spans="8:11" x14ac:dyDescent="0.25">
      <c r="H52" s="15">
        <v>20</v>
      </c>
      <c r="I52" s="15">
        <v>0.22240493736930778</v>
      </c>
      <c r="J52" s="15">
        <v>-0.22240493736930778</v>
      </c>
      <c r="K52" s="13">
        <f t="shared" si="0"/>
        <v>0.22240493736930778</v>
      </c>
    </row>
    <row r="53" spans="8:11" x14ac:dyDescent="0.25">
      <c r="H53" s="15">
        <v>21</v>
      </c>
      <c r="I53" s="15">
        <v>0.24559961020768606</v>
      </c>
      <c r="J53" s="15">
        <v>-0.24559961020768606</v>
      </c>
      <c r="K53" s="13">
        <f t="shared" si="0"/>
        <v>0.24559961020768606</v>
      </c>
    </row>
    <row r="54" spans="8:11" x14ac:dyDescent="0.25">
      <c r="H54" s="15">
        <v>22</v>
      </c>
      <c r="I54" s="15">
        <v>0.24559961020768606</v>
      </c>
      <c r="J54" s="15">
        <v>-0.24559961020768606</v>
      </c>
      <c r="K54" s="13">
        <f t="shared" si="0"/>
        <v>0.24559961020768606</v>
      </c>
    </row>
    <row r="55" spans="8:11" x14ac:dyDescent="0.25">
      <c r="H55" s="15">
        <v>23</v>
      </c>
      <c r="I55" s="15">
        <v>0.24559961020768606</v>
      </c>
      <c r="J55" s="15">
        <v>0.75440038979231394</v>
      </c>
      <c r="K55" s="13">
        <f t="shared" si="0"/>
        <v>0.75440038979231394</v>
      </c>
    </row>
    <row r="56" spans="8:11" x14ac:dyDescent="0.25">
      <c r="H56" s="15">
        <v>24</v>
      </c>
      <c r="I56" s="15">
        <v>0.24559961020768606</v>
      </c>
      <c r="J56" s="15">
        <v>-0.24559961020768606</v>
      </c>
      <c r="K56" s="13">
        <f t="shared" si="0"/>
        <v>0.24559961020768606</v>
      </c>
    </row>
    <row r="57" spans="8:11" x14ac:dyDescent="0.25">
      <c r="H57" s="15">
        <v>25</v>
      </c>
      <c r="I57" s="15">
        <v>0.24559961020768606</v>
      </c>
      <c r="J57" s="15">
        <v>-0.24559961020768606</v>
      </c>
      <c r="K57" s="13">
        <f t="shared" si="0"/>
        <v>0.24559961020768606</v>
      </c>
    </row>
    <row r="58" spans="8:11" x14ac:dyDescent="0.25">
      <c r="H58" s="15">
        <v>26</v>
      </c>
      <c r="I58" s="15">
        <v>0.26879428304606445</v>
      </c>
      <c r="J58" s="15">
        <v>-0.26879428304606445</v>
      </c>
      <c r="K58" s="13">
        <f t="shared" si="0"/>
        <v>0.26879428304606445</v>
      </c>
    </row>
    <row r="59" spans="8:11" x14ac:dyDescent="0.25">
      <c r="H59" s="15">
        <v>27</v>
      </c>
      <c r="I59" s="15">
        <v>0.26879428304606445</v>
      </c>
      <c r="J59" s="15">
        <v>-0.26879428304606445</v>
      </c>
      <c r="K59" s="13">
        <f t="shared" si="0"/>
        <v>0.26879428304606445</v>
      </c>
    </row>
    <row r="60" spans="8:11" x14ac:dyDescent="0.25">
      <c r="H60" s="15">
        <v>28</v>
      </c>
      <c r="I60" s="15">
        <v>0.29198895588444274</v>
      </c>
      <c r="J60" s="15">
        <v>-0.29198895588444274</v>
      </c>
      <c r="K60" s="13">
        <f t="shared" si="0"/>
        <v>0.29198895588444274</v>
      </c>
    </row>
    <row r="61" spans="8:11" x14ac:dyDescent="0.25">
      <c r="H61" s="15">
        <v>29</v>
      </c>
      <c r="I61" s="15">
        <v>0.29198895588444274</v>
      </c>
      <c r="J61" s="15">
        <v>0.70801104411555726</v>
      </c>
      <c r="K61" s="13">
        <f t="shared" si="0"/>
        <v>0.70801104411555726</v>
      </c>
    </row>
    <row r="62" spans="8:11" x14ac:dyDescent="0.25">
      <c r="H62" s="15">
        <v>30</v>
      </c>
      <c r="I62" s="15">
        <v>0.29198895588444274</v>
      </c>
      <c r="J62" s="15">
        <v>-0.29198895588444274</v>
      </c>
      <c r="K62" s="13">
        <f t="shared" si="0"/>
        <v>0.29198895588444274</v>
      </c>
    </row>
    <row r="63" spans="8:11" x14ac:dyDescent="0.25">
      <c r="H63" s="15">
        <v>31</v>
      </c>
      <c r="I63" s="15">
        <v>0.31518362872282102</v>
      </c>
      <c r="J63" s="15">
        <v>-0.31518362872282102</v>
      </c>
      <c r="K63" s="13">
        <f t="shared" si="0"/>
        <v>0.31518362872282102</v>
      </c>
    </row>
    <row r="64" spans="8:11" x14ac:dyDescent="0.25">
      <c r="H64" s="15">
        <v>32</v>
      </c>
      <c r="I64" s="15">
        <v>0.31518362872282102</v>
      </c>
      <c r="J64" s="15">
        <v>0.68481637127717898</v>
      </c>
      <c r="K64" s="13">
        <f t="shared" si="0"/>
        <v>0.68481637127717898</v>
      </c>
    </row>
    <row r="65" spans="8:11" x14ac:dyDescent="0.25">
      <c r="H65" s="15">
        <v>33</v>
      </c>
      <c r="I65" s="15">
        <v>0.31518362872282102</v>
      </c>
      <c r="J65" s="15">
        <v>0.68481637127717898</v>
      </c>
      <c r="K65" s="13">
        <f t="shared" si="0"/>
        <v>0.68481637127717898</v>
      </c>
    </row>
    <row r="66" spans="8:11" x14ac:dyDescent="0.25">
      <c r="H66" s="15">
        <v>34</v>
      </c>
      <c r="I66" s="15">
        <v>0.3383783015611993</v>
      </c>
      <c r="J66" s="15">
        <v>-0.3383783015611993</v>
      </c>
      <c r="K66" s="13">
        <f t="shared" si="0"/>
        <v>0.3383783015611993</v>
      </c>
    </row>
    <row r="67" spans="8:11" x14ac:dyDescent="0.25">
      <c r="H67" s="15">
        <v>35</v>
      </c>
      <c r="I67" s="15">
        <v>0.36157297439957758</v>
      </c>
      <c r="J67" s="15">
        <v>-0.36157297439957758</v>
      </c>
      <c r="K67" s="13">
        <f t="shared" si="0"/>
        <v>0.36157297439957758</v>
      </c>
    </row>
    <row r="68" spans="8:11" x14ac:dyDescent="0.25">
      <c r="H68" s="15">
        <v>36</v>
      </c>
      <c r="I68" s="15">
        <v>0.38476764723795598</v>
      </c>
      <c r="J68" s="15">
        <v>0.61523235276204402</v>
      </c>
      <c r="K68" s="13">
        <f t="shared" si="0"/>
        <v>0.61523235276204402</v>
      </c>
    </row>
    <row r="69" spans="8:11" x14ac:dyDescent="0.25">
      <c r="H69" s="15">
        <v>37</v>
      </c>
      <c r="I69" s="15">
        <v>0.50074101142984739</v>
      </c>
      <c r="J69" s="15">
        <v>-0.50074101142984739</v>
      </c>
      <c r="K69" s="13">
        <f t="shared" si="0"/>
        <v>0.50074101142984739</v>
      </c>
    </row>
    <row r="70" spans="8:11" x14ac:dyDescent="0.25">
      <c r="H70" s="15">
        <v>38</v>
      </c>
      <c r="I70" s="15">
        <v>0.57032502994498224</v>
      </c>
      <c r="J70" s="15">
        <v>0.42967497005501776</v>
      </c>
      <c r="K70" s="13">
        <f t="shared" si="0"/>
        <v>0.42967497005501776</v>
      </c>
    </row>
    <row r="71" spans="8:11" x14ac:dyDescent="0.25">
      <c r="H71" s="15">
        <v>39</v>
      </c>
      <c r="I71" s="15">
        <v>0.61671437562173903</v>
      </c>
      <c r="J71" s="15">
        <v>-0.61671437562173903</v>
      </c>
      <c r="K71" s="13">
        <f t="shared" si="0"/>
        <v>0.61671437562173903</v>
      </c>
    </row>
    <row r="72" spans="8:11" x14ac:dyDescent="0.25">
      <c r="H72" s="15">
        <v>40</v>
      </c>
      <c r="I72" s="15">
        <v>0.68629839413687388</v>
      </c>
      <c r="J72" s="15">
        <v>0.31370160586312612</v>
      </c>
      <c r="K72" s="13">
        <f t="shared" si="0"/>
        <v>0.31370160586312612</v>
      </c>
    </row>
    <row r="73" spans="8:11" ht="15.75" thickBot="1" x14ac:dyDescent="0.3">
      <c r="H73" s="16">
        <v>41</v>
      </c>
      <c r="I73" s="16">
        <v>0.73268773981363045</v>
      </c>
      <c r="J73" s="16">
        <v>0.26731226018636955</v>
      </c>
      <c r="K73" s="13">
        <f t="shared" si="0"/>
        <v>0.26731226018636955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ColWidth="30.7109375" defaultRowHeight="15" x14ac:dyDescent="0.25"/>
  <cols>
    <col min="1" max="1" width="30.7109375" style="2"/>
    <col min="2" max="16384" width="30.7109375" style="1"/>
  </cols>
  <sheetData>
    <row r="1" spans="1:20" x14ac:dyDescent="0.25">
      <c r="A1" s="2" t="s">
        <v>19</v>
      </c>
      <c r="B1" s="1" t="s">
        <v>20</v>
      </c>
      <c r="C1" s="1" t="s">
        <v>10</v>
      </c>
      <c r="D1" s="1">
        <v>5</v>
      </c>
      <c r="E1" s="1" t="s">
        <v>11</v>
      </c>
      <c r="F1" s="1">
        <v>7</v>
      </c>
      <c r="G1" s="1" t="s">
        <v>12</v>
      </c>
      <c r="H1" s="1">
        <v>1</v>
      </c>
      <c r="I1" s="1" t="s">
        <v>13</v>
      </c>
      <c r="J1" s="1">
        <v>1</v>
      </c>
      <c r="K1" s="1" t="s">
        <v>14</v>
      </c>
      <c r="L1" s="1">
        <v>0</v>
      </c>
      <c r="M1" s="1" t="s">
        <v>15</v>
      </c>
      <c r="N1" s="1">
        <v>0</v>
      </c>
      <c r="O1" s="1" t="s">
        <v>16</v>
      </c>
      <c r="P1" s="1">
        <v>1</v>
      </c>
      <c r="Q1" s="1" t="s">
        <v>17</v>
      </c>
      <c r="R1" s="1">
        <v>0</v>
      </c>
      <c r="S1" s="1" t="s">
        <v>18</v>
      </c>
      <c r="T1" s="1">
        <v>0</v>
      </c>
    </row>
    <row r="2" spans="1:20" x14ac:dyDescent="0.25">
      <c r="A2" s="2" t="s">
        <v>21</v>
      </c>
      <c r="B2" s="1" t="s">
        <v>22</v>
      </c>
    </row>
    <row r="3" spans="1:20" x14ac:dyDescent="0.25">
      <c r="A3" s="2" t="s">
        <v>23</v>
      </c>
      <c r="B3" s="1" t="b">
        <f>IF(B10&gt;256,"TripUpST110AndEarlier",FALSE)</f>
        <v>0</v>
      </c>
    </row>
    <row r="4" spans="1:20" x14ac:dyDescent="0.25">
      <c r="A4" s="2" t="s">
        <v>24</v>
      </c>
      <c r="B4" s="1" t="s">
        <v>25</v>
      </c>
    </row>
    <row r="5" spans="1:20" x14ac:dyDescent="0.25">
      <c r="A5" s="2" t="s">
        <v>26</v>
      </c>
      <c r="B5" s="1" t="b">
        <v>1</v>
      </c>
    </row>
    <row r="6" spans="1:20" x14ac:dyDescent="0.25">
      <c r="A6" s="2" t="s">
        <v>27</v>
      </c>
      <c r="B6" s="1" t="b">
        <v>1</v>
      </c>
    </row>
    <row r="7" spans="1:20" x14ac:dyDescent="0.25">
      <c r="A7" s="2" t="s">
        <v>28</v>
      </c>
      <c r="B7" s="1" t="e">
        <f>data!$D$3:$E$44</f>
        <v>#VALUE!</v>
      </c>
    </row>
    <row r="8" spans="1:20" x14ac:dyDescent="0.25">
      <c r="A8" s="2" t="s">
        <v>29</v>
      </c>
      <c r="B8" s="1">
        <v>1</v>
      </c>
    </row>
    <row r="9" spans="1:20" x14ac:dyDescent="0.25">
      <c r="A9" s="2" t="s">
        <v>30</v>
      </c>
      <c r="B9" s="1">
        <f>1</f>
        <v>1</v>
      </c>
    </row>
    <row r="10" spans="1:20" x14ac:dyDescent="0.25">
      <c r="A10" s="2" t="s">
        <v>31</v>
      </c>
      <c r="B10" s="1">
        <v>2</v>
      </c>
    </row>
    <row r="12" spans="1:20" x14ac:dyDescent="0.25">
      <c r="A12" s="2" t="s">
        <v>32</v>
      </c>
      <c r="B12" s="1" t="s">
        <v>42</v>
      </c>
      <c r="C12" s="1" t="s">
        <v>33</v>
      </c>
      <c r="D12" s="1" t="s">
        <v>38</v>
      </c>
      <c r="E12" s="1" t="b">
        <v>1</v>
      </c>
      <c r="F12" s="1">
        <v>0</v>
      </c>
      <c r="G12" s="1">
        <v>4</v>
      </c>
    </row>
    <row r="13" spans="1:20" x14ac:dyDescent="0.25">
      <c r="A13" s="2" t="s">
        <v>34</v>
      </c>
      <c r="B13" s="1">
        <f>data!$D$3:$D$44</f>
        <v>29</v>
      </c>
    </row>
    <row r="14" spans="1:20" x14ac:dyDescent="0.25">
      <c r="A14" s="2" t="s">
        <v>35</v>
      </c>
    </row>
    <row r="15" spans="1:20" x14ac:dyDescent="0.25">
      <c r="A15" s="2" t="s">
        <v>36</v>
      </c>
      <c r="B15" s="1" t="s">
        <v>43</v>
      </c>
      <c r="C15" s="1" t="s">
        <v>37</v>
      </c>
      <c r="D15" s="1" t="s">
        <v>41</v>
      </c>
      <c r="E15" s="1" t="b">
        <v>1</v>
      </c>
      <c r="F15" s="1">
        <v>0</v>
      </c>
      <c r="G15" s="1">
        <v>4</v>
      </c>
    </row>
    <row r="16" spans="1:20" x14ac:dyDescent="0.25">
      <c r="A16" s="2" t="s">
        <v>39</v>
      </c>
      <c r="B16" s="1">
        <f>data!$E$3:$E$44</f>
        <v>0</v>
      </c>
    </row>
    <row r="17" spans="1:1" x14ac:dyDescent="0.25">
      <c r="A1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data</vt:lpstr>
      <vt:lpstr>linear regression</vt:lpstr>
      <vt:lpstr>_STDS_DG59F4DB6</vt:lpstr>
      <vt:lpstr>intercept</vt:lpstr>
      <vt:lpstr>slope</vt:lpstr>
      <vt:lpstr>ST_Age</vt:lpstr>
      <vt:lpstr>ST_Subscribe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2012-06-23T12:40:45Z</dcterms:created>
  <dcterms:modified xsi:type="dcterms:W3CDTF">2012-06-26T00:31:43Z</dcterms:modified>
</cp:coreProperties>
</file>