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definedNames>
    <definedName name="_c1">Sheet1!$O$2:$Q$2</definedName>
    <definedName name="_c2">Sheet1!$O$3:$Q$3</definedName>
    <definedName name="correl">Sheet1!$D$15:$F$17</definedName>
    <definedName name="covar">Sheet1!$D$24:$F$26</definedName>
    <definedName name="Fuel_Economy">Sheet1!$J$10:$J$29</definedName>
    <definedName name="Horse_Power">Sheet1!$K$10:$K$29</definedName>
    <definedName name="Price">Sheet1!$L$10:$L$29</definedName>
  </definedNames>
  <calcPr calcId="145621"/>
</workbook>
</file>

<file path=xl/calcChain.xml><?xml version="1.0" encoding="utf-8"?>
<calcChain xmlns="http://schemas.openxmlformats.org/spreadsheetml/2006/main">
  <c r="N5" i="1" l="1" a="1"/>
  <c r="N5" i="1"/>
  <c r="N4" i="1" a="1"/>
  <c r="N4" i="1" s="1"/>
  <c r="R7" i="1" l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10" i="1"/>
  <c r="P7" i="1"/>
  <c r="P6" i="1"/>
  <c r="P5" i="1"/>
  <c r="M8" i="1"/>
  <c r="M7" i="1"/>
  <c r="M5" i="1"/>
  <c r="M4" i="1"/>
  <c r="K5" i="1" l="1"/>
  <c r="J5" i="1"/>
  <c r="N11" i="1"/>
  <c r="N16" i="1"/>
  <c r="N18" i="1"/>
  <c r="N23" i="1"/>
  <c r="N29" i="1"/>
  <c r="N10" i="1"/>
  <c r="M11" i="1"/>
  <c r="M13" i="1"/>
  <c r="M16" i="1"/>
  <c r="M18" i="1"/>
  <c r="M19" i="1"/>
  <c r="M23" i="1"/>
  <c r="M29" i="1"/>
  <c r="M10" i="1"/>
  <c r="H6" i="1"/>
  <c r="H4" i="1"/>
  <c r="G6" i="1"/>
  <c r="F26" i="1" s="1"/>
  <c r="G4" i="1"/>
  <c r="D24" i="1" s="1"/>
  <c r="K12" i="1"/>
  <c r="K13" i="1"/>
  <c r="N13" i="1" s="1"/>
  <c r="K14" i="1"/>
  <c r="N14" i="1" s="1"/>
  <c r="K15" i="1"/>
  <c r="N15" i="1" s="1"/>
  <c r="K17" i="1"/>
  <c r="M17" i="1" s="1"/>
  <c r="K19" i="1"/>
  <c r="N19" i="1" s="1"/>
  <c r="K20" i="1"/>
  <c r="N20" i="1" s="1"/>
  <c r="K21" i="1"/>
  <c r="N21" i="1" s="1"/>
  <c r="K22" i="1"/>
  <c r="N22" i="1" s="1"/>
  <c r="K24" i="1"/>
  <c r="N24" i="1" s="1"/>
  <c r="K25" i="1"/>
  <c r="N25" i="1" s="1"/>
  <c r="K26" i="1"/>
  <c r="N26" i="1" s="1"/>
  <c r="K27" i="1"/>
  <c r="N27" i="1" s="1"/>
  <c r="K28" i="1"/>
  <c r="N28" i="1" s="1"/>
  <c r="K10" i="1"/>
  <c r="D26" i="1" l="1"/>
  <c r="F24" i="1"/>
  <c r="M21" i="1"/>
  <c r="J4" i="1"/>
  <c r="M15" i="1"/>
  <c r="M25" i="1"/>
  <c r="N17" i="1"/>
  <c r="K6" i="1"/>
  <c r="H5" i="1"/>
  <c r="M28" i="1"/>
  <c r="M24" i="1"/>
  <c r="M20" i="1"/>
  <c r="M12" i="1"/>
  <c r="N12" i="1"/>
  <c r="J6" i="1"/>
  <c r="G5" i="1"/>
  <c r="E25" i="1" s="1"/>
  <c r="M27" i="1"/>
  <c r="K4" i="1"/>
  <c r="M26" i="1"/>
  <c r="M22" i="1"/>
  <c r="M14" i="1"/>
  <c r="D25" i="1" l="1"/>
  <c r="E24" i="1"/>
  <c r="E26" i="1"/>
  <c r="F25" i="1"/>
  <c r="H9" i="1"/>
</calcChain>
</file>

<file path=xl/sharedStrings.xml><?xml version="1.0" encoding="utf-8"?>
<sst xmlns="http://schemas.openxmlformats.org/spreadsheetml/2006/main" count="49" uniqueCount="34">
  <si>
    <t>Fuel Economy</t>
  </si>
  <si>
    <t>Horse Power</t>
  </si>
  <si>
    <t>Price</t>
  </si>
  <si>
    <t>FE</t>
  </si>
  <si>
    <t>HP</t>
  </si>
  <si>
    <t>PR</t>
  </si>
  <si>
    <t>PR+2HP</t>
  </si>
  <si>
    <t>Correlations</t>
  </si>
  <si>
    <t>FE HP</t>
  </si>
  <si>
    <t>FE PR</t>
  </si>
  <si>
    <t>HP PR</t>
  </si>
  <si>
    <t>Direct</t>
  </si>
  <si>
    <t>Check</t>
  </si>
  <si>
    <t>Correlation Matrix</t>
  </si>
  <si>
    <t>correl FE HP</t>
  </si>
  <si>
    <t>Transposed</t>
  </si>
  <si>
    <t>var( 2FE-HP)</t>
  </si>
  <si>
    <t>cov (2FE-HP,PR+2HP)</t>
  </si>
  <si>
    <t>Sample Variances</t>
  </si>
  <si>
    <t>Sample Standard Deviations</t>
  </si>
  <si>
    <t>Sample Covariance</t>
  </si>
  <si>
    <t>stdev (2FE-HP)</t>
  </si>
  <si>
    <t>stdev(PR+2HP)</t>
  </si>
  <si>
    <t>2FE-HP</t>
  </si>
  <si>
    <t>Variance Covariance Matrix</t>
  </si>
  <si>
    <t>z FE</t>
  </si>
  <si>
    <t>z HP</t>
  </si>
  <si>
    <t>z PR</t>
  </si>
  <si>
    <t>mean FE</t>
  </si>
  <si>
    <t>mean HP</t>
  </si>
  <si>
    <t>mean PR</t>
  </si>
  <si>
    <t>covar z FE z FP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</si>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</sst>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"/>
  <sheetViews>
    <sheetView tabSelected="1" topLeftCell="K1" zoomScale="180" zoomScaleNormal="180" workbookViewId="0">
      <selection activeCell="N5" sqref="N5"/>
    </sheetView>
  </sheetViews>
  <sheetFormatPr defaultRowHeight="15" x14ac:dyDescent="0.25"/>
  <cols>
    <col min="3" max="3" width="13" customWidth="1"/>
    <col min="4" max="4" width="13.7109375" bestFit="1" customWidth="1"/>
    <col min="5" max="5" width="12.85546875" bestFit="1" customWidth="1"/>
    <col min="7" max="7" width="12.85546875" customWidth="1"/>
    <col min="8" max="8" width="12" customWidth="1"/>
    <col min="9" max="9" width="6.140625" customWidth="1"/>
    <col min="10" max="10" width="18" bestFit="1" customWidth="1"/>
    <col min="11" max="11" width="14.42578125" customWidth="1"/>
    <col min="12" max="12" width="20.5703125" bestFit="1" customWidth="1"/>
    <col min="15" max="15" width="12.85546875" bestFit="1" customWidth="1"/>
    <col min="17" max="17" width="13.42578125" bestFit="1" customWidth="1"/>
  </cols>
  <sheetData>
    <row r="1" spans="2:18" x14ac:dyDescent="0.25">
      <c r="O1" t="s">
        <v>3</v>
      </c>
      <c r="P1" t="s">
        <v>4</v>
      </c>
      <c r="Q1" t="s">
        <v>5</v>
      </c>
    </row>
    <row r="2" spans="2:18" x14ac:dyDescent="0.25">
      <c r="O2">
        <v>2</v>
      </c>
      <c r="P2">
        <v>-1</v>
      </c>
      <c r="Q2">
        <v>0</v>
      </c>
      <c r="R2" t="s">
        <v>32</v>
      </c>
    </row>
    <row r="3" spans="2:18" ht="45" x14ac:dyDescent="0.25">
      <c r="G3" s="1" t="s">
        <v>18</v>
      </c>
      <c r="H3" s="1" t="s">
        <v>19</v>
      </c>
      <c r="J3" t="s">
        <v>20</v>
      </c>
      <c r="K3" t="s">
        <v>7</v>
      </c>
      <c r="M3" t="s">
        <v>11</v>
      </c>
      <c r="N3" t="s">
        <v>12</v>
      </c>
      <c r="O3">
        <v>0</v>
      </c>
      <c r="P3">
        <v>2</v>
      </c>
      <c r="Q3">
        <v>1</v>
      </c>
      <c r="R3" t="s">
        <v>33</v>
      </c>
    </row>
    <row r="4" spans="2:18" x14ac:dyDescent="0.25">
      <c r="F4" t="s">
        <v>3</v>
      </c>
      <c r="G4">
        <f>VAR(Fuel_Economy)</f>
        <v>2.1552631578947361</v>
      </c>
      <c r="H4">
        <f>STDEV(Fuel_Economy)</f>
        <v>1.4680814547887784</v>
      </c>
      <c r="I4" t="s">
        <v>8</v>
      </c>
      <c r="J4">
        <f>_xlfn.COVARIANCE.S(Fuel_Economy,Horse_Power)</f>
        <v>-1.7842105263157895</v>
      </c>
      <c r="K4">
        <f>CORREL(Fuel_Economy,Horse_Power)</f>
        <v>-0.93941866581266131</v>
      </c>
      <c r="L4" t="s">
        <v>16</v>
      </c>
      <c r="M4">
        <f>VAR(M10:M29)</f>
        <v>17.431578947368422</v>
      </c>
      <c r="N4">
        <f t="array" ref="N4">MMULT(_c1,MMULT(covar,TRANSPOSE(_c1)))</f>
        <v>17.431578947368418</v>
      </c>
    </row>
    <row r="5" spans="2:18" x14ac:dyDescent="0.25">
      <c r="F5" t="s">
        <v>4</v>
      </c>
      <c r="G5">
        <f>VAR(Horse_Power)</f>
        <v>1.6736842105263163</v>
      </c>
      <c r="H5">
        <f>STDEV(Horse_Power)</f>
        <v>1.2937094768634558</v>
      </c>
      <c r="I5" t="s">
        <v>9</v>
      </c>
      <c r="J5">
        <f>_xlfn.COVARIANCE.S(Fuel_Economy,Price)</f>
        <v>-0.31578947368421062</v>
      </c>
      <c r="K5">
        <f>CORREL(Fuel_Economy,Price)</f>
        <v>-0.14467705244052381</v>
      </c>
      <c r="L5" t="s">
        <v>17</v>
      </c>
      <c r="M5">
        <f>_xlfn.COVARIANCE.S(M10:M29,N10:N29)</f>
        <v>-11.326315789473682</v>
      </c>
      <c r="N5">
        <f t="array" ref="N5">MMULT(_c1,MMULT(covar,TRANSPOSE(_c2)))</f>
        <v>-11.326315789473686</v>
      </c>
      <c r="O5" t="s">
        <v>28</v>
      </c>
      <c r="P5">
        <f>AVERAGE(Fuel_Economy)</f>
        <v>2.95</v>
      </c>
    </row>
    <row r="6" spans="2:18" x14ac:dyDescent="0.25">
      <c r="F6" t="s">
        <v>5</v>
      </c>
      <c r="G6">
        <f>VAR(Price)</f>
        <v>2.2105263157894739</v>
      </c>
      <c r="H6">
        <f>STDEV(Price)</f>
        <v>1.4867838833500564</v>
      </c>
      <c r="I6" t="s">
        <v>10</v>
      </c>
      <c r="J6">
        <f>_xlfn.COVARIANCE.S(Horse_Power,Price)</f>
        <v>0.21052631578947364</v>
      </c>
      <c r="K6">
        <f>CORREL(Horse_Power,Price)</f>
        <v>0.10945151721718638</v>
      </c>
      <c r="O6" t="s">
        <v>29</v>
      </c>
      <c r="P6">
        <f>AVERAGE(Horse_Power)</f>
        <v>3.1</v>
      </c>
    </row>
    <row r="7" spans="2:18" x14ac:dyDescent="0.25">
      <c r="L7" t="s">
        <v>21</v>
      </c>
      <c r="M7">
        <f>STDEV(M10:M29)</f>
        <v>4.1751142436307562</v>
      </c>
      <c r="O7" t="s">
        <v>30</v>
      </c>
      <c r="P7">
        <f>AVERAGE(Price)</f>
        <v>3</v>
      </c>
      <c r="Q7" t="s">
        <v>31</v>
      </c>
      <c r="R7">
        <f>_xlfn.COVARIANCE.S(O10:O29,P10:P29)</f>
        <v>-0.93941866581266131</v>
      </c>
    </row>
    <row r="8" spans="2:18" x14ac:dyDescent="0.25">
      <c r="L8" t="s">
        <v>22</v>
      </c>
      <c r="M8">
        <f>STDEV(N10:N29)</f>
        <v>3.1220775808830621</v>
      </c>
    </row>
    <row r="9" spans="2:18" x14ac:dyDescent="0.25">
      <c r="G9" t="s">
        <v>14</v>
      </c>
      <c r="H9">
        <f>J4/(H4*H5)</f>
        <v>-0.93941866581266154</v>
      </c>
      <c r="J9" t="s">
        <v>0</v>
      </c>
      <c r="K9" t="s">
        <v>1</v>
      </c>
      <c r="L9" t="s">
        <v>2</v>
      </c>
      <c r="M9" t="s">
        <v>23</v>
      </c>
      <c r="N9" t="s">
        <v>6</v>
      </c>
      <c r="O9" t="s">
        <v>25</v>
      </c>
      <c r="P9" t="s">
        <v>26</v>
      </c>
      <c r="Q9" t="s">
        <v>27</v>
      </c>
    </row>
    <row r="10" spans="2:18" x14ac:dyDescent="0.25">
      <c r="J10">
        <v>5</v>
      </c>
      <c r="K10">
        <f>6-J10</f>
        <v>1</v>
      </c>
      <c r="L10">
        <v>3</v>
      </c>
      <c r="M10">
        <f>2*J10-K10</f>
        <v>9</v>
      </c>
      <c r="N10">
        <f>L10+2*K10</f>
        <v>5</v>
      </c>
      <c r="O10">
        <f>(J10-$P$5)/$H$4</f>
        <v>1.396380284835725</v>
      </c>
      <c r="P10">
        <f>(K10-$P$6)/$H$5</f>
        <v>-1.6232392492720713</v>
      </c>
      <c r="Q10">
        <f>(L10-$P$7)/$H$6</f>
        <v>0</v>
      </c>
    </row>
    <row r="11" spans="2:18" x14ac:dyDescent="0.25">
      <c r="J11">
        <v>5</v>
      </c>
      <c r="K11">
        <v>2</v>
      </c>
      <c r="L11">
        <v>1</v>
      </c>
      <c r="M11">
        <f t="shared" ref="M11:M29" si="0">2*J11-K11</f>
        <v>8</v>
      </c>
      <c r="N11">
        <f t="shared" ref="N11:N29" si="1">L11+2*K11</f>
        <v>5</v>
      </c>
      <c r="O11">
        <f t="shared" ref="O11:O29" si="2">(J11-$P$5)/$H$4</f>
        <v>1.396380284835725</v>
      </c>
      <c r="P11">
        <f t="shared" ref="P11:P29" si="3">(K11-$P$6)/$H$5</f>
        <v>-0.85026817819013256</v>
      </c>
      <c r="Q11">
        <f t="shared" ref="Q11:Q29" si="4">(L11-$P$7)/$H$6</f>
        <v>-1.3451854182690983</v>
      </c>
    </row>
    <row r="12" spans="2:18" x14ac:dyDescent="0.25">
      <c r="J12">
        <v>3</v>
      </c>
      <c r="K12">
        <f t="shared" ref="K12:K28" si="5">6-J12</f>
        <v>3</v>
      </c>
      <c r="L12">
        <v>2</v>
      </c>
      <c r="M12">
        <f t="shared" si="0"/>
        <v>3</v>
      </c>
      <c r="N12">
        <f t="shared" si="1"/>
        <v>8</v>
      </c>
      <c r="O12">
        <f t="shared" si="2"/>
        <v>3.4058055727700494E-2</v>
      </c>
      <c r="P12">
        <f t="shared" si="3"/>
        <v>-7.729710710819393E-2</v>
      </c>
      <c r="Q12">
        <f t="shared" si="4"/>
        <v>-0.67259270913454916</v>
      </c>
    </row>
    <row r="13" spans="2:18" ht="15.75" thickBot="1" x14ac:dyDescent="0.3">
      <c r="C13" s="5" t="s">
        <v>13</v>
      </c>
      <c r="J13">
        <v>3</v>
      </c>
      <c r="K13">
        <f t="shared" si="5"/>
        <v>3</v>
      </c>
      <c r="L13">
        <v>4</v>
      </c>
      <c r="M13">
        <f t="shared" si="0"/>
        <v>3</v>
      </c>
      <c r="N13">
        <f t="shared" si="1"/>
        <v>10</v>
      </c>
      <c r="O13">
        <f t="shared" si="2"/>
        <v>3.4058055727700494E-2</v>
      </c>
      <c r="P13">
        <f t="shared" si="3"/>
        <v>-7.729710710819393E-2</v>
      </c>
      <c r="Q13">
        <f t="shared" si="4"/>
        <v>0.67259270913454916</v>
      </c>
    </row>
    <row r="14" spans="2:18" x14ac:dyDescent="0.25">
      <c r="C14" s="4"/>
      <c r="D14" s="4" t="s">
        <v>0</v>
      </c>
      <c r="E14" s="4" t="s">
        <v>1</v>
      </c>
      <c r="F14" s="4" t="s">
        <v>2</v>
      </c>
      <c r="J14">
        <v>1</v>
      </c>
      <c r="K14">
        <f t="shared" si="5"/>
        <v>5</v>
      </c>
      <c r="L14">
        <v>5</v>
      </c>
      <c r="M14">
        <f t="shared" si="0"/>
        <v>-3</v>
      </c>
      <c r="N14">
        <f t="shared" si="1"/>
        <v>15</v>
      </c>
      <c r="O14">
        <f t="shared" si="2"/>
        <v>-1.328264173380324</v>
      </c>
      <c r="P14">
        <f t="shared" si="3"/>
        <v>1.4686450350556834</v>
      </c>
      <c r="Q14">
        <f t="shared" si="4"/>
        <v>1.3451854182690983</v>
      </c>
    </row>
    <row r="15" spans="2:18" ht="15.75" thickBot="1" x14ac:dyDescent="0.3">
      <c r="C15" s="2" t="s">
        <v>0</v>
      </c>
      <c r="D15" s="2">
        <v>1</v>
      </c>
      <c r="E15" s="2">
        <v>-0.93941866581266131</v>
      </c>
      <c r="F15" s="3">
        <v>-0.14467705244052381</v>
      </c>
      <c r="J15">
        <v>1</v>
      </c>
      <c r="K15">
        <f t="shared" si="5"/>
        <v>5</v>
      </c>
      <c r="L15">
        <v>2</v>
      </c>
      <c r="M15">
        <f t="shared" si="0"/>
        <v>-3</v>
      </c>
      <c r="N15">
        <f t="shared" si="1"/>
        <v>12</v>
      </c>
      <c r="O15">
        <f t="shared" si="2"/>
        <v>-1.328264173380324</v>
      </c>
      <c r="P15">
        <f t="shared" si="3"/>
        <v>1.4686450350556834</v>
      </c>
      <c r="Q15">
        <f t="shared" si="4"/>
        <v>-0.67259270913454916</v>
      </c>
    </row>
    <row r="16" spans="2:18" ht="15.75" thickBot="1" x14ac:dyDescent="0.3">
      <c r="B16" s="6"/>
      <c r="C16" s="2" t="s">
        <v>1</v>
      </c>
      <c r="D16" s="2">
        <v>-0.93941866581266131</v>
      </c>
      <c r="E16" s="2">
        <v>1</v>
      </c>
      <c r="F16" s="3">
        <v>0.10945151721718638</v>
      </c>
      <c r="J16">
        <v>4</v>
      </c>
      <c r="K16">
        <v>3</v>
      </c>
      <c r="L16">
        <v>4</v>
      </c>
      <c r="M16">
        <f t="shared" si="0"/>
        <v>5</v>
      </c>
      <c r="N16">
        <f t="shared" si="1"/>
        <v>10</v>
      </c>
      <c r="O16">
        <f t="shared" si="2"/>
        <v>0.71521917028171267</v>
      </c>
      <c r="P16">
        <f t="shared" si="3"/>
        <v>-7.729710710819393E-2</v>
      </c>
      <c r="Q16">
        <f t="shared" si="4"/>
        <v>0.67259270913454916</v>
      </c>
    </row>
    <row r="17" spans="2:17" ht="15.75" thickBot="1" x14ac:dyDescent="0.3">
      <c r="B17" s="6"/>
      <c r="C17" s="3" t="s">
        <v>2</v>
      </c>
      <c r="D17" s="3">
        <v>-0.14467705244052381</v>
      </c>
      <c r="E17" s="3">
        <v>0.10945151721718638</v>
      </c>
      <c r="F17" s="3">
        <v>1</v>
      </c>
      <c r="J17">
        <v>2</v>
      </c>
      <c r="K17">
        <f t="shared" si="5"/>
        <v>4</v>
      </c>
      <c r="L17">
        <v>3</v>
      </c>
      <c r="M17">
        <f t="shared" si="0"/>
        <v>0</v>
      </c>
      <c r="N17">
        <f t="shared" si="1"/>
        <v>11</v>
      </c>
      <c r="O17">
        <f t="shared" si="2"/>
        <v>-0.64710305882631169</v>
      </c>
      <c r="P17">
        <f t="shared" si="3"/>
        <v>0.6956739639737447</v>
      </c>
      <c r="Q17">
        <f t="shared" si="4"/>
        <v>0</v>
      </c>
    </row>
    <row r="18" spans="2:17" x14ac:dyDescent="0.25">
      <c r="J18">
        <v>1</v>
      </c>
      <c r="K18">
        <v>4</v>
      </c>
      <c r="L18">
        <v>4</v>
      </c>
      <c r="M18">
        <f t="shared" si="0"/>
        <v>-2</v>
      </c>
      <c r="N18">
        <f t="shared" si="1"/>
        <v>12</v>
      </c>
      <c r="O18">
        <f t="shared" si="2"/>
        <v>-1.328264173380324</v>
      </c>
      <c r="P18">
        <f t="shared" si="3"/>
        <v>0.6956739639737447</v>
      </c>
      <c r="Q18">
        <f t="shared" si="4"/>
        <v>0.67259270913454916</v>
      </c>
    </row>
    <row r="19" spans="2:17" ht="15.75" thickBot="1" x14ac:dyDescent="0.3">
      <c r="C19" t="s">
        <v>15</v>
      </c>
      <c r="D19" s="2">
        <v>1</v>
      </c>
      <c r="E19" s="2">
        <v>-0.93941866581266131</v>
      </c>
      <c r="F19" s="3">
        <v>-0.14467705244052381</v>
      </c>
      <c r="J19">
        <v>4</v>
      </c>
      <c r="K19">
        <f t="shared" si="5"/>
        <v>2</v>
      </c>
      <c r="L19">
        <v>1</v>
      </c>
      <c r="M19">
        <f t="shared" si="0"/>
        <v>6</v>
      </c>
      <c r="N19">
        <f t="shared" si="1"/>
        <v>5</v>
      </c>
      <c r="O19">
        <f t="shared" si="2"/>
        <v>0.71521917028171267</v>
      </c>
      <c r="P19">
        <f t="shared" si="3"/>
        <v>-0.85026817819013256</v>
      </c>
      <c r="Q19">
        <f t="shared" si="4"/>
        <v>-1.3451854182690983</v>
      </c>
    </row>
    <row r="20" spans="2:17" ht="15.75" thickBot="1" x14ac:dyDescent="0.3">
      <c r="D20" s="2"/>
      <c r="E20" s="2">
        <v>1</v>
      </c>
      <c r="F20" s="3">
        <v>0.10945151721718638</v>
      </c>
      <c r="J20">
        <v>3</v>
      </c>
      <c r="K20">
        <f t="shared" si="5"/>
        <v>3</v>
      </c>
      <c r="L20">
        <v>1</v>
      </c>
      <c r="M20">
        <f t="shared" si="0"/>
        <v>3</v>
      </c>
      <c r="N20">
        <f t="shared" si="1"/>
        <v>7</v>
      </c>
      <c r="O20">
        <f t="shared" si="2"/>
        <v>3.4058055727700494E-2</v>
      </c>
      <c r="P20">
        <f t="shared" si="3"/>
        <v>-7.729710710819393E-2</v>
      </c>
      <c r="Q20">
        <f t="shared" si="4"/>
        <v>-1.3451854182690983</v>
      </c>
    </row>
    <row r="21" spans="2:17" ht="15.75" thickBot="1" x14ac:dyDescent="0.3">
      <c r="D21" s="2"/>
      <c r="E21" s="2"/>
      <c r="F21" s="3">
        <v>1</v>
      </c>
      <c r="J21">
        <v>5</v>
      </c>
      <c r="K21">
        <f t="shared" si="5"/>
        <v>1</v>
      </c>
      <c r="L21">
        <v>3</v>
      </c>
      <c r="M21">
        <f t="shared" si="0"/>
        <v>9</v>
      </c>
      <c r="N21">
        <f t="shared" si="1"/>
        <v>5</v>
      </c>
      <c r="O21">
        <f t="shared" si="2"/>
        <v>1.396380284835725</v>
      </c>
      <c r="P21">
        <f t="shared" si="3"/>
        <v>-1.6232392492720713</v>
      </c>
      <c r="Q21">
        <f t="shared" si="4"/>
        <v>0</v>
      </c>
    </row>
    <row r="22" spans="2:17" ht="15.75" thickBot="1" x14ac:dyDescent="0.3">
      <c r="C22" t="s">
        <v>24</v>
      </c>
      <c r="J22">
        <v>4</v>
      </c>
      <c r="K22">
        <f t="shared" si="5"/>
        <v>2</v>
      </c>
      <c r="L22">
        <v>4</v>
      </c>
      <c r="M22">
        <f t="shared" si="0"/>
        <v>6</v>
      </c>
      <c r="N22">
        <f t="shared" si="1"/>
        <v>8</v>
      </c>
      <c r="O22">
        <f t="shared" si="2"/>
        <v>0.71521917028171267</v>
      </c>
      <c r="P22">
        <f t="shared" si="3"/>
        <v>-0.85026817819013256</v>
      </c>
      <c r="Q22">
        <f t="shared" si="4"/>
        <v>0.67259270913454916</v>
      </c>
    </row>
    <row r="23" spans="2:17" x14ac:dyDescent="0.25">
      <c r="D23" s="4" t="s">
        <v>0</v>
      </c>
      <c r="E23" s="4" t="s">
        <v>1</v>
      </c>
      <c r="F23" s="4" t="s">
        <v>2</v>
      </c>
      <c r="J23">
        <v>1</v>
      </c>
      <c r="K23">
        <v>4</v>
      </c>
      <c r="L23">
        <v>1</v>
      </c>
      <c r="M23">
        <f t="shared" si="0"/>
        <v>-2</v>
      </c>
      <c r="N23">
        <f t="shared" si="1"/>
        <v>9</v>
      </c>
      <c r="O23">
        <f t="shared" si="2"/>
        <v>-1.328264173380324</v>
      </c>
      <c r="P23">
        <f t="shared" si="3"/>
        <v>0.6956739639737447</v>
      </c>
      <c r="Q23">
        <f t="shared" si="4"/>
        <v>-1.3451854182690983</v>
      </c>
    </row>
    <row r="24" spans="2:17" x14ac:dyDescent="0.25">
      <c r="C24" s="2" t="s">
        <v>0</v>
      </c>
      <c r="D24">
        <f>G4</f>
        <v>2.1552631578947361</v>
      </c>
      <c r="E24">
        <f>J4</f>
        <v>-1.7842105263157895</v>
      </c>
      <c r="F24">
        <f>J5</f>
        <v>-0.31578947368421062</v>
      </c>
      <c r="J24">
        <v>2</v>
      </c>
      <c r="K24">
        <f t="shared" si="5"/>
        <v>4</v>
      </c>
      <c r="L24">
        <v>5</v>
      </c>
      <c r="M24">
        <f t="shared" si="0"/>
        <v>0</v>
      </c>
      <c r="N24">
        <f t="shared" si="1"/>
        <v>13</v>
      </c>
      <c r="O24">
        <f t="shared" si="2"/>
        <v>-0.64710305882631169</v>
      </c>
      <c r="P24">
        <f t="shared" si="3"/>
        <v>0.6956739639737447</v>
      </c>
      <c r="Q24">
        <f t="shared" si="4"/>
        <v>1.3451854182690983</v>
      </c>
    </row>
    <row r="25" spans="2:17" x14ac:dyDescent="0.25">
      <c r="C25" s="2" t="s">
        <v>1</v>
      </c>
      <c r="D25">
        <f>J4</f>
        <v>-1.7842105263157895</v>
      </c>
      <c r="E25">
        <f>G5</f>
        <v>1.6736842105263163</v>
      </c>
      <c r="F25">
        <f>J6</f>
        <v>0.21052631578947364</v>
      </c>
      <c r="J25">
        <v>3</v>
      </c>
      <c r="K25">
        <f t="shared" si="5"/>
        <v>3</v>
      </c>
      <c r="L25">
        <v>5</v>
      </c>
      <c r="M25">
        <f t="shared" si="0"/>
        <v>3</v>
      </c>
      <c r="N25">
        <f t="shared" si="1"/>
        <v>11</v>
      </c>
      <c r="O25">
        <f t="shared" si="2"/>
        <v>3.4058055727700494E-2</v>
      </c>
      <c r="P25">
        <f t="shared" si="3"/>
        <v>-7.729710710819393E-2</v>
      </c>
      <c r="Q25">
        <f t="shared" si="4"/>
        <v>1.3451854182690983</v>
      </c>
    </row>
    <row r="26" spans="2:17" ht="15.75" thickBot="1" x14ac:dyDescent="0.3">
      <c r="C26" s="3" t="s">
        <v>2</v>
      </c>
      <c r="D26">
        <f>J5</f>
        <v>-0.31578947368421062</v>
      </c>
      <c r="E26">
        <f>J6</f>
        <v>0.21052631578947364</v>
      </c>
      <c r="F26">
        <f>G6</f>
        <v>2.2105263157894739</v>
      </c>
      <c r="J26">
        <v>5</v>
      </c>
      <c r="K26">
        <f t="shared" si="5"/>
        <v>1</v>
      </c>
      <c r="L26">
        <v>3</v>
      </c>
      <c r="M26">
        <f t="shared" si="0"/>
        <v>9</v>
      </c>
      <c r="N26">
        <f t="shared" si="1"/>
        <v>5</v>
      </c>
      <c r="O26">
        <f t="shared" si="2"/>
        <v>1.396380284835725</v>
      </c>
      <c r="P26">
        <f t="shared" si="3"/>
        <v>-1.6232392492720713</v>
      </c>
      <c r="Q26">
        <f t="shared" si="4"/>
        <v>0</v>
      </c>
    </row>
    <row r="27" spans="2:17" x14ac:dyDescent="0.25">
      <c r="J27">
        <v>1</v>
      </c>
      <c r="K27">
        <f t="shared" si="5"/>
        <v>5</v>
      </c>
      <c r="L27">
        <v>3</v>
      </c>
      <c r="M27">
        <f t="shared" si="0"/>
        <v>-3</v>
      </c>
      <c r="N27">
        <f t="shared" si="1"/>
        <v>13</v>
      </c>
      <c r="O27">
        <f t="shared" si="2"/>
        <v>-1.328264173380324</v>
      </c>
      <c r="P27">
        <f t="shared" si="3"/>
        <v>1.4686450350556834</v>
      </c>
      <c r="Q27">
        <f t="shared" si="4"/>
        <v>0</v>
      </c>
    </row>
    <row r="28" spans="2:17" x14ac:dyDescent="0.25">
      <c r="J28">
        <v>3</v>
      </c>
      <c r="K28">
        <f t="shared" si="5"/>
        <v>3</v>
      </c>
      <c r="L28">
        <v>5</v>
      </c>
      <c r="M28">
        <f t="shared" si="0"/>
        <v>3</v>
      </c>
      <c r="N28">
        <f t="shared" si="1"/>
        <v>11</v>
      </c>
      <c r="O28">
        <f t="shared" si="2"/>
        <v>3.4058055727700494E-2</v>
      </c>
      <c r="P28">
        <f t="shared" si="3"/>
        <v>-7.729710710819393E-2</v>
      </c>
      <c r="Q28">
        <f t="shared" si="4"/>
        <v>1.3451854182690983</v>
      </c>
    </row>
    <row r="29" spans="2:17" x14ac:dyDescent="0.25">
      <c r="J29">
        <v>3</v>
      </c>
      <c r="K29">
        <v>4</v>
      </c>
      <c r="L29">
        <v>1</v>
      </c>
      <c r="M29">
        <f t="shared" si="0"/>
        <v>2</v>
      </c>
      <c r="N29">
        <f t="shared" si="1"/>
        <v>9</v>
      </c>
      <c r="O29">
        <f t="shared" si="2"/>
        <v>3.4058055727700494E-2</v>
      </c>
      <c r="P29">
        <f t="shared" si="3"/>
        <v>0.6956739639737447</v>
      </c>
      <c r="Q29">
        <f t="shared" si="4"/>
        <v>-1.3451854182690983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_c1</vt:lpstr>
      <vt:lpstr>_c2</vt:lpstr>
      <vt:lpstr>correl</vt:lpstr>
      <vt:lpstr>covar</vt:lpstr>
      <vt:lpstr>Fuel_Economy</vt:lpstr>
      <vt:lpstr>Horse_Power</vt:lpstr>
      <vt:lpstr>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2013-06-08T18:34:38Z</dcterms:created>
  <dcterms:modified xsi:type="dcterms:W3CDTF">2013-06-10T11:47:59Z</dcterms:modified>
</cp:coreProperties>
</file>