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Q80" i="1" l="1" a="1"/>
  <c r="P80" i="1" a="1"/>
  <c r="O80" i="1" a="1"/>
  <c r="N80" i="1" a="1"/>
  <c r="M80" i="1" a="1"/>
  <c r="L80" i="1" a="1"/>
  <c r="M76" i="1" a="1"/>
  <c r="N76" i="1" a="1"/>
  <c r="O76" i="1" a="1"/>
  <c r="P76" i="1" a="1"/>
  <c r="Q76" i="1" a="1"/>
  <c r="M77" i="1" a="1"/>
  <c r="N77" i="1" a="1"/>
  <c r="O77" i="1" a="1"/>
  <c r="P77" i="1" a="1"/>
  <c r="Q77" i="1" a="1"/>
  <c r="L77" i="1" a="1"/>
  <c r="L76" i="1" a="1"/>
  <c r="M75" i="1" a="1"/>
  <c r="N75" i="1" a="1"/>
  <c r="O75" i="1" a="1"/>
  <c r="P75" i="1" a="1"/>
  <c r="Q75" i="1" a="1"/>
  <c r="L75" i="1" a="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2" i="1"/>
  <c r="R65" i="1" l="1"/>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6" i="1"/>
  <c r="R67" i="1"/>
  <c r="R68" i="1"/>
  <c r="R69" i="1"/>
  <c r="R70" i="1"/>
  <c r="R71" i="1"/>
  <c r="R72" i="1"/>
  <c r="R73" i="1"/>
  <c r="R2" i="1"/>
  <c r="O76" i="1" l="1"/>
  <c r="P76" i="1"/>
  <c r="P75" i="1"/>
  <c r="L80" i="1"/>
  <c r="O77" i="1"/>
  <c r="Q75" i="1"/>
  <c r="N76" i="1"/>
  <c r="M75" i="1"/>
  <c r="O80" i="1"/>
  <c r="L75" i="1"/>
  <c r="O75" i="1"/>
  <c r="Q76" i="1"/>
  <c r="Q77" i="1"/>
  <c r="N77" i="1"/>
  <c r="M80" i="1"/>
  <c r="L77" i="1"/>
  <c r="M76" i="1"/>
  <c r="P77" i="1"/>
  <c r="P80" i="1"/>
  <c r="N80" i="1"/>
  <c r="Q80" i="1"/>
  <c r="L76" i="1"/>
  <c r="M77" i="1"/>
  <c r="N75" i="1"/>
  <c r="U27" i="1"/>
  <c r="U26" i="1"/>
  <c r="U28" i="1"/>
  <c r="U29" i="1"/>
  <c r="U30" i="1"/>
  <c r="U34" i="1"/>
  <c r="U31" i="1"/>
  <c r="U33" i="1"/>
  <c r="U32" i="1"/>
  <c r="V31" i="1"/>
  <c r="Q78" i="1" l="1"/>
  <c r="Q79" i="1" s="1"/>
  <c r="O78" i="1"/>
  <c r="O79" i="1" s="1"/>
  <c r="P78" i="1"/>
  <c r="P79" i="1" s="1"/>
  <c r="V27" i="1"/>
  <c r="V26" i="1"/>
  <c r="V34" i="1"/>
  <c r="V32" i="1"/>
  <c r="V28" i="1"/>
  <c r="W31" i="1"/>
  <c r="V30" i="1"/>
  <c r="V29" i="1"/>
  <c r="W29" i="1" s="1"/>
  <c r="V33" i="1"/>
  <c r="N78" i="1" l="1"/>
  <c r="N79" i="1" s="1"/>
  <c r="M78" i="1"/>
  <c r="M79" i="1" s="1"/>
  <c r="W30" i="1"/>
  <c r="W34" i="1"/>
  <c r="L78" i="1"/>
  <c r="L79" i="1" s="1"/>
  <c r="W27" i="1"/>
  <c r="W28" i="1"/>
  <c r="W26" i="1"/>
  <c r="W33" i="1"/>
  <c r="W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U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2"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M19"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V19" authorId="0" shapeId="0">
      <text>
        <r>
          <rPr>
            <b/>
            <sz val="9"/>
            <color indexed="81"/>
            <rFont val="Tahoma"/>
            <family val="2"/>
          </rPr>
          <t>Matt Trawick:</t>
        </r>
        <r>
          <rPr>
            <sz val="9"/>
            <color indexed="81"/>
            <rFont val="Tahoma"/>
            <family val="2"/>
          </rPr>
          <t xml:space="preserve">
cost of books for faculty, for instance.
(Approximation)</t>
        </r>
      </text>
    </comment>
    <comment ref="U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2"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3"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5"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5" authorId="0" shapeId="0">
      <text>
        <r>
          <rPr>
            <b/>
            <sz val="9"/>
            <color indexed="81"/>
            <rFont val="Tahoma"/>
            <family val="2"/>
          </rPr>
          <t>Matt Trawick:</t>
        </r>
        <r>
          <rPr>
            <sz val="9"/>
            <color indexed="81"/>
            <rFont val="Tahoma"/>
            <family val="2"/>
          </rPr>
          <t xml:space="preserve">
Ovidiu notes that books do LR circuits wrong, except feynman
</t>
        </r>
      </text>
    </comment>
    <comment ref="O25" authorId="0" shapeId="0">
      <text>
        <r>
          <rPr>
            <b/>
            <sz val="9"/>
            <color indexed="81"/>
            <rFont val="Tahoma"/>
            <family val="2"/>
          </rPr>
          <t xml:space="preserve">Ovidiu sez: needs changing.
</t>
        </r>
      </text>
    </comment>
    <comment ref="T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U25" authorId="0" shapeId="0">
      <text>
        <r>
          <rPr>
            <b/>
            <sz val="9"/>
            <color indexed="81"/>
            <rFont val="Tahoma"/>
            <family val="2"/>
          </rPr>
          <t>Matt Trawick:</t>
        </r>
        <r>
          <rPr>
            <sz val="9"/>
            <color indexed="81"/>
            <rFont val="Tahoma"/>
            <family val="2"/>
          </rPr>
          <t xml:space="preserve">
Resulting number of pages in the manual.</t>
        </r>
      </text>
    </comment>
    <comment ref="W25" authorId="0" shapeId="0">
      <text>
        <r>
          <rPr>
            <b/>
            <sz val="9"/>
            <color indexed="81"/>
            <rFont val="Tahoma"/>
            <family val="2"/>
          </rPr>
          <t>Matt Trawick:</t>
        </r>
        <r>
          <rPr>
            <sz val="9"/>
            <color indexed="81"/>
            <rFont val="Tahoma"/>
            <family val="2"/>
          </rPr>
          <t xml:space="preserve">
Estimated
</t>
        </r>
      </text>
    </comment>
    <comment ref="O26" authorId="0" shapeId="0">
      <text>
        <r>
          <rPr>
            <b/>
            <sz val="9"/>
            <color indexed="81"/>
            <rFont val="Tahoma"/>
            <family val="2"/>
          </rPr>
          <t xml:space="preserve">Needs changing
</t>
        </r>
      </text>
    </comment>
    <comment ref="M28"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29" authorId="0" shapeId="0">
      <text>
        <r>
          <rPr>
            <b/>
            <sz val="9"/>
            <color indexed="81"/>
            <rFont val="Tahoma"/>
            <family val="2"/>
          </rPr>
          <t>Matt Trawick:</t>
        </r>
        <r>
          <rPr>
            <sz val="9"/>
            <color indexed="81"/>
            <rFont val="Tahoma"/>
            <family val="2"/>
          </rPr>
          <t xml:space="preserve">
This lab is now ONLY the oscilloscope-and-bar-magnet experiment.
</t>
        </r>
      </text>
    </comment>
    <comment ref="M29" authorId="0" shapeId="0">
      <text>
        <r>
          <rPr>
            <b/>
            <sz val="9"/>
            <color indexed="81"/>
            <rFont val="Tahoma"/>
            <family val="2"/>
          </rPr>
          <t>Matt Trawick:</t>
        </r>
        <r>
          <rPr>
            <sz val="9"/>
            <color indexed="81"/>
            <rFont val="Tahoma"/>
            <family val="2"/>
          </rPr>
          <t xml:space="preserve">
I do this as a demo.</t>
        </r>
      </text>
    </comment>
    <comment ref="K30"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0" authorId="0" shapeId="0">
      <text>
        <r>
          <rPr>
            <b/>
            <sz val="9"/>
            <color indexed="81"/>
            <rFont val="Tahoma"/>
            <family val="2"/>
          </rPr>
          <t>Matt Trawick:</t>
        </r>
        <r>
          <rPr>
            <sz val="9"/>
            <color indexed="81"/>
            <rFont val="Tahoma"/>
            <family val="2"/>
          </rPr>
          <t xml:space="preserve">
I will only use activity 1, and will cover activity 2 as a demo.</t>
        </r>
      </text>
    </comment>
    <comment ref="M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1"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47"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48"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0"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3"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56"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59"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66"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<sst xmlns="http://schemas.openxmlformats.org/spreadsheetml/2006/main" count="297" uniqueCount="217">
  <si>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</si>
  <si>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</si>
  <si>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</si>
  <si>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</si>
  <si>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</si>
  <si>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</si>
  <si>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</si>
  <si>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</si>
  <si>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</si>
  <si>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</si>
  <si>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</si>
  <si>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</si>
  <si>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</si>
  <si>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</si>
  <si>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</si>
  <si>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</si>
  <si>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</si>
  <si>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</si>
  <si>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</si>
  <si>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</si>
  <si>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</si>
  <si>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</si>
  <si>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</si>
  <si>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</si>
  <si>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</si>
  <si>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</si>
  <si>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</si>
  <si>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</si>
  <si>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</si>
  <si>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</si>
  <si>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</si>
  <si>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</si>
  <si>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</si>
  <si>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</si>
  <si>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</si>
  <si>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</si>
  <si>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</si>
  <si>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</si>
  <si>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</si>
  <si>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</si>
  <si>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</si>
  <si>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</si>
  <si>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</si>
  <si>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</si>
  <si>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</si>
  <si>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</si>
  <si>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</si>
  <si>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</si>
  <si>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</si>
  <si>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</si>
  <si>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</si>
  <si>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</si>
  <si>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</si>
  <si>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</si>
  <si>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</si>
  <si>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</si>
  <si>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</si>
  <si>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</si>
  <si>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</si>
  <si>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</si>
  <si>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</si>
  <si>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</si>
  <si>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</si>
  <si>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</si>
  <si>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</si>
  <si>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</si>
  <si>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</si>
  <si>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</si>
  <si>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</si>
  <si>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</si>
  <si>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</si>
  <si>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</si>
  <si>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</si>
  <si>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</si>
  <si>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</si>
  <si>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</si>
  <si>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</si>
  <si>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</si>
  <si>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</si>
  <si>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</si>
  <si>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</si>
  <si>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</si>
  <si>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</si>
  <si>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</si>
  <si>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</si>
  <si>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</si>
  <si>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</si>
  <si>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</si>
  <si>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</si>
  <si>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</si>
  <si>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</si>
  <si>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</si>
  <si>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</si>
  <si>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</si>
  <si>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</si>
  <si>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</si>
  <si>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</si>
  <si>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</si>
  <si>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</si>
  <si>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</si>
  <si>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</si>
  <si>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</si>
  <si>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</si>
  <si>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</si>
  <si>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</si>
  <si>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</si>
  <si>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</si>
  <si>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</si>
  <si>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</si>
  <si>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</si>
  <si>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</si>
  <si>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</si>
  <si>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</si>
  <si>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</si>
  <si>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</si>
  <si>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</si>
  <si>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</si>
  <si>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</si>
  <si>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</si>
  <si>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</si>
  <si>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</si>
  <si>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</si>
  <si>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</si>
  <si>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</si>
  <si>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</si>
  <si>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</si>
  <si>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</si>
  <si>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</si>
  <si>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</si>
  <si>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</si>
  <si>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</si>
  <si>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</si>
  <si>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</si>
  <si>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</si>
  <si>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</si>
  <si>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</si>
  <si>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</si>
  <si>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</si>
  <si>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</si>
  <si>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</si>
  <si>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</si>
  <si>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</si>
  <si>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</si>
  <si>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</si>
  <si>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</si>
  <si>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</si>
  <si>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</si>
  <si>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</si>
  <si>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</si>
  <si>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</si>
  <si>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</si>
  <si>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</si>
  <si>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</si>
  <si>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</si>
  <si>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</si>
  <si>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</si>
  <si>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</si>
  <si>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</si>
  <si>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</si>
  <si>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</si>
  <si>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</si>
  <si>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</si>
  <si>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</si>
  <si>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</si>
  <si>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</si>
  <si>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</si>
  <si>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</si>
  <si>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</si>
  <si>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</si>
  <si>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</si>
  <si>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</si>
  <si>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</si>
  <si>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</si>
  <si>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</si>
  <si>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</si>
  <si>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</si>
  <si>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</si>
  <si>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</si>
  <si>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</si>
  <si>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</si>
  <si>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</si>
  <si>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</si>
  <si>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</si>
  <si>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</si>
  <si>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</si>
  <si>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</si>
  <si>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</si>
  <si>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</si>
  <si>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</si>
  <si>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</si>
  <si>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</si>
  <si>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</si>
  <si>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</si>
  <si>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</si>
  <si>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</si>
  <si>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</si>
  <si>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</si>
  <si>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</si>
  <si>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</si>
  <si>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</si>
  <si>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</si>
  <si>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</si>
  <si>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</si>
  <si>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</si>
  <si>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 users 
for 2017-18</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</si>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</sst>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tabSelected="1" zoomScale="85" zoomScaleNormal="85" workbookViewId="0">
      <selection activeCell="T71" sqref="T71"/>
    </sheetView>
  </sheetViews>
  <sheetFormatPr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88671875" style="14" customWidth="1"/>
    <col min="11" max="11" width="28.44140625" style="20" customWidth="1"/>
    <col min="12" max="12" width="8.77734375" style="2" customWidth="1"/>
    <col min="13" max="13" width="8.77734375" style="20" customWidth="1"/>
    <col min="14" max="15" width="8.77734375" style="2" customWidth="1"/>
    <col min="16" max="16" width="8.77734375" style="34" customWidth="1"/>
    <col min="17" max="17" width="8.77734375" style="87" customWidth="1"/>
    <col min="18" max="18" width="11" style="3" customWidth="1"/>
    <col min="19" max="19" width="2.44140625" style="3" customWidth="1"/>
    <col min="20" max="20" width="10.33203125" style="3" customWidth="1"/>
    <col min="22" max="22" width="9.5546875" customWidth="1"/>
    <col min="23" max="23" width="10.109375" bestFit="1" customWidth="1"/>
  </cols>
  <sheetData>
    <row r="1" spans="1:27" s="1" customFormat="1" ht="28.8" x14ac:dyDescent="0.3">
      <c r="A1" s="48" t="s">
        <v>76</v>
      </c>
      <c r="B1" s="25" t="s">
        <v>107</v>
      </c>
      <c r="C1" s="25" t="s">
        <v>212</v>
      </c>
      <c r="D1" s="50" t="s">
        <v>85</v>
      </c>
      <c r="E1" s="50" t="s">
        <v>86</v>
      </c>
      <c r="F1" s="50" t="s">
        <v>210</v>
      </c>
      <c r="G1" s="50" t="s">
        <v>181</v>
      </c>
      <c r="H1" s="50" t="s">
        <v>182</v>
      </c>
      <c r="I1" s="50" t="s">
        <v>183</v>
      </c>
      <c r="J1" s="50" t="s">
        <v>184</v>
      </c>
      <c r="K1" s="51" t="s">
        <v>108</v>
      </c>
      <c r="L1" s="49" t="s">
        <v>109</v>
      </c>
      <c r="M1" s="49" t="s">
        <v>166</v>
      </c>
      <c r="N1" s="49" t="s">
        <v>100</v>
      </c>
      <c r="O1" s="49" t="s">
        <v>203</v>
      </c>
      <c r="P1" s="49" t="s">
        <v>202</v>
      </c>
      <c r="Q1" s="49" t="s">
        <v>201</v>
      </c>
      <c r="R1" s="52" t="s">
        <v>204</v>
      </c>
      <c r="S1" s="32"/>
      <c r="T1" s="33"/>
      <c r="U1" s="32"/>
      <c r="V1" s="32"/>
      <c r="W1" s="32"/>
      <c r="X1" s="33"/>
      <c r="Y1" s="33"/>
      <c r="Z1" s="33"/>
      <c r="AA1" s="33"/>
    </row>
    <row r="2" spans="1:27" s="1" customFormat="1" x14ac:dyDescent="0.3">
      <c r="A2" s="10" t="s">
        <v>104</v>
      </c>
      <c r="B2" s="53" t="s">
        <v>105</v>
      </c>
      <c r="C2" s="53"/>
      <c r="D2" s="56">
        <v>4</v>
      </c>
      <c r="E2" s="56">
        <v>1</v>
      </c>
      <c r="F2" s="56">
        <f>CEILING(D2,T$22+1)</f>
        <v>4</v>
      </c>
      <c r="G2" s="56"/>
      <c r="H2" s="56"/>
      <c r="I2" s="56"/>
      <c r="J2" s="56"/>
      <c r="K2" s="57"/>
      <c r="L2" s="58">
        <v>1</v>
      </c>
      <c r="M2" s="59">
        <v>1</v>
      </c>
      <c r="N2" s="55">
        <v>1</v>
      </c>
      <c r="O2" s="55">
        <v>1</v>
      </c>
      <c r="P2" s="91">
        <v>1</v>
      </c>
      <c r="Q2" s="91">
        <v>1</v>
      </c>
      <c r="R2" s="75">
        <f>O2+2*P2+Q2</f>
        <v>4</v>
      </c>
      <c r="S2" s="33"/>
      <c r="T2" s="80"/>
      <c r="U2" s="80"/>
      <c r="V2" s="80"/>
      <c r="W2" s="32"/>
      <c r="X2" s="33"/>
      <c r="Y2" s="33"/>
      <c r="Z2" s="33"/>
      <c r="AA2" s="33"/>
    </row>
    <row r="3" spans="1:27" s="1" customFormat="1" x14ac:dyDescent="0.3">
      <c r="A3" s="48"/>
      <c r="B3" s="54" t="s">
        <v>106</v>
      </c>
      <c r="C3" s="54"/>
      <c r="D3" s="61">
        <v>2</v>
      </c>
      <c r="E3" s="61">
        <v>0</v>
      </c>
      <c r="F3" s="61">
        <f t="shared" ref="F3:F66" si="0">CEILING(D3,T$22+1)</f>
        <v>2</v>
      </c>
      <c r="G3" s="61"/>
      <c r="H3" s="61"/>
      <c r="I3" s="61"/>
      <c r="J3" s="61"/>
      <c r="K3" s="62"/>
      <c r="L3" s="63">
        <v>1</v>
      </c>
      <c r="M3" s="60">
        <v>1</v>
      </c>
      <c r="N3" s="60">
        <v>1</v>
      </c>
      <c r="O3" s="60">
        <v>1</v>
      </c>
      <c r="P3" s="92">
        <v>1</v>
      </c>
      <c r="Q3" s="92">
        <v>1</v>
      </c>
      <c r="R3" s="76">
        <f t="shared" ref="R3:R60" si="1">O3+2*P3+Q3</f>
        <v>4</v>
      </c>
      <c r="S3" s="33"/>
      <c r="T3" s="80"/>
      <c r="U3" s="80"/>
      <c r="V3" s="80"/>
      <c r="W3" s="32"/>
      <c r="X3" s="33"/>
      <c r="Y3" s="33"/>
      <c r="Z3" s="33"/>
      <c r="AA3" s="33"/>
    </row>
    <row r="4" spans="1:27" s="1" customFormat="1" x14ac:dyDescent="0.3">
      <c r="A4" s="30" t="s">
        <v>73</v>
      </c>
      <c r="B4" s="23" t="s">
        <v>112</v>
      </c>
      <c r="C4" s="23" t="s">
        <v>213</v>
      </c>
      <c r="D4" s="14">
        <v>5</v>
      </c>
      <c r="E4" s="14">
        <v>0</v>
      </c>
      <c r="F4" s="14">
        <f t="shared" si="0"/>
        <v>6</v>
      </c>
      <c r="G4" s="14">
        <v>12</v>
      </c>
      <c r="H4" s="14">
        <v>1</v>
      </c>
      <c r="I4" s="14">
        <v>7</v>
      </c>
      <c r="J4" s="14">
        <v>1</v>
      </c>
      <c r="K4" s="22" t="s">
        <v>94</v>
      </c>
      <c r="L4" s="36">
        <v>1</v>
      </c>
      <c r="M4" s="36">
        <v>1</v>
      </c>
      <c r="N4" s="36">
        <v>1</v>
      </c>
      <c r="O4" s="36">
        <v>1</v>
      </c>
      <c r="P4" s="89">
        <v>1</v>
      </c>
      <c r="Q4" s="89">
        <v>1</v>
      </c>
      <c r="R4" s="77">
        <f t="shared" si="1"/>
        <v>4</v>
      </c>
      <c r="S4" s="33"/>
      <c r="T4" s="5"/>
      <c r="U4" s="5"/>
      <c r="V4" s="5"/>
      <c r="W4" s="15"/>
      <c r="X4" s="33"/>
      <c r="Y4" s="33"/>
      <c r="Z4" s="33"/>
      <c r="AA4" s="33"/>
    </row>
    <row r="5" spans="1:27" x14ac:dyDescent="0.3">
      <c r="B5" s="23" t="s">
        <v>160</v>
      </c>
      <c r="C5" s="23" t="s">
        <v>213</v>
      </c>
      <c r="D5" s="14">
        <v>2</v>
      </c>
      <c r="E5" s="14">
        <v>0</v>
      </c>
      <c r="F5" s="14">
        <f t="shared" si="0"/>
        <v>2</v>
      </c>
      <c r="G5" s="14">
        <v>13</v>
      </c>
      <c r="H5" s="14">
        <v>2</v>
      </c>
      <c r="I5" s="14">
        <v>8</v>
      </c>
      <c r="J5" s="14">
        <v>2</v>
      </c>
      <c r="K5" s="22"/>
      <c r="L5" s="2">
        <v>1</v>
      </c>
      <c r="M5" s="20">
        <v>1</v>
      </c>
      <c r="N5" s="34">
        <v>1</v>
      </c>
      <c r="O5" s="85">
        <v>1</v>
      </c>
      <c r="P5" s="87">
        <v>1</v>
      </c>
      <c r="Q5" s="87">
        <v>1</v>
      </c>
      <c r="R5" s="77">
        <f t="shared" si="1"/>
        <v>4</v>
      </c>
      <c r="S5" s="33"/>
      <c r="T5" s="5"/>
      <c r="U5" s="5"/>
      <c r="V5" s="5"/>
      <c r="W5" s="15"/>
      <c r="X5" s="33"/>
      <c r="Y5" s="33"/>
      <c r="Z5" s="33"/>
      <c r="AA5" s="33"/>
    </row>
    <row r="6" spans="1:27" x14ac:dyDescent="0.3">
      <c r="A6" s="30"/>
      <c r="B6" s="31" t="s">
        <v>161</v>
      </c>
      <c r="C6" s="31" t="s">
        <v>214</v>
      </c>
      <c r="D6" s="14">
        <v>2</v>
      </c>
      <c r="E6" s="14">
        <v>0</v>
      </c>
      <c r="F6" s="14">
        <f t="shared" si="0"/>
        <v>2</v>
      </c>
      <c r="H6" s="14">
        <v>3</v>
      </c>
      <c r="J6" s="14">
        <v>3</v>
      </c>
      <c r="K6" s="22" t="s">
        <v>92</v>
      </c>
      <c r="L6" s="36"/>
      <c r="M6" s="36">
        <v>1</v>
      </c>
      <c r="N6" s="36">
        <v>1</v>
      </c>
      <c r="O6" s="6"/>
      <c r="P6" s="89">
        <v>1</v>
      </c>
      <c r="Q6" s="89">
        <v>0.5</v>
      </c>
      <c r="R6" s="77">
        <f t="shared" si="1"/>
        <v>2.5</v>
      </c>
      <c r="S6" s="33"/>
      <c r="T6" s="5"/>
      <c r="U6" s="5"/>
      <c r="V6" s="5"/>
      <c r="W6" s="15"/>
      <c r="X6" s="33"/>
      <c r="Y6" s="33"/>
      <c r="Z6" s="33"/>
      <c r="AA6" s="33"/>
    </row>
    <row r="7" spans="1:27" s="33" customFormat="1" x14ac:dyDescent="0.3">
      <c r="A7" s="48"/>
      <c r="B7" s="24" t="s">
        <v>185</v>
      </c>
      <c r="C7" s="24" t="s">
        <v>214</v>
      </c>
      <c r="D7" s="27">
        <v>1</v>
      </c>
      <c r="E7" s="27">
        <v>0</v>
      </c>
      <c r="F7" s="27">
        <f t="shared" si="0"/>
        <v>2</v>
      </c>
      <c r="G7" s="27"/>
      <c r="H7" s="27"/>
      <c r="I7" s="27"/>
      <c r="J7" s="27"/>
      <c r="K7" s="29" t="s">
        <v>186</v>
      </c>
      <c r="L7" s="37"/>
      <c r="M7" s="37">
        <v>1</v>
      </c>
      <c r="N7" s="37"/>
      <c r="O7" s="86"/>
      <c r="P7" s="90">
        <v>0</v>
      </c>
      <c r="Q7" s="90"/>
      <c r="R7" s="79">
        <f t="shared" si="1"/>
        <v>0</v>
      </c>
      <c r="T7" s="5"/>
      <c r="U7" s="5"/>
      <c r="V7" s="5"/>
      <c r="W7" s="15"/>
    </row>
    <row r="8" spans="1:27" x14ac:dyDescent="0.3">
      <c r="A8" s="30" t="s">
        <v>74</v>
      </c>
      <c r="B8" s="23" t="s">
        <v>177</v>
      </c>
      <c r="C8" s="31" t="s">
        <v>213</v>
      </c>
      <c r="D8" s="14">
        <v>4</v>
      </c>
      <c r="E8" s="14">
        <v>0</v>
      </c>
      <c r="F8" s="14">
        <f t="shared" si="0"/>
        <v>4</v>
      </c>
      <c r="I8" s="14">
        <v>14</v>
      </c>
      <c r="J8" s="14">
        <v>4</v>
      </c>
      <c r="K8" s="22" t="s">
        <v>196</v>
      </c>
      <c r="L8" s="34"/>
      <c r="M8" s="36">
        <v>0.5</v>
      </c>
      <c r="N8" s="34">
        <v>1</v>
      </c>
      <c r="O8" s="34">
        <v>1</v>
      </c>
      <c r="P8" s="87">
        <v>0.5</v>
      </c>
      <c r="Q8" s="87">
        <v>1</v>
      </c>
      <c r="R8" s="77">
        <f t="shared" si="1"/>
        <v>3</v>
      </c>
      <c r="S8" s="33"/>
      <c r="T8" s="5"/>
      <c r="U8" s="5"/>
      <c r="V8" s="5"/>
      <c r="W8" s="15"/>
      <c r="X8" s="33"/>
      <c r="Y8" s="33"/>
      <c r="Z8" s="33"/>
      <c r="AA8" s="33"/>
    </row>
    <row r="9" spans="1:27" x14ac:dyDescent="0.3">
      <c r="B9" s="23" t="s">
        <v>113</v>
      </c>
      <c r="C9" s="31" t="s">
        <v>214</v>
      </c>
      <c r="D9" s="14">
        <v>2</v>
      </c>
      <c r="E9" s="14">
        <v>0</v>
      </c>
      <c r="F9" s="14">
        <f t="shared" si="0"/>
        <v>2</v>
      </c>
      <c r="H9" s="14">
        <v>4</v>
      </c>
      <c r="I9" s="14">
        <v>20</v>
      </c>
      <c r="J9" s="14">
        <v>5</v>
      </c>
      <c r="K9" s="22" t="s">
        <v>92</v>
      </c>
      <c r="M9" s="20">
        <v>1</v>
      </c>
      <c r="N9" s="34">
        <v>1</v>
      </c>
      <c r="O9" s="34">
        <v>1</v>
      </c>
      <c r="P9" s="87">
        <v>1</v>
      </c>
      <c r="Q9" s="87">
        <v>1</v>
      </c>
      <c r="R9" s="77">
        <f t="shared" si="1"/>
        <v>4</v>
      </c>
      <c r="S9" s="33"/>
      <c r="T9" s="5"/>
      <c r="U9" s="5"/>
      <c r="V9" s="5"/>
      <c r="W9" s="15"/>
      <c r="X9" s="33"/>
      <c r="Y9" s="33"/>
      <c r="Z9" s="33"/>
      <c r="AA9" s="33"/>
    </row>
    <row r="10" spans="1:27" ht="15" thickBot="1" x14ac:dyDescent="0.35">
      <c r="B10" s="23" t="s">
        <v>114</v>
      </c>
      <c r="C10" s="31" t="s">
        <v>214</v>
      </c>
      <c r="D10" s="14">
        <v>5</v>
      </c>
      <c r="E10" s="14">
        <v>0</v>
      </c>
      <c r="F10" s="14">
        <f t="shared" si="0"/>
        <v>6</v>
      </c>
      <c r="G10" s="14">
        <v>15</v>
      </c>
      <c r="H10" s="14">
        <v>5</v>
      </c>
      <c r="I10" s="14">
        <v>15</v>
      </c>
      <c r="K10" s="22"/>
      <c r="L10" s="2">
        <v>1</v>
      </c>
      <c r="M10" s="20">
        <v>0</v>
      </c>
      <c r="N10" s="34"/>
      <c r="O10" s="33"/>
      <c r="P10" s="87">
        <v>0</v>
      </c>
      <c r="R10" s="77">
        <f t="shared" si="1"/>
        <v>0</v>
      </c>
      <c r="S10" s="33"/>
      <c r="T10" s="5"/>
      <c r="U10" s="5"/>
      <c r="V10" s="5"/>
      <c r="W10" s="15"/>
      <c r="X10" s="33"/>
      <c r="Y10" s="33"/>
      <c r="Z10" s="33"/>
      <c r="AA10" s="33"/>
    </row>
    <row r="11" spans="1:27" x14ac:dyDescent="0.3">
      <c r="B11" s="23" t="s">
        <v>115</v>
      </c>
      <c r="C11" s="31" t="s">
        <v>214</v>
      </c>
      <c r="D11" s="14">
        <v>2</v>
      </c>
      <c r="E11" s="14">
        <v>0</v>
      </c>
      <c r="F11" s="14">
        <f t="shared" si="0"/>
        <v>2</v>
      </c>
      <c r="H11" s="14">
        <v>7</v>
      </c>
      <c r="I11" s="14">
        <v>19</v>
      </c>
      <c r="J11" s="14">
        <v>7</v>
      </c>
      <c r="K11" s="22" t="s">
        <v>92</v>
      </c>
      <c r="M11" s="20">
        <v>1</v>
      </c>
      <c r="N11" s="34">
        <v>1</v>
      </c>
      <c r="O11" s="34">
        <v>1</v>
      </c>
      <c r="P11" s="87">
        <v>1</v>
      </c>
      <c r="Q11" s="87">
        <v>1</v>
      </c>
      <c r="R11" s="77">
        <f t="shared" si="1"/>
        <v>4</v>
      </c>
      <c r="S11" s="33"/>
      <c r="T11" s="42" t="s">
        <v>91</v>
      </c>
      <c r="U11" s="43"/>
      <c r="V11" s="5"/>
      <c r="W11" s="15"/>
      <c r="X11" s="33"/>
      <c r="Y11" s="33"/>
      <c r="Z11" s="33"/>
      <c r="AA11" s="33"/>
    </row>
    <row r="12" spans="1:27" ht="15" thickBot="1" x14ac:dyDescent="0.35">
      <c r="B12" s="23" t="s">
        <v>187</v>
      </c>
      <c r="C12" s="31" t="s">
        <v>214</v>
      </c>
      <c r="D12" s="14">
        <v>9</v>
      </c>
      <c r="E12" s="14">
        <v>0</v>
      </c>
      <c r="F12" s="14">
        <f t="shared" si="0"/>
        <v>10</v>
      </c>
      <c r="K12" s="22" t="s">
        <v>186</v>
      </c>
      <c r="L12" s="34"/>
      <c r="M12" s="36">
        <v>1</v>
      </c>
      <c r="N12" s="34">
        <v>1</v>
      </c>
      <c r="O12" s="34">
        <v>1</v>
      </c>
      <c r="P12" s="87">
        <v>1</v>
      </c>
      <c r="Q12" s="87">
        <v>1</v>
      </c>
      <c r="R12" s="77">
        <f t="shared" si="1"/>
        <v>4</v>
      </c>
      <c r="S12" s="33"/>
      <c r="T12" s="44">
        <v>1.5</v>
      </c>
      <c r="U12" s="45"/>
      <c r="V12" s="5"/>
      <c r="W12" s="15"/>
      <c r="X12" s="33"/>
      <c r="Y12" s="33"/>
      <c r="Z12" s="33"/>
      <c r="AA12" s="33"/>
    </row>
    <row r="13" spans="1:27" x14ac:dyDescent="0.3">
      <c r="B13" s="23" t="s">
        <v>190</v>
      </c>
      <c r="C13" s="31" t="s">
        <v>214</v>
      </c>
      <c r="D13" s="14">
        <v>3</v>
      </c>
      <c r="E13" s="14">
        <v>0</v>
      </c>
      <c r="F13" s="14">
        <f t="shared" si="0"/>
        <v>4</v>
      </c>
      <c r="G13" s="14">
        <v>17</v>
      </c>
      <c r="H13" s="14">
        <v>6</v>
      </c>
      <c r="I13" s="14">
        <v>22</v>
      </c>
      <c r="J13" s="14">
        <v>6</v>
      </c>
      <c r="K13" s="22"/>
      <c r="L13" s="34">
        <v>1</v>
      </c>
      <c r="M13" s="36">
        <v>1</v>
      </c>
      <c r="N13" s="34">
        <v>1</v>
      </c>
      <c r="O13" s="34">
        <v>1</v>
      </c>
      <c r="P13" s="87">
        <v>1</v>
      </c>
      <c r="Q13" s="87">
        <v>1</v>
      </c>
      <c r="R13" s="77">
        <f t="shared" si="1"/>
        <v>4</v>
      </c>
      <c r="S13" s="33"/>
      <c r="T13" s="33"/>
      <c r="U13" s="33"/>
      <c r="V13" s="5"/>
      <c r="W13" s="15"/>
      <c r="X13" s="33"/>
      <c r="Y13" s="33"/>
      <c r="Z13" s="33"/>
      <c r="AA13" s="33"/>
    </row>
    <row r="14" spans="1:27" ht="15" thickBot="1" x14ac:dyDescent="0.35">
      <c r="B14" s="23" t="s">
        <v>188</v>
      </c>
      <c r="C14" s="31" t="s">
        <v>215</v>
      </c>
      <c r="D14" s="14">
        <v>5</v>
      </c>
      <c r="E14" s="14">
        <v>0</v>
      </c>
      <c r="F14" s="14">
        <f t="shared" si="0"/>
        <v>6</v>
      </c>
      <c r="K14" s="22" t="s">
        <v>186</v>
      </c>
      <c r="L14" s="34"/>
      <c r="M14" s="36">
        <v>1</v>
      </c>
      <c r="N14" s="34">
        <v>1</v>
      </c>
      <c r="O14" s="34">
        <v>1</v>
      </c>
      <c r="P14" s="87">
        <v>1</v>
      </c>
      <c r="Q14" s="87">
        <v>0.5</v>
      </c>
      <c r="R14" s="77">
        <f t="shared" si="1"/>
        <v>3.5</v>
      </c>
      <c r="S14" s="33"/>
      <c r="T14" s="1" t="s">
        <v>89</v>
      </c>
      <c r="V14" s="33"/>
      <c r="W14" s="15"/>
      <c r="X14" s="33"/>
      <c r="Y14" s="33"/>
      <c r="Z14" s="33"/>
      <c r="AA14" s="33"/>
    </row>
    <row r="15" spans="1:27" x14ac:dyDescent="0.3">
      <c r="B15" s="23" t="s">
        <v>189</v>
      </c>
      <c r="C15" s="31" t="s">
        <v>214</v>
      </c>
      <c r="D15" s="14">
        <v>4</v>
      </c>
      <c r="E15" s="14">
        <v>0</v>
      </c>
      <c r="F15" s="14">
        <f t="shared" si="0"/>
        <v>4</v>
      </c>
      <c r="K15" s="22" t="s">
        <v>186</v>
      </c>
      <c r="L15" s="34"/>
      <c r="M15" s="36">
        <v>1</v>
      </c>
      <c r="N15" s="34">
        <v>1</v>
      </c>
      <c r="O15" s="34">
        <v>1</v>
      </c>
      <c r="P15" s="87">
        <v>1</v>
      </c>
      <c r="Q15" s="87">
        <v>1</v>
      </c>
      <c r="R15" s="77">
        <f t="shared" si="1"/>
        <v>4</v>
      </c>
      <c r="S15" s="33"/>
      <c r="T15" s="17" t="s">
        <v>87</v>
      </c>
      <c r="U15" s="38"/>
      <c r="V15" s="16">
        <v>0.05</v>
      </c>
      <c r="W15" s="33"/>
      <c r="X15" s="33"/>
      <c r="Y15" s="33"/>
      <c r="Z15" s="33"/>
      <c r="AA15" s="33"/>
    </row>
    <row r="16" spans="1:27" x14ac:dyDescent="0.3">
      <c r="B16" s="23" t="s">
        <v>116</v>
      </c>
      <c r="C16" s="31" t="s">
        <v>214</v>
      </c>
      <c r="D16" s="14">
        <v>5</v>
      </c>
      <c r="E16" s="14">
        <v>0</v>
      </c>
      <c r="F16" s="14">
        <f t="shared" si="0"/>
        <v>6</v>
      </c>
      <c r="H16" s="14">
        <v>10</v>
      </c>
      <c r="J16" s="14">
        <v>10</v>
      </c>
      <c r="K16" s="22" t="s">
        <v>92</v>
      </c>
      <c r="M16" s="20">
        <v>1</v>
      </c>
      <c r="N16" s="34">
        <v>1</v>
      </c>
      <c r="O16" s="34">
        <v>1</v>
      </c>
      <c r="P16" s="87">
        <v>1</v>
      </c>
      <c r="Q16" s="87">
        <v>1</v>
      </c>
      <c r="R16" s="77">
        <f t="shared" si="1"/>
        <v>4</v>
      </c>
      <c r="S16" s="33"/>
      <c r="T16" s="18" t="s">
        <v>101</v>
      </c>
      <c r="U16" s="5"/>
      <c r="V16" s="8">
        <v>0.3</v>
      </c>
      <c r="W16" s="33"/>
      <c r="X16" s="33"/>
      <c r="Y16" s="33"/>
      <c r="Z16" s="33"/>
      <c r="AA16" s="33"/>
    </row>
    <row r="17" spans="1:27" x14ac:dyDescent="0.3">
      <c r="B17" s="23" t="s">
        <v>117</v>
      </c>
      <c r="C17" s="31" t="s">
        <v>214</v>
      </c>
      <c r="D17" s="14">
        <v>3</v>
      </c>
      <c r="E17" s="14">
        <v>0</v>
      </c>
      <c r="F17" s="14">
        <f t="shared" si="0"/>
        <v>4</v>
      </c>
      <c r="G17" s="14">
        <v>22</v>
      </c>
      <c r="K17" s="22"/>
      <c r="N17" s="34"/>
      <c r="O17" s="33"/>
      <c r="P17" s="87">
        <v>0</v>
      </c>
      <c r="R17" s="77">
        <f t="shared" si="1"/>
        <v>0</v>
      </c>
      <c r="S17" s="33"/>
      <c r="T17" s="18" t="s">
        <v>88</v>
      </c>
      <c r="U17" s="5"/>
      <c r="V17" s="8">
        <v>3</v>
      </c>
      <c r="W17" s="33"/>
      <c r="X17" s="33"/>
      <c r="Y17" s="33"/>
      <c r="Z17" s="33"/>
      <c r="AA17" s="33"/>
    </row>
    <row r="18" spans="1:27" x14ac:dyDescent="0.3">
      <c r="B18" s="23" t="s">
        <v>118</v>
      </c>
      <c r="C18" s="31" t="s">
        <v>214</v>
      </c>
      <c r="D18" s="14">
        <v>4</v>
      </c>
      <c r="E18" s="14">
        <v>0</v>
      </c>
      <c r="F18" s="14">
        <f t="shared" si="0"/>
        <v>4</v>
      </c>
      <c r="G18" s="14">
        <v>23</v>
      </c>
      <c r="K18" s="22"/>
      <c r="M18" s="20">
        <v>0.4</v>
      </c>
      <c r="N18" s="34"/>
      <c r="O18" s="34">
        <v>1</v>
      </c>
      <c r="P18" s="87">
        <v>0</v>
      </c>
      <c r="R18" s="77">
        <f t="shared" si="1"/>
        <v>1</v>
      </c>
      <c r="S18" s="33"/>
      <c r="T18" s="18" t="s">
        <v>102</v>
      </c>
      <c r="U18" s="5"/>
      <c r="V18" s="39">
        <v>0.25</v>
      </c>
      <c r="W18" s="33"/>
      <c r="X18" s="33"/>
      <c r="Y18" s="33"/>
      <c r="Z18" s="33"/>
      <c r="AA18" s="33"/>
    </row>
    <row r="19" spans="1:27" ht="15" thickBot="1" x14ac:dyDescent="0.35">
      <c r="B19" s="23" t="s">
        <v>119</v>
      </c>
      <c r="C19" s="31" t="s">
        <v>213</v>
      </c>
      <c r="D19" s="14">
        <v>2</v>
      </c>
      <c r="E19" s="14">
        <v>0</v>
      </c>
      <c r="F19" s="14">
        <f t="shared" si="0"/>
        <v>2</v>
      </c>
      <c r="G19" s="14">
        <v>24</v>
      </c>
      <c r="I19" s="14">
        <v>23</v>
      </c>
      <c r="K19" s="22"/>
      <c r="L19" s="2">
        <v>1</v>
      </c>
      <c r="M19" s="20">
        <v>0</v>
      </c>
      <c r="N19" s="34"/>
      <c r="O19" s="34">
        <v>0</v>
      </c>
      <c r="P19" s="87">
        <v>1</v>
      </c>
      <c r="R19" s="77">
        <f t="shared" si="1"/>
        <v>2</v>
      </c>
      <c r="S19" s="33"/>
      <c r="T19" s="19" t="s">
        <v>103</v>
      </c>
      <c r="U19" s="40"/>
      <c r="V19" s="41">
        <v>0.05</v>
      </c>
      <c r="W19" s="33"/>
      <c r="X19" s="33"/>
      <c r="Y19" s="33"/>
      <c r="Z19" s="33"/>
      <c r="AA19" s="33"/>
    </row>
    <row r="20" spans="1:27" ht="15" thickBot="1" x14ac:dyDescent="0.35">
      <c r="A20" s="11" t="s">
        <v>75</v>
      </c>
      <c r="B20" s="26" t="s">
        <v>120</v>
      </c>
      <c r="C20" s="26" t="s">
        <v>213</v>
      </c>
      <c r="D20" s="13">
        <v>10</v>
      </c>
      <c r="E20" s="13">
        <v>0</v>
      </c>
      <c r="F20" s="13">
        <f t="shared" si="0"/>
        <v>10</v>
      </c>
      <c r="G20" s="13"/>
      <c r="H20" s="13">
        <v>15</v>
      </c>
      <c r="I20" s="13">
        <v>24</v>
      </c>
      <c r="J20" s="13">
        <v>11</v>
      </c>
      <c r="K20" s="21" t="s">
        <v>92</v>
      </c>
      <c r="L20" s="12"/>
      <c r="M20" s="12">
        <v>1</v>
      </c>
      <c r="N20" s="35">
        <v>1</v>
      </c>
      <c r="O20" s="35">
        <v>1</v>
      </c>
      <c r="P20" s="88">
        <v>0.7</v>
      </c>
      <c r="Q20" s="88">
        <v>0.75</v>
      </c>
      <c r="R20" s="78">
        <f t="shared" si="1"/>
        <v>3.15</v>
      </c>
      <c r="S20" s="33"/>
      <c r="W20" s="33"/>
      <c r="X20" s="33"/>
      <c r="Y20" s="33"/>
      <c r="Z20" s="33"/>
      <c r="AA20" s="33"/>
    </row>
    <row r="21" spans="1:27" x14ac:dyDescent="0.3">
      <c r="B21" s="23" t="s">
        <v>121</v>
      </c>
      <c r="C21" s="31" t="s">
        <v>213</v>
      </c>
      <c r="D21" s="14">
        <v>8</v>
      </c>
      <c r="E21" s="14">
        <v>0</v>
      </c>
      <c r="F21" s="14">
        <f t="shared" si="0"/>
        <v>8</v>
      </c>
      <c r="H21" s="14">
        <v>16</v>
      </c>
      <c r="I21" s="14">
        <v>25</v>
      </c>
      <c r="J21" s="14">
        <v>12</v>
      </c>
      <c r="K21" s="22" t="s">
        <v>92</v>
      </c>
      <c r="L21" s="2">
        <v>1</v>
      </c>
      <c r="M21" s="20">
        <v>1</v>
      </c>
      <c r="N21" s="34">
        <v>1</v>
      </c>
      <c r="O21" s="34">
        <v>1</v>
      </c>
      <c r="P21" s="87">
        <v>1</v>
      </c>
      <c r="Q21" s="87">
        <v>1</v>
      </c>
      <c r="R21" s="77">
        <f t="shared" si="1"/>
        <v>4</v>
      </c>
      <c r="S21" s="33"/>
      <c r="T21" s="42" t="s">
        <v>211</v>
      </c>
      <c r="U21" s="43"/>
      <c r="V21" s="33"/>
      <c r="W21" s="33"/>
      <c r="X21" s="33"/>
      <c r="Y21" s="33"/>
      <c r="Z21" s="33"/>
      <c r="AA21" s="33"/>
    </row>
    <row r="22" spans="1:27" ht="15" thickBot="1" x14ac:dyDescent="0.35">
      <c r="B22" s="23" t="s">
        <v>207</v>
      </c>
      <c r="C22" s="31" t="s">
        <v>213</v>
      </c>
      <c r="D22" s="14">
        <v>3</v>
      </c>
      <c r="E22" s="14">
        <v>0</v>
      </c>
      <c r="F22" s="14">
        <f t="shared" si="0"/>
        <v>4</v>
      </c>
      <c r="K22" s="22"/>
      <c r="L22" s="87"/>
      <c r="M22" s="89">
        <v>0</v>
      </c>
      <c r="N22" s="87"/>
      <c r="O22" s="87">
        <v>0.2</v>
      </c>
      <c r="P22" s="87">
        <v>1</v>
      </c>
      <c r="R22" s="77">
        <f t="shared" si="1"/>
        <v>2.2000000000000002</v>
      </c>
      <c r="S22" s="33"/>
      <c r="T22" s="44">
        <v>1</v>
      </c>
      <c r="U22" s="45"/>
      <c r="V22" s="33"/>
      <c r="W22" s="33"/>
      <c r="X22" s="33"/>
      <c r="Y22" s="33"/>
      <c r="Z22" s="33"/>
      <c r="AA22" s="33"/>
    </row>
    <row r="23" spans="1:27" x14ac:dyDescent="0.3">
      <c r="B23" s="23" t="s">
        <v>122</v>
      </c>
      <c r="C23" s="31" t="s">
        <v>213</v>
      </c>
      <c r="D23" s="14">
        <v>3</v>
      </c>
      <c r="E23" s="14">
        <v>0</v>
      </c>
      <c r="F23" s="14">
        <f t="shared" si="0"/>
        <v>4</v>
      </c>
      <c r="H23" s="14">
        <v>17</v>
      </c>
      <c r="J23" s="14">
        <v>13</v>
      </c>
      <c r="K23" s="22" t="s">
        <v>92</v>
      </c>
      <c r="L23" s="2">
        <v>0.5</v>
      </c>
      <c r="M23" s="20">
        <v>1</v>
      </c>
      <c r="N23" s="34">
        <v>1</v>
      </c>
      <c r="O23" s="34">
        <v>1</v>
      </c>
      <c r="P23" s="87">
        <v>0.7</v>
      </c>
      <c r="Q23" s="87">
        <v>1</v>
      </c>
      <c r="R23" s="77">
        <f t="shared" si="1"/>
        <v>3.4</v>
      </c>
      <c r="S23" s="33"/>
      <c r="U23" s="33"/>
      <c r="V23" s="33"/>
      <c r="W23" s="33"/>
      <c r="X23" s="33"/>
      <c r="Y23" s="33"/>
      <c r="Z23" s="33"/>
      <c r="AA23" s="33"/>
    </row>
    <row r="24" spans="1:27" s="6" customFormat="1" ht="15" thickBot="1" x14ac:dyDescent="0.35">
      <c r="A24" s="10"/>
      <c r="B24" s="23" t="s">
        <v>123</v>
      </c>
      <c r="C24" s="31" t="s">
        <v>213</v>
      </c>
      <c r="D24" s="14">
        <v>3</v>
      </c>
      <c r="E24" s="14">
        <v>0</v>
      </c>
      <c r="F24" s="14">
        <f t="shared" si="0"/>
        <v>4</v>
      </c>
      <c r="G24" s="14"/>
      <c r="H24" s="14">
        <v>18</v>
      </c>
      <c r="I24" s="14">
        <v>26</v>
      </c>
      <c r="J24" s="14">
        <v>14</v>
      </c>
      <c r="K24" s="22" t="s">
        <v>92</v>
      </c>
      <c r="L24" s="2">
        <v>1</v>
      </c>
      <c r="M24" s="20">
        <v>1</v>
      </c>
      <c r="N24" s="34">
        <v>1</v>
      </c>
      <c r="O24" s="34">
        <v>1</v>
      </c>
      <c r="P24" s="87">
        <v>1</v>
      </c>
      <c r="Q24" s="87">
        <v>1</v>
      </c>
      <c r="R24" s="77">
        <f t="shared" si="1"/>
        <v>4</v>
      </c>
      <c r="S24" s="33"/>
      <c r="T24" s="15"/>
      <c r="W24" s="33"/>
      <c r="X24" s="33"/>
      <c r="Y24" s="33"/>
      <c r="Z24" s="33"/>
      <c r="AA24" s="33"/>
    </row>
    <row r="25" spans="1:27" x14ac:dyDescent="0.3">
      <c r="B25" s="23" t="s">
        <v>124</v>
      </c>
      <c r="C25" s="31" t="s">
        <v>213</v>
      </c>
      <c r="D25" s="14">
        <v>5</v>
      </c>
      <c r="E25" s="14">
        <v>0</v>
      </c>
      <c r="F25" s="14">
        <f t="shared" si="0"/>
        <v>6</v>
      </c>
      <c r="G25" s="14">
        <v>37</v>
      </c>
      <c r="K25" s="57" t="s">
        <v>199</v>
      </c>
      <c r="N25" s="34"/>
      <c r="O25" s="34">
        <v>0</v>
      </c>
      <c r="P25" s="87">
        <v>0</v>
      </c>
      <c r="R25" s="77">
        <f t="shared" si="1"/>
        <v>0</v>
      </c>
      <c r="S25" s="33"/>
      <c r="T25" s="46" t="s">
        <v>172</v>
      </c>
      <c r="U25" s="4" t="s">
        <v>173</v>
      </c>
      <c r="V25" s="4" t="s">
        <v>174</v>
      </c>
      <c r="W25" s="7" t="s">
        <v>175</v>
      </c>
      <c r="X25" s="33"/>
      <c r="Y25" s="33"/>
      <c r="Z25" s="33"/>
      <c r="AA25" s="33"/>
    </row>
    <row r="26" spans="1:27" x14ac:dyDescent="0.3">
      <c r="B26" s="23" t="s">
        <v>125</v>
      </c>
      <c r="C26" s="31" t="s">
        <v>213</v>
      </c>
      <c r="D26" s="14">
        <v>5</v>
      </c>
      <c r="E26" s="14">
        <v>0</v>
      </c>
      <c r="F26" s="14">
        <f t="shared" si="0"/>
        <v>6</v>
      </c>
      <c r="K26" s="57" t="s">
        <v>199</v>
      </c>
      <c r="N26" s="34"/>
      <c r="O26" s="34">
        <v>0</v>
      </c>
      <c r="P26" s="87">
        <v>0</v>
      </c>
      <c r="R26" s="77">
        <f t="shared" si="1"/>
        <v>0</v>
      </c>
      <c r="S26" s="33"/>
      <c r="T26" s="81">
        <v>0</v>
      </c>
      <c r="U26" s="6">
        <f>SUMIF(R$2:R$74,"&gt;=" &amp; T26,F$2:F$74)</f>
        <v>320</v>
      </c>
      <c r="V26" s="6">
        <f>SUMIF(R$2:R$74,"&gt;=" &amp; T26,E$2:E$74)</f>
        <v>16</v>
      </c>
      <c r="W26" s="8">
        <f t="shared" ref="W26:W34" si="2">($V$17 + $V$15*U26+$V$16*V26)*(1+V$18+V$19)</f>
        <v>30.94</v>
      </c>
      <c r="X26" s="33"/>
      <c r="Y26" s="33"/>
      <c r="Z26" s="33"/>
      <c r="AA26" s="33"/>
    </row>
    <row r="27" spans="1:27" x14ac:dyDescent="0.3">
      <c r="A27" s="11" t="s">
        <v>77</v>
      </c>
      <c r="B27" s="26" t="s">
        <v>126</v>
      </c>
      <c r="C27" s="26" t="s">
        <v>213</v>
      </c>
      <c r="D27" s="13">
        <v>3</v>
      </c>
      <c r="E27" s="13">
        <v>0</v>
      </c>
      <c r="F27" s="13">
        <f t="shared" si="0"/>
        <v>4</v>
      </c>
      <c r="G27" s="13">
        <v>28</v>
      </c>
      <c r="H27" s="13"/>
      <c r="I27" s="13">
        <v>27</v>
      </c>
      <c r="J27" s="13"/>
      <c r="K27" s="21" t="s">
        <v>164</v>
      </c>
      <c r="L27" s="12"/>
      <c r="M27" s="12"/>
      <c r="N27" s="35"/>
      <c r="O27" s="35"/>
      <c r="P27" s="88">
        <v>0</v>
      </c>
      <c r="Q27" s="88">
        <v>0</v>
      </c>
      <c r="R27" s="78">
        <f t="shared" si="1"/>
        <v>0</v>
      </c>
      <c r="S27" s="33"/>
      <c r="T27" s="81">
        <v>0.5</v>
      </c>
      <c r="U27" s="6">
        <f t="shared" ref="U27:U34" si="3">SUMIF(R$2:R$74,"&gt;=" &amp; T27,F$2:F$74)</f>
        <v>210</v>
      </c>
      <c r="V27" s="6">
        <f>SUMIF(R$2:R$74,"&gt;=" &amp; T27,E$2:E$74)</f>
        <v>8</v>
      </c>
      <c r="W27" s="8">
        <f t="shared" si="2"/>
        <v>20.67</v>
      </c>
      <c r="X27" s="33"/>
      <c r="Y27" s="33"/>
      <c r="Z27" s="33"/>
      <c r="AA27" s="33"/>
    </row>
    <row r="28" spans="1:27" s="33" customFormat="1" x14ac:dyDescent="0.3">
      <c r="A28" s="10"/>
      <c r="B28" s="23" t="s">
        <v>127</v>
      </c>
      <c r="C28" s="31" t="s">
        <v>213</v>
      </c>
      <c r="D28" s="14">
        <v>2</v>
      </c>
      <c r="E28" s="14">
        <v>0</v>
      </c>
      <c r="F28" s="14">
        <f t="shared" si="0"/>
        <v>2</v>
      </c>
      <c r="G28" s="14">
        <v>29</v>
      </c>
      <c r="H28" s="14">
        <v>19</v>
      </c>
      <c r="I28" s="14">
        <v>28</v>
      </c>
      <c r="J28" s="14">
        <v>15</v>
      </c>
      <c r="K28" s="22" t="s">
        <v>165</v>
      </c>
      <c r="L28" s="2">
        <v>1</v>
      </c>
      <c r="M28" s="20">
        <v>1</v>
      </c>
      <c r="N28" s="34">
        <v>1</v>
      </c>
      <c r="O28" s="85">
        <v>1</v>
      </c>
      <c r="P28" s="87">
        <v>1</v>
      </c>
      <c r="Q28" s="87">
        <v>1</v>
      </c>
      <c r="R28" s="77">
        <f t="shared" si="1"/>
        <v>4</v>
      </c>
      <c r="T28" s="81">
        <v>1</v>
      </c>
      <c r="U28" s="6">
        <f t="shared" si="3"/>
        <v>200</v>
      </c>
      <c r="V28" s="6">
        <f>SUMIF(R$2:R$74,"&gt;=" &amp; T28,E$2:E$74)</f>
        <v>8</v>
      </c>
      <c r="W28" s="8">
        <f t="shared" si="2"/>
        <v>20.02</v>
      </c>
    </row>
    <row r="29" spans="1:27" x14ac:dyDescent="0.3">
      <c r="B29" s="23" t="s">
        <v>191</v>
      </c>
      <c r="C29" s="31" t="s">
        <v>213</v>
      </c>
      <c r="D29" s="14">
        <v>1</v>
      </c>
      <c r="E29" s="14">
        <v>0</v>
      </c>
      <c r="F29" s="14">
        <f t="shared" si="0"/>
        <v>2</v>
      </c>
      <c r="J29" s="14">
        <v>16</v>
      </c>
      <c r="K29" s="22" t="s">
        <v>193</v>
      </c>
      <c r="L29" s="34"/>
      <c r="M29" s="36">
        <v>0</v>
      </c>
      <c r="N29" s="34">
        <v>1</v>
      </c>
      <c r="O29" s="85">
        <v>1</v>
      </c>
      <c r="P29" s="87">
        <v>1</v>
      </c>
      <c r="Q29" s="87">
        <v>1</v>
      </c>
      <c r="R29" s="77">
        <f t="shared" si="1"/>
        <v>4</v>
      </c>
      <c r="S29" s="33"/>
      <c r="T29" s="82">
        <v>1.5</v>
      </c>
      <c r="U29" s="31">
        <f t="shared" si="3"/>
        <v>190</v>
      </c>
      <c r="V29" s="31">
        <f>SUMIF(R$2:R$74,"&gt;=" &amp; T29,E$2:E$74)</f>
        <v>8</v>
      </c>
      <c r="W29" s="8">
        <f t="shared" si="2"/>
        <v>19.37</v>
      </c>
      <c r="X29" s="33"/>
      <c r="Y29" s="33"/>
      <c r="Z29" s="33"/>
      <c r="AA29" s="33"/>
    </row>
    <row r="30" spans="1:27" x14ac:dyDescent="0.3">
      <c r="B30" s="23" t="s">
        <v>192</v>
      </c>
      <c r="C30" s="31" t="s">
        <v>213</v>
      </c>
      <c r="D30" s="14">
        <v>3</v>
      </c>
      <c r="E30" s="14">
        <v>0</v>
      </c>
      <c r="F30" s="14">
        <f t="shared" si="0"/>
        <v>4</v>
      </c>
      <c r="G30" s="14">
        <v>30</v>
      </c>
      <c r="H30" s="14">
        <v>20</v>
      </c>
      <c r="I30" s="14">
        <v>29</v>
      </c>
      <c r="J30" s="14">
        <v>16</v>
      </c>
      <c r="K30" s="22" t="s">
        <v>193</v>
      </c>
      <c r="L30" s="2">
        <v>1</v>
      </c>
      <c r="M30" s="20">
        <v>1</v>
      </c>
      <c r="N30" s="34">
        <v>1</v>
      </c>
      <c r="O30" s="34">
        <v>1</v>
      </c>
      <c r="P30" s="87">
        <v>1</v>
      </c>
      <c r="Q30" s="87">
        <v>1</v>
      </c>
      <c r="R30" s="77">
        <f t="shared" si="1"/>
        <v>4</v>
      </c>
      <c r="S30" s="33"/>
      <c r="T30" s="81">
        <v>2</v>
      </c>
      <c r="U30" s="6">
        <f t="shared" si="3"/>
        <v>174</v>
      </c>
      <c r="V30" s="6">
        <f>SUMIF(R$2:R$74,"&gt;=" &amp; T30,E$2:E$74)</f>
        <v>8</v>
      </c>
      <c r="W30" s="8">
        <f t="shared" si="2"/>
        <v>18.330000000000002</v>
      </c>
    </row>
    <row r="31" spans="1:27" x14ac:dyDescent="0.3">
      <c r="B31" s="23" t="s">
        <v>128</v>
      </c>
      <c r="C31" s="31" t="s">
        <v>213</v>
      </c>
      <c r="D31" s="14">
        <v>3</v>
      </c>
      <c r="E31" s="14">
        <v>0</v>
      </c>
      <c r="F31" s="14">
        <f t="shared" si="0"/>
        <v>4</v>
      </c>
      <c r="G31" s="14">
        <v>31</v>
      </c>
      <c r="I31" s="14">
        <v>30</v>
      </c>
      <c r="J31" s="14">
        <v>17</v>
      </c>
      <c r="K31" s="22"/>
      <c r="M31" s="20">
        <v>0.5</v>
      </c>
      <c r="N31" s="34">
        <v>1</v>
      </c>
      <c r="O31" s="34">
        <v>0</v>
      </c>
      <c r="P31" s="87">
        <v>0</v>
      </c>
      <c r="R31" s="77">
        <f t="shared" si="1"/>
        <v>0</v>
      </c>
      <c r="S31" s="33"/>
      <c r="T31" s="81">
        <v>2.5</v>
      </c>
      <c r="U31" s="6">
        <f t="shared" si="3"/>
        <v>152</v>
      </c>
      <c r="V31" s="6">
        <f>SUMIF(R$2:R$74,"&gt;=" &amp; T31,E$2:E$74)</f>
        <v>8</v>
      </c>
      <c r="W31" s="8">
        <f t="shared" si="2"/>
        <v>16.900000000000002</v>
      </c>
      <c r="X31" s="33"/>
      <c r="Y31" s="33"/>
      <c r="Z31" s="33"/>
      <c r="AA31" s="33"/>
    </row>
    <row r="32" spans="1:27" x14ac:dyDescent="0.3">
      <c r="B32" s="23" t="s">
        <v>97</v>
      </c>
      <c r="C32" s="31" t="s">
        <v>214</v>
      </c>
      <c r="D32" s="14">
        <v>2</v>
      </c>
      <c r="E32" s="14">
        <v>0</v>
      </c>
      <c r="F32" s="14">
        <f t="shared" si="0"/>
        <v>2</v>
      </c>
      <c r="H32" s="14">
        <v>21</v>
      </c>
      <c r="I32" s="14">
        <v>31</v>
      </c>
      <c r="J32" s="14">
        <v>18</v>
      </c>
      <c r="K32" s="22" t="s">
        <v>92</v>
      </c>
      <c r="M32" s="20">
        <v>1</v>
      </c>
      <c r="N32" s="34">
        <v>1</v>
      </c>
      <c r="O32" s="34">
        <v>1</v>
      </c>
      <c r="P32" s="87">
        <v>1</v>
      </c>
      <c r="Q32" s="87">
        <v>1</v>
      </c>
      <c r="R32" s="77">
        <f t="shared" si="1"/>
        <v>4</v>
      </c>
      <c r="S32" s="33"/>
      <c r="T32" s="81">
        <v>3</v>
      </c>
      <c r="U32" s="6">
        <f t="shared" si="3"/>
        <v>148</v>
      </c>
      <c r="V32" s="6">
        <f>SUMIF(R$2:R$74,"&gt;=" &amp; T32,E$2:E$74)</f>
        <v>8</v>
      </c>
      <c r="W32" s="8">
        <f t="shared" si="2"/>
        <v>16.64</v>
      </c>
    </row>
    <row r="33" spans="1:27" s="6" customFormat="1" x14ac:dyDescent="0.3">
      <c r="A33" s="10"/>
      <c r="B33" s="23" t="s">
        <v>98</v>
      </c>
      <c r="C33" s="31" t="s">
        <v>214</v>
      </c>
      <c r="D33" s="14">
        <v>4</v>
      </c>
      <c r="E33" s="14">
        <v>0</v>
      </c>
      <c r="F33" s="14">
        <f t="shared" si="0"/>
        <v>4</v>
      </c>
      <c r="G33" s="14"/>
      <c r="H33" s="14"/>
      <c r="I33" s="14"/>
      <c r="J33" s="14">
        <v>19</v>
      </c>
      <c r="K33" s="22" t="s">
        <v>196</v>
      </c>
      <c r="L33" s="2"/>
      <c r="M33" s="20">
        <v>1</v>
      </c>
      <c r="N33" s="34">
        <v>1</v>
      </c>
      <c r="O33" s="34">
        <v>1</v>
      </c>
      <c r="P33" s="87">
        <v>1</v>
      </c>
      <c r="Q33" s="87">
        <v>1</v>
      </c>
      <c r="R33" s="77">
        <f t="shared" si="1"/>
        <v>4</v>
      </c>
      <c r="S33" s="33"/>
      <c r="T33" s="81">
        <v>3.5</v>
      </c>
      <c r="U33" s="6">
        <f t="shared" si="3"/>
        <v>130</v>
      </c>
      <c r="V33" s="6">
        <f>SUMIF(R$2:R$74,"&gt;=" &amp; T33,E$2:E$74)</f>
        <v>8</v>
      </c>
      <c r="W33" s="8">
        <f t="shared" si="2"/>
        <v>15.47</v>
      </c>
      <c r="X33"/>
      <c r="Y33"/>
      <c r="Z33"/>
      <c r="AA33"/>
    </row>
    <row r="34" spans="1:27" ht="15" thickBot="1" x14ac:dyDescent="0.35">
      <c r="B34" s="23" t="s">
        <v>95</v>
      </c>
      <c r="C34" s="31" t="s">
        <v>214</v>
      </c>
      <c r="D34" s="14">
        <v>3</v>
      </c>
      <c r="E34" s="14">
        <v>0</v>
      </c>
      <c r="F34" s="14">
        <f t="shared" si="0"/>
        <v>4</v>
      </c>
      <c r="J34" s="14">
        <v>20</v>
      </c>
      <c r="K34" s="22" t="s">
        <v>196</v>
      </c>
      <c r="M34" s="20">
        <v>1</v>
      </c>
      <c r="N34" s="34">
        <v>1</v>
      </c>
      <c r="O34" s="34">
        <v>1</v>
      </c>
      <c r="P34" s="87">
        <v>1</v>
      </c>
      <c r="Q34" s="87">
        <v>1</v>
      </c>
      <c r="R34" s="77">
        <f t="shared" si="1"/>
        <v>4</v>
      </c>
      <c r="S34" s="33"/>
      <c r="T34" s="83">
        <v>4</v>
      </c>
      <c r="U34" s="47">
        <f t="shared" si="3"/>
        <v>110</v>
      </c>
      <c r="V34" s="47">
        <f>SUMIF(R$2:R$74,"&gt;=" &amp; T34,E$2:E$74)</f>
        <v>8</v>
      </c>
      <c r="W34" s="9">
        <f t="shared" si="2"/>
        <v>14.170000000000002</v>
      </c>
    </row>
    <row r="35" spans="1:27" s="33" customFormat="1" x14ac:dyDescent="0.3">
      <c r="A35" s="10"/>
      <c r="B35" s="23" t="s">
        <v>129</v>
      </c>
      <c r="C35" s="31" t="s">
        <v>213</v>
      </c>
      <c r="D35" s="14">
        <v>7</v>
      </c>
      <c r="E35" s="14">
        <v>0</v>
      </c>
      <c r="F35" s="14">
        <f t="shared" si="0"/>
        <v>8</v>
      </c>
      <c r="G35" s="14">
        <v>33</v>
      </c>
      <c r="H35" s="14">
        <v>22</v>
      </c>
      <c r="I35" s="14">
        <v>32</v>
      </c>
      <c r="J35" s="14">
        <v>21</v>
      </c>
      <c r="K35" s="22"/>
      <c r="L35" s="2">
        <v>1</v>
      </c>
      <c r="M35" s="20">
        <v>1</v>
      </c>
      <c r="N35" s="34">
        <v>1</v>
      </c>
      <c r="O35" s="34">
        <v>1</v>
      </c>
      <c r="P35" s="87">
        <v>0</v>
      </c>
      <c r="Q35" s="87">
        <v>0.5</v>
      </c>
      <c r="R35" s="77">
        <f t="shared" si="1"/>
        <v>1.5</v>
      </c>
      <c r="T35" s="3"/>
      <c r="U35"/>
      <c r="V35"/>
      <c r="W35" s="6"/>
      <c r="X35"/>
      <c r="Y35"/>
      <c r="Z35"/>
      <c r="AA35"/>
    </row>
    <row r="36" spans="1:27" x14ac:dyDescent="0.3">
      <c r="A36" s="11" t="s">
        <v>78</v>
      </c>
      <c r="B36" s="26" t="s">
        <v>130</v>
      </c>
      <c r="C36" s="26" t="s">
        <v>213</v>
      </c>
      <c r="D36" s="13">
        <v>2</v>
      </c>
      <c r="E36" s="13">
        <v>0</v>
      </c>
      <c r="F36" s="13">
        <f t="shared" si="0"/>
        <v>2</v>
      </c>
      <c r="G36" s="13" t="s">
        <v>178</v>
      </c>
      <c r="H36" s="13">
        <v>23</v>
      </c>
      <c r="I36" s="13">
        <v>33</v>
      </c>
      <c r="J36" s="13">
        <v>22</v>
      </c>
      <c r="K36" s="21" t="s">
        <v>163</v>
      </c>
      <c r="L36" s="12">
        <v>1</v>
      </c>
      <c r="M36" s="12">
        <v>1</v>
      </c>
      <c r="N36" s="35">
        <v>1</v>
      </c>
      <c r="O36" s="35">
        <v>1</v>
      </c>
      <c r="P36" s="88">
        <v>1</v>
      </c>
      <c r="Q36" s="88">
        <v>1</v>
      </c>
      <c r="R36" s="78">
        <f t="shared" si="1"/>
        <v>4</v>
      </c>
      <c r="S36" s="33"/>
      <c r="X36" s="6"/>
      <c r="Y36" s="6"/>
      <c r="Z36" s="6"/>
      <c r="AA36" s="6"/>
    </row>
    <row r="37" spans="1:27" x14ac:dyDescent="0.3">
      <c r="B37" s="23" t="s">
        <v>176</v>
      </c>
      <c r="C37" s="31" t="s">
        <v>213</v>
      </c>
      <c r="D37" s="14">
        <v>5</v>
      </c>
      <c r="E37" s="14">
        <v>0</v>
      </c>
      <c r="F37" s="14">
        <f t="shared" si="0"/>
        <v>6</v>
      </c>
      <c r="G37" s="14">
        <v>36</v>
      </c>
      <c r="H37" s="14">
        <v>24</v>
      </c>
      <c r="I37" s="14">
        <v>34</v>
      </c>
      <c r="J37" s="14">
        <v>23</v>
      </c>
      <c r="K37" s="22"/>
      <c r="L37" s="2">
        <v>1</v>
      </c>
      <c r="M37" s="20">
        <v>1</v>
      </c>
      <c r="N37" s="34">
        <v>1</v>
      </c>
      <c r="O37" s="34">
        <v>1</v>
      </c>
      <c r="P37" s="87">
        <v>1</v>
      </c>
      <c r="Q37" s="87">
        <v>1</v>
      </c>
      <c r="R37" s="77">
        <f t="shared" si="1"/>
        <v>4</v>
      </c>
      <c r="S37" s="33"/>
      <c r="U37" s="33"/>
      <c r="V37" s="33"/>
      <c r="W37" s="33"/>
    </row>
    <row r="38" spans="1:27" x14ac:dyDescent="0.3">
      <c r="B38" s="23" t="s">
        <v>194</v>
      </c>
      <c r="C38" s="31" t="s">
        <v>213</v>
      </c>
      <c r="D38" s="14">
        <v>4</v>
      </c>
      <c r="E38" s="14">
        <v>0</v>
      </c>
      <c r="F38" s="14">
        <f t="shared" si="0"/>
        <v>4</v>
      </c>
      <c r="K38" s="22" t="s">
        <v>198</v>
      </c>
      <c r="N38" s="34"/>
      <c r="O38" s="33"/>
      <c r="P38" s="87">
        <v>0</v>
      </c>
      <c r="R38" s="77">
        <f t="shared" si="1"/>
        <v>0</v>
      </c>
      <c r="S38" s="33"/>
      <c r="X38" s="33"/>
      <c r="Y38" s="33"/>
      <c r="Z38" s="33"/>
      <c r="AA38" s="33"/>
    </row>
    <row r="39" spans="1:27" x14ac:dyDescent="0.3">
      <c r="B39" s="23" t="s">
        <v>131</v>
      </c>
      <c r="C39" s="31" t="s">
        <v>214</v>
      </c>
      <c r="D39" s="14">
        <v>6</v>
      </c>
      <c r="E39" s="14">
        <v>0</v>
      </c>
      <c r="F39" s="14">
        <f t="shared" si="0"/>
        <v>6</v>
      </c>
      <c r="H39" s="14">
        <v>25</v>
      </c>
      <c r="J39" s="14">
        <v>24</v>
      </c>
      <c r="K39" s="22" t="s">
        <v>92</v>
      </c>
      <c r="L39" s="2">
        <v>1</v>
      </c>
      <c r="M39" s="20">
        <v>1</v>
      </c>
      <c r="N39" s="34"/>
      <c r="O39" s="34">
        <v>1</v>
      </c>
      <c r="P39" s="87">
        <v>1</v>
      </c>
      <c r="Q39" s="87">
        <v>1</v>
      </c>
      <c r="R39" s="77">
        <f t="shared" si="1"/>
        <v>4</v>
      </c>
      <c r="S39" s="33"/>
      <c r="T39" s="84"/>
    </row>
    <row r="40" spans="1:27" x14ac:dyDescent="0.3">
      <c r="B40" s="23" t="s">
        <v>132</v>
      </c>
      <c r="C40" s="31" t="s">
        <v>215</v>
      </c>
      <c r="D40" s="14">
        <v>5</v>
      </c>
      <c r="E40" s="14">
        <v>2</v>
      </c>
      <c r="F40" s="14">
        <f t="shared" si="0"/>
        <v>6</v>
      </c>
      <c r="G40" s="14" t="s">
        <v>178</v>
      </c>
      <c r="H40" s="14">
        <v>26</v>
      </c>
      <c r="I40" s="14">
        <v>35</v>
      </c>
      <c r="J40" s="14">
        <v>25</v>
      </c>
      <c r="K40" s="22" t="s">
        <v>162</v>
      </c>
      <c r="M40" s="20">
        <v>1</v>
      </c>
      <c r="N40" s="34">
        <v>1</v>
      </c>
      <c r="O40" s="34">
        <v>1</v>
      </c>
      <c r="P40" s="87">
        <v>1</v>
      </c>
      <c r="Q40" s="87">
        <v>1</v>
      </c>
      <c r="R40" s="77">
        <f t="shared" si="1"/>
        <v>4</v>
      </c>
      <c r="S40" s="33"/>
      <c r="T40" s="84"/>
    </row>
    <row r="41" spans="1:27" x14ac:dyDescent="0.3">
      <c r="A41" s="11" t="s">
        <v>79</v>
      </c>
      <c r="B41" s="26" t="s">
        <v>111</v>
      </c>
      <c r="C41" s="26" t="s">
        <v>213</v>
      </c>
      <c r="D41" s="13">
        <v>6</v>
      </c>
      <c r="E41" s="13">
        <v>0</v>
      </c>
      <c r="F41" s="13">
        <f t="shared" si="0"/>
        <v>6</v>
      </c>
      <c r="G41" s="13" t="s">
        <v>179</v>
      </c>
      <c r="H41" s="13">
        <v>28</v>
      </c>
      <c r="I41" s="13">
        <v>11</v>
      </c>
      <c r="J41" s="13">
        <v>26</v>
      </c>
      <c r="K41" s="21" t="s">
        <v>92</v>
      </c>
      <c r="L41" s="12">
        <v>1</v>
      </c>
      <c r="M41" s="12">
        <v>1</v>
      </c>
      <c r="N41" s="35">
        <v>1</v>
      </c>
      <c r="O41" s="35">
        <v>0.8</v>
      </c>
      <c r="P41" s="88">
        <v>1</v>
      </c>
      <c r="Q41" s="88">
        <v>1</v>
      </c>
      <c r="R41" s="78">
        <f t="shared" si="1"/>
        <v>3.8</v>
      </c>
      <c r="S41" s="33"/>
      <c r="T41" s="84"/>
      <c r="W41" s="6"/>
    </row>
    <row r="42" spans="1:27" s="6" customFormat="1" x14ac:dyDescent="0.3">
      <c r="A42" s="10"/>
      <c r="B42" s="23" t="s">
        <v>93</v>
      </c>
      <c r="C42" s="31" t="s">
        <v>213</v>
      </c>
      <c r="D42" s="14">
        <v>5</v>
      </c>
      <c r="E42" s="14">
        <v>0</v>
      </c>
      <c r="F42" s="14">
        <f t="shared" si="0"/>
        <v>6</v>
      </c>
      <c r="G42" s="14" t="s">
        <v>180</v>
      </c>
      <c r="H42" s="14">
        <v>29</v>
      </c>
      <c r="I42" s="14">
        <v>12</v>
      </c>
      <c r="J42" s="14">
        <v>27</v>
      </c>
      <c r="K42" s="22" t="s">
        <v>92</v>
      </c>
      <c r="L42" s="2">
        <v>1</v>
      </c>
      <c r="M42" s="20">
        <v>0.9</v>
      </c>
      <c r="N42" s="34">
        <v>1</v>
      </c>
      <c r="O42" s="34">
        <v>0.8</v>
      </c>
      <c r="P42" s="87">
        <v>1</v>
      </c>
      <c r="Q42" s="87">
        <v>1</v>
      </c>
      <c r="R42" s="77">
        <f t="shared" si="1"/>
        <v>3.8</v>
      </c>
      <c r="S42" s="33"/>
      <c r="T42" s="3"/>
      <c r="U42"/>
      <c r="V42"/>
      <c r="W42"/>
      <c r="X42"/>
      <c r="Y42"/>
      <c r="Z42"/>
      <c r="AA42"/>
    </row>
    <row r="43" spans="1:27" x14ac:dyDescent="0.3">
      <c r="B43" s="23" t="s">
        <v>133</v>
      </c>
      <c r="C43" s="31" t="s">
        <v>213</v>
      </c>
      <c r="D43" s="14">
        <v>2</v>
      </c>
      <c r="E43" s="14">
        <v>0</v>
      </c>
      <c r="F43" s="14">
        <f t="shared" si="0"/>
        <v>2</v>
      </c>
      <c r="G43" s="14">
        <v>43</v>
      </c>
      <c r="H43" s="14">
        <v>30</v>
      </c>
      <c r="I43" s="14">
        <v>13</v>
      </c>
      <c r="J43" s="14">
        <v>28</v>
      </c>
      <c r="K43" s="22"/>
      <c r="L43" s="2">
        <v>1</v>
      </c>
      <c r="M43" s="20">
        <v>0.4</v>
      </c>
      <c r="N43" s="34">
        <v>1</v>
      </c>
      <c r="O43" s="34">
        <v>0.8</v>
      </c>
      <c r="P43" s="87">
        <v>1</v>
      </c>
      <c r="Q43" s="87">
        <v>1</v>
      </c>
      <c r="R43" s="77">
        <f t="shared" si="1"/>
        <v>3.8</v>
      </c>
      <c r="S43" s="33"/>
      <c r="T43" s="15"/>
      <c r="U43" s="6"/>
    </row>
    <row r="44" spans="1:27" x14ac:dyDescent="0.3">
      <c r="A44" s="11" t="s">
        <v>80</v>
      </c>
      <c r="B44" s="26" t="s">
        <v>134</v>
      </c>
      <c r="C44" s="26" t="s">
        <v>213</v>
      </c>
      <c r="D44" s="13">
        <v>2</v>
      </c>
      <c r="E44" s="13">
        <v>0</v>
      </c>
      <c r="F44" s="13">
        <f t="shared" si="0"/>
        <v>2</v>
      </c>
      <c r="G44" s="13">
        <v>38</v>
      </c>
      <c r="H44" s="13">
        <v>31</v>
      </c>
      <c r="I44" s="13">
        <v>9</v>
      </c>
      <c r="J44" s="13"/>
      <c r="K44" s="21"/>
      <c r="L44" s="12">
        <v>1</v>
      </c>
      <c r="M44" s="12"/>
      <c r="N44" s="35"/>
      <c r="O44" s="35"/>
      <c r="P44" s="88">
        <v>1</v>
      </c>
      <c r="Q44" s="88">
        <v>0</v>
      </c>
      <c r="R44" s="78">
        <f t="shared" si="1"/>
        <v>2</v>
      </c>
      <c r="S44" s="33"/>
      <c r="W44" s="6"/>
    </row>
    <row r="45" spans="1:27" x14ac:dyDescent="0.3">
      <c r="B45" s="23" t="s">
        <v>135</v>
      </c>
      <c r="C45" s="31" t="s">
        <v>213</v>
      </c>
      <c r="D45" s="14">
        <v>3</v>
      </c>
      <c r="E45" s="14">
        <v>0</v>
      </c>
      <c r="F45" s="14">
        <f t="shared" si="0"/>
        <v>4</v>
      </c>
      <c r="G45" s="14">
        <v>39</v>
      </c>
      <c r="H45" s="14">
        <v>32</v>
      </c>
      <c r="I45" s="14">
        <v>10</v>
      </c>
      <c r="K45" s="22"/>
      <c r="L45" s="2">
        <v>1</v>
      </c>
      <c r="N45" s="34"/>
      <c r="O45" s="34"/>
      <c r="P45" s="87">
        <v>1</v>
      </c>
      <c r="Q45" s="87">
        <v>0</v>
      </c>
      <c r="R45" s="77">
        <f t="shared" si="1"/>
        <v>2</v>
      </c>
      <c r="S45" s="33"/>
    </row>
    <row r="46" spans="1:27" x14ac:dyDescent="0.3">
      <c r="A46" s="11" t="s">
        <v>81</v>
      </c>
      <c r="B46" s="26" t="s">
        <v>136</v>
      </c>
      <c r="C46" s="26" t="s">
        <v>213</v>
      </c>
      <c r="D46" s="13">
        <v>2</v>
      </c>
      <c r="E46" s="13">
        <v>0</v>
      </c>
      <c r="F46" s="13">
        <f t="shared" si="0"/>
        <v>2</v>
      </c>
      <c r="G46" s="13"/>
      <c r="H46" s="13">
        <v>33</v>
      </c>
      <c r="I46" s="13">
        <v>1</v>
      </c>
      <c r="J46" s="13"/>
      <c r="K46" s="21"/>
      <c r="L46" s="12">
        <v>1</v>
      </c>
      <c r="M46" s="12">
        <v>0</v>
      </c>
      <c r="N46" s="35"/>
      <c r="O46" s="35">
        <v>0</v>
      </c>
      <c r="P46" s="88">
        <v>0.5</v>
      </c>
      <c r="Q46" s="88">
        <v>0.5</v>
      </c>
      <c r="R46" s="78">
        <f t="shared" si="1"/>
        <v>1.5</v>
      </c>
      <c r="S46" s="33"/>
      <c r="W46" s="6"/>
      <c r="X46" s="6"/>
      <c r="Y46" s="6"/>
      <c r="Z46" s="6"/>
      <c r="AA46" s="6"/>
    </row>
    <row r="47" spans="1:27" s="6" customFormat="1" x14ac:dyDescent="0.3">
      <c r="A47" s="10"/>
      <c r="B47" s="23" t="s">
        <v>137</v>
      </c>
      <c r="C47" s="31" t="s">
        <v>213</v>
      </c>
      <c r="D47" s="14">
        <v>3</v>
      </c>
      <c r="E47" s="14">
        <v>0</v>
      </c>
      <c r="F47" s="14">
        <f t="shared" si="0"/>
        <v>4</v>
      </c>
      <c r="G47" s="14">
        <v>2</v>
      </c>
      <c r="H47" s="14">
        <v>34</v>
      </c>
      <c r="I47" s="14">
        <v>6</v>
      </c>
      <c r="J47" s="14">
        <v>30</v>
      </c>
      <c r="K47" s="22"/>
      <c r="L47" s="2">
        <v>1</v>
      </c>
      <c r="M47" s="20">
        <v>0</v>
      </c>
      <c r="N47" s="34">
        <v>0</v>
      </c>
      <c r="O47" s="85">
        <v>0</v>
      </c>
      <c r="P47" s="87">
        <v>1</v>
      </c>
      <c r="Q47" s="87">
        <v>0.25</v>
      </c>
      <c r="R47" s="77">
        <f t="shared" si="1"/>
        <v>2.25</v>
      </c>
      <c r="S47" s="33"/>
      <c r="T47" s="15"/>
      <c r="V47"/>
      <c r="W47"/>
      <c r="X47"/>
      <c r="Y47"/>
      <c r="Z47"/>
      <c r="AA47"/>
    </row>
    <row r="48" spans="1:27" x14ac:dyDescent="0.3">
      <c r="B48" s="23" t="s">
        <v>138</v>
      </c>
      <c r="C48" s="31" t="s">
        <v>213</v>
      </c>
      <c r="D48" s="14">
        <v>3</v>
      </c>
      <c r="E48" s="14">
        <v>0</v>
      </c>
      <c r="F48" s="14">
        <f t="shared" si="0"/>
        <v>4</v>
      </c>
      <c r="G48" s="14">
        <v>4</v>
      </c>
      <c r="I48" s="14">
        <v>2</v>
      </c>
      <c r="J48" s="14">
        <v>31</v>
      </c>
      <c r="K48" s="22"/>
      <c r="L48" s="2">
        <v>1</v>
      </c>
      <c r="M48" s="20">
        <v>0</v>
      </c>
      <c r="N48" s="34">
        <v>0</v>
      </c>
      <c r="O48" s="85">
        <v>0</v>
      </c>
      <c r="P48" s="87">
        <v>0</v>
      </c>
      <c r="R48" s="77">
        <f t="shared" si="1"/>
        <v>0</v>
      </c>
      <c r="S48" s="33"/>
      <c r="V48" s="6"/>
    </row>
    <row r="49" spans="1:27" x14ac:dyDescent="0.3">
      <c r="B49" s="23" t="s">
        <v>139</v>
      </c>
      <c r="C49" s="31" t="s">
        <v>213</v>
      </c>
      <c r="D49" s="14">
        <v>3</v>
      </c>
      <c r="E49" s="14">
        <v>0</v>
      </c>
      <c r="F49" s="14">
        <f t="shared" si="0"/>
        <v>4</v>
      </c>
      <c r="G49" s="14">
        <v>5</v>
      </c>
      <c r="K49" s="22"/>
      <c r="L49" s="2">
        <v>1</v>
      </c>
      <c r="M49" s="20">
        <v>0</v>
      </c>
      <c r="N49" s="34"/>
      <c r="O49" s="85">
        <v>0</v>
      </c>
      <c r="P49" s="87">
        <v>0</v>
      </c>
      <c r="R49" s="77">
        <f t="shared" si="1"/>
        <v>0</v>
      </c>
      <c r="S49" s="33"/>
    </row>
    <row r="50" spans="1:27" s="6" customFormat="1" x14ac:dyDescent="0.3">
      <c r="A50" s="10"/>
      <c r="B50" s="23" t="s">
        <v>140</v>
      </c>
      <c r="C50" s="31" t="s">
        <v>213</v>
      </c>
      <c r="D50" s="14">
        <v>2</v>
      </c>
      <c r="E50" s="14">
        <v>0</v>
      </c>
      <c r="F50" s="14">
        <f t="shared" si="0"/>
        <v>2</v>
      </c>
      <c r="G50" s="14">
        <v>6</v>
      </c>
      <c r="H50" s="14"/>
      <c r="I50" s="14">
        <v>3</v>
      </c>
      <c r="J50" s="14">
        <v>32</v>
      </c>
      <c r="K50" s="22"/>
      <c r="L50" s="2">
        <v>1</v>
      </c>
      <c r="M50" s="20">
        <v>0.2</v>
      </c>
      <c r="N50" s="34">
        <v>0.5</v>
      </c>
      <c r="O50" s="85">
        <v>0.2</v>
      </c>
      <c r="P50" s="87">
        <v>1</v>
      </c>
      <c r="Q50" s="87">
        <v>0.5</v>
      </c>
      <c r="R50" s="77">
        <f t="shared" si="1"/>
        <v>2.7</v>
      </c>
      <c r="S50" s="33"/>
      <c r="T50" s="3"/>
      <c r="U50"/>
      <c r="V50"/>
      <c r="W50"/>
      <c r="X50"/>
      <c r="Y50"/>
      <c r="Z50"/>
      <c r="AA50"/>
    </row>
    <row r="51" spans="1:27" x14ac:dyDescent="0.3">
      <c r="B51" s="23" t="s">
        <v>141</v>
      </c>
      <c r="C51" s="31" t="s">
        <v>215</v>
      </c>
      <c r="D51" s="14">
        <v>5</v>
      </c>
      <c r="E51" s="14">
        <v>1</v>
      </c>
      <c r="F51" s="14">
        <f t="shared" si="0"/>
        <v>6</v>
      </c>
      <c r="G51" s="14">
        <v>8</v>
      </c>
      <c r="H51" s="14">
        <v>35</v>
      </c>
      <c r="I51" s="14">
        <v>4</v>
      </c>
      <c r="J51" s="14">
        <v>33</v>
      </c>
      <c r="K51" s="22"/>
      <c r="M51" s="20">
        <v>1</v>
      </c>
      <c r="N51" s="34">
        <v>1</v>
      </c>
      <c r="O51" s="85">
        <v>1</v>
      </c>
      <c r="P51" s="87">
        <v>1</v>
      </c>
      <c r="Q51" s="87">
        <v>1</v>
      </c>
      <c r="R51" s="77">
        <f t="shared" si="1"/>
        <v>4</v>
      </c>
      <c r="S51" s="33"/>
    </row>
    <row r="52" spans="1:27" s="6" customFormat="1" x14ac:dyDescent="0.3">
      <c r="A52" s="10"/>
      <c r="B52" s="23" t="s">
        <v>142</v>
      </c>
      <c r="C52" s="31" t="s">
        <v>215</v>
      </c>
      <c r="D52" s="14">
        <v>5</v>
      </c>
      <c r="E52" s="14">
        <v>0</v>
      </c>
      <c r="F52" s="14">
        <f t="shared" si="0"/>
        <v>6</v>
      </c>
      <c r="G52" s="14">
        <v>9</v>
      </c>
      <c r="H52" s="14">
        <v>36</v>
      </c>
      <c r="I52" s="14">
        <v>5</v>
      </c>
      <c r="J52" s="14">
        <v>34</v>
      </c>
      <c r="K52" s="22"/>
      <c r="L52" s="2"/>
      <c r="M52" s="20">
        <v>0.2</v>
      </c>
      <c r="N52" s="34">
        <v>1</v>
      </c>
      <c r="O52" s="85">
        <v>1</v>
      </c>
      <c r="P52" s="87">
        <v>0</v>
      </c>
      <c r="Q52" s="87">
        <v>0.5</v>
      </c>
      <c r="R52" s="77">
        <f t="shared" si="1"/>
        <v>1.5</v>
      </c>
      <c r="S52" s="33"/>
      <c r="T52" s="15"/>
      <c r="W52"/>
      <c r="X52"/>
      <c r="Y52"/>
      <c r="Z52"/>
      <c r="AA52"/>
    </row>
    <row r="53" spans="1:27" x14ac:dyDescent="0.3">
      <c r="B53" s="23" t="s">
        <v>143</v>
      </c>
      <c r="C53" s="31" t="s">
        <v>213</v>
      </c>
      <c r="D53" s="14">
        <v>1</v>
      </c>
      <c r="E53" s="14">
        <v>0</v>
      </c>
      <c r="F53" s="14">
        <f t="shared" si="0"/>
        <v>2</v>
      </c>
      <c r="H53" s="14">
        <v>37</v>
      </c>
      <c r="J53" s="14">
        <v>35</v>
      </c>
      <c r="K53" s="22" t="s">
        <v>195</v>
      </c>
      <c r="L53" s="2">
        <v>1</v>
      </c>
      <c r="M53" s="20">
        <v>1</v>
      </c>
      <c r="N53" s="34">
        <v>1</v>
      </c>
      <c r="O53" s="85">
        <v>1</v>
      </c>
      <c r="P53" s="87">
        <v>0</v>
      </c>
      <c r="Q53" s="87">
        <v>1</v>
      </c>
      <c r="R53" s="77">
        <f t="shared" si="1"/>
        <v>2</v>
      </c>
      <c r="S53" s="33"/>
    </row>
    <row r="54" spans="1:27" x14ac:dyDescent="0.3">
      <c r="B54" s="23" t="s">
        <v>96</v>
      </c>
      <c r="C54" s="31" t="s">
        <v>215</v>
      </c>
      <c r="D54" s="14">
        <v>3</v>
      </c>
      <c r="E54" s="14">
        <v>0</v>
      </c>
      <c r="F54" s="14">
        <f t="shared" si="0"/>
        <v>4</v>
      </c>
      <c r="J54" s="14">
        <v>36</v>
      </c>
      <c r="K54" s="22" t="s">
        <v>196</v>
      </c>
      <c r="M54" s="20">
        <v>0.5</v>
      </c>
      <c r="N54" s="34">
        <v>1</v>
      </c>
      <c r="O54" s="33"/>
      <c r="P54" s="87">
        <v>0</v>
      </c>
      <c r="Q54" s="87">
        <v>0.5</v>
      </c>
      <c r="R54" s="77">
        <f t="shared" si="1"/>
        <v>0.5</v>
      </c>
      <c r="S54" s="33"/>
      <c r="X54" s="33"/>
      <c r="Y54" s="6"/>
      <c r="Z54" s="6"/>
      <c r="AA54" s="6"/>
    </row>
    <row r="55" spans="1:27" x14ac:dyDescent="0.3">
      <c r="B55" s="23" t="s">
        <v>144</v>
      </c>
      <c r="C55" s="31" t="s">
        <v>214</v>
      </c>
      <c r="D55" s="14">
        <v>5</v>
      </c>
      <c r="E55" s="14">
        <v>0</v>
      </c>
      <c r="F55" s="14">
        <f t="shared" si="0"/>
        <v>6</v>
      </c>
      <c r="J55" s="14">
        <v>37</v>
      </c>
      <c r="K55" s="22" t="s">
        <v>92</v>
      </c>
      <c r="M55" s="20">
        <v>1</v>
      </c>
      <c r="N55" s="34">
        <v>1</v>
      </c>
      <c r="O55" s="34">
        <v>0.5</v>
      </c>
      <c r="P55" s="87">
        <v>0</v>
      </c>
      <c r="Q55" s="87">
        <v>0.5</v>
      </c>
      <c r="R55" s="77">
        <f t="shared" si="1"/>
        <v>1</v>
      </c>
      <c r="S55" s="33"/>
      <c r="X55" s="33"/>
    </row>
    <row r="56" spans="1:27" x14ac:dyDescent="0.3">
      <c r="B56" s="23" t="s">
        <v>145</v>
      </c>
      <c r="C56" s="31" t="s">
        <v>214</v>
      </c>
      <c r="D56" s="14">
        <v>9</v>
      </c>
      <c r="E56" s="14">
        <v>2</v>
      </c>
      <c r="F56" s="14">
        <f t="shared" si="0"/>
        <v>10</v>
      </c>
      <c r="G56" s="14">
        <v>10</v>
      </c>
      <c r="K56" s="22"/>
      <c r="M56" s="20">
        <v>0</v>
      </c>
      <c r="N56" s="34"/>
      <c r="O56" s="33"/>
      <c r="P56" s="87">
        <v>0</v>
      </c>
      <c r="R56" s="77">
        <f t="shared" si="1"/>
        <v>0</v>
      </c>
      <c r="S56" s="33"/>
      <c r="X56" s="33"/>
    </row>
    <row r="57" spans="1:27" x14ac:dyDescent="0.3">
      <c r="B57" s="23" t="s">
        <v>146</v>
      </c>
      <c r="C57" s="31" t="s">
        <v>214</v>
      </c>
      <c r="D57" s="14">
        <v>7</v>
      </c>
      <c r="E57" s="14">
        <v>1</v>
      </c>
      <c r="F57" s="14">
        <f t="shared" si="0"/>
        <v>8</v>
      </c>
      <c r="G57" s="14">
        <v>11</v>
      </c>
      <c r="K57" s="22"/>
      <c r="N57" s="34"/>
      <c r="O57" s="33"/>
      <c r="P57" s="87">
        <v>0</v>
      </c>
      <c r="Q57" s="87">
        <v>0</v>
      </c>
      <c r="R57" s="77">
        <f t="shared" si="1"/>
        <v>0</v>
      </c>
      <c r="S57" s="33"/>
      <c r="V57" s="6"/>
      <c r="X57" s="33"/>
    </row>
    <row r="58" spans="1:27" x14ac:dyDescent="0.3">
      <c r="B58" s="23" t="s">
        <v>147</v>
      </c>
      <c r="C58" s="31" t="s">
        <v>214</v>
      </c>
      <c r="D58" s="14">
        <v>5</v>
      </c>
      <c r="E58" s="14">
        <v>0</v>
      </c>
      <c r="F58" s="14">
        <f t="shared" si="0"/>
        <v>6</v>
      </c>
      <c r="J58" s="14">
        <v>38</v>
      </c>
      <c r="K58" s="22" t="s">
        <v>197</v>
      </c>
      <c r="M58" s="20">
        <v>1</v>
      </c>
      <c r="N58" s="34">
        <v>1</v>
      </c>
      <c r="O58" s="34"/>
      <c r="P58" s="87">
        <v>0</v>
      </c>
      <c r="Q58" s="87">
        <v>0.5</v>
      </c>
      <c r="R58" s="77">
        <f t="shared" si="1"/>
        <v>0.5</v>
      </c>
      <c r="S58" s="33"/>
      <c r="X58" s="33"/>
    </row>
    <row r="59" spans="1:27" x14ac:dyDescent="0.3">
      <c r="A59" s="11" t="s">
        <v>82</v>
      </c>
      <c r="B59" s="26" t="s">
        <v>148</v>
      </c>
      <c r="C59" s="26" t="s">
        <v>213</v>
      </c>
      <c r="D59" s="13">
        <v>3</v>
      </c>
      <c r="E59" s="13">
        <v>0</v>
      </c>
      <c r="F59" s="13">
        <f t="shared" si="0"/>
        <v>4</v>
      </c>
      <c r="G59" s="13">
        <v>45</v>
      </c>
      <c r="H59" s="13">
        <v>27</v>
      </c>
      <c r="I59" s="13">
        <v>36</v>
      </c>
      <c r="J59" s="13">
        <v>29</v>
      </c>
      <c r="K59" s="21"/>
      <c r="L59" s="12">
        <v>1</v>
      </c>
      <c r="M59" s="12">
        <v>0.5</v>
      </c>
      <c r="N59" s="35"/>
      <c r="O59" s="35"/>
      <c r="P59" s="88">
        <v>0</v>
      </c>
      <c r="Q59" s="88"/>
      <c r="R59" s="78">
        <f t="shared" si="1"/>
        <v>0</v>
      </c>
      <c r="S59" s="33"/>
      <c r="W59" s="6"/>
      <c r="X59" s="33"/>
    </row>
    <row r="60" spans="1:27" x14ac:dyDescent="0.3">
      <c r="B60" s="23" t="s">
        <v>149</v>
      </c>
      <c r="C60" s="31" t="s">
        <v>215</v>
      </c>
      <c r="D60" s="14">
        <v>7</v>
      </c>
      <c r="E60" s="14">
        <v>2</v>
      </c>
      <c r="F60" s="14">
        <f t="shared" si="0"/>
        <v>8</v>
      </c>
      <c r="G60" s="14">
        <v>46</v>
      </c>
      <c r="K60" s="22"/>
      <c r="N60" s="34"/>
      <c r="O60" s="33"/>
      <c r="P60" s="87">
        <v>0</v>
      </c>
      <c r="R60" s="77">
        <f t="shared" si="1"/>
        <v>0</v>
      </c>
      <c r="S60" s="33"/>
      <c r="X60" s="33"/>
    </row>
    <row r="61" spans="1:27" x14ac:dyDescent="0.3">
      <c r="B61" s="23" t="s">
        <v>150</v>
      </c>
      <c r="C61" s="31" t="s">
        <v>215</v>
      </c>
      <c r="D61" s="14">
        <v>7</v>
      </c>
      <c r="E61" s="14">
        <v>2</v>
      </c>
      <c r="F61" s="14">
        <f t="shared" si="0"/>
        <v>8</v>
      </c>
      <c r="G61" s="14">
        <v>47</v>
      </c>
      <c r="K61" s="22"/>
      <c r="N61" s="34"/>
      <c r="O61" s="33"/>
      <c r="P61" s="87">
        <v>0</v>
      </c>
      <c r="R61" s="77">
        <f t="shared" ref="R61:R73" si="4">O61+2*P61+Q61</f>
        <v>0</v>
      </c>
      <c r="S61" s="33"/>
      <c r="X61" s="33"/>
    </row>
    <row r="62" spans="1:27" x14ac:dyDescent="0.3">
      <c r="A62" s="48"/>
      <c r="B62" s="24" t="s">
        <v>151</v>
      </c>
      <c r="C62" s="24" t="s">
        <v>213</v>
      </c>
      <c r="D62" s="27">
        <v>10</v>
      </c>
      <c r="E62" s="27">
        <v>0</v>
      </c>
      <c r="F62" s="27">
        <f t="shared" si="0"/>
        <v>10</v>
      </c>
      <c r="G62" s="27">
        <v>34</v>
      </c>
      <c r="H62" s="27"/>
      <c r="I62" s="27"/>
      <c r="J62" s="27"/>
      <c r="K62" s="29"/>
      <c r="L62" s="37"/>
      <c r="M62" s="37"/>
      <c r="N62" s="37"/>
      <c r="O62" s="37"/>
      <c r="P62" s="90">
        <v>0</v>
      </c>
      <c r="Q62" s="90"/>
      <c r="R62" s="79">
        <f t="shared" si="4"/>
        <v>0</v>
      </c>
      <c r="S62" s="33"/>
      <c r="X62" s="33"/>
      <c r="Y62" s="6"/>
      <c r="Z62" s="6"/>
      <c r="AA62" s="6"/>
    </row>
    <row r="63" spans="1:27" x14ac:dyDescent="0.3">
      <c r="A63" s="10" t="s">
        <v>83</v>
      </c>
      <c r="B63" s="23" t="s">
        <v>152</v>
      </c>
      <c r="C63" s="31" t="s">
        <v>213</v>
      </c>
      <c r="D63" s="14">
        <v>4</v>
      </c>
      <c r="E63" s="14">
        <v>0</v>
      </c>
      <c r="F63" s="14">
        <f t="shared" si="0"/>
        <v>4</v>
      </c>
      <c r="G63" s="14">
        <v>48</v>
      </c>
      <c r="K63" s="22" t="s">
        <v>200</v>
      </c>
      <c r="N63" s="34"/>
      <c r="O63" s="33"/>
      <c r="P63" s="87">
        <v>0</v>
      </c>
      <c r="R63" s="77">
        <f t="shared" si="4"/>
        <v>0</v>
      </c>
      <c r="S63" s="33"/>
      <c r="W63" s="6"/>
      <c r="X63" s="33"/>
    </row>
    <row r="64" spans="1:27" x14ac:dyDescent="0.3">
      <c r="B64" s="23" t="s">
        <v>153</v>
      </c>
      <c r="C64" s="31" t="s">
        <v>214</v>
      </c>
      <c r="D64" s="14">
        <v>3</v>
      </c>
      <c r="E64" s="14">
        <v>0</v>
      </c>
      <c r="F64" s="14">
        <f t="shared" si="0"/>
        <v>4</v>
      </c>
      <c r="G64" s="14">
        <v>49</v>
      </c>
      <c r="K64" s="22"/>
      <c r="N64" s="34"/>
      <c r="O64" s="34"/>
      <c r="P64" s="87">
        <v>0</v>
      </c>
      <c r="R64" s="77">
        <f t="shared" si="4"/>
        <v>0</v>
      </c>
      <c r="S64" s="33"/>
      <c r="X64" s="33"/>
    </row>
    <row r="65" spans="1:27" s="6" customFormat="1" x14ac:dyDescent="0.3">
      <c r="A65" s="10"/>
      <c r="B65" s="23" t="s">
        <v>208</v>
      </c>
      <c r="C65" s="23" t="s">
        <v>213</v>
      </c>
      <c r="D65" s="14">
        <v>4</v>
      </c>
      <c r="E65" s="14">
        <v>0</v>
      </c>
      <c r="F65" s="14">
        <f t="shared" si="0"/>
        <v>4</v>
      </c>
      <c r="G65" s="14"/>
      <c r="H65" s="14"/>
      <c r="I65" s="14"/>
      <c r="J65" s="14"/>
      <c r="K65" s="22" t="s">
        <v>209</v>
      </c>
      <c r="L65" s="87"/>
      <c r="M65" s="89"/>
      <c r="N65" s="87"/>
      <c r="O65" s="87"/>
      <c r="P65" s="87">
        <v>1</v>
      </c>
      <c r="Q65" s="87"/>
      <c r="R65" s="77">
        <f t="shared" si="4"/>
        <v>2</v>
      </c>
      <c r="S65" s="33"/>
      <c r="T65" s="3"/>
      <c r="U65"/>
      <c r="V65"/>
      <c r="W65"/>
      <c r="X65" s="33"/>
      <c r="Y65"/>
      <c r="Z65"/>
      <c r="AA65"/>
    </row>
    <row r="66" spans="1:27" x14ac:dyDescent="0.3">
      <c r="A66" s="11" t="s">
        <v>84</v>
      </c>
      <c r="B66" s="26" t="s">
        <v>154</v>
      </c>
      <c r="C66" s="26"/>
      <c r="D66" s="13">
        <v>2</v>
      </c>
      <c r="E66" s="13">
        <v>0</v>
      </c>
      <c r="F66" s="13">
        <f t="shared" si="0"/>
        <v>2</v>
      </c>
      <c r="G66" s="13"/>
      <c r="H66" s="13"/>
      <c r="I66" s="13"/>
      <c r="J66" s="13"/>
      <c r="K66" s="21"/>
      <c r="L66" s="12">
        <v>1</v>
      </c>
      <c r="M66" s="12">
        <v>0.8</v>
      </c>
      <c r="N66" s="35">
        <v>1</v>
      </c>
      <c r="O66" s="35">
        <v>1</v>
      </c>
      <c r="P66" s="88">
        <v>1</v>
      </c>
      <c r="Q66" s="88">
        <v>1</v>
      </c>
      <c r="R66" s="78">
        <f t="shared" si="4"/>
        <v>4</v>
      </c>
      <c r="S66" s="33"/>
    </row>
    <row r="67" spans="1:27" x14ac:dyDescent="0.3">
      <c r="A67" s="30"/>
      <c r="B67" s="31" t="s">
        <v>99</v>
      </c>
      <c r="C67" s="31"/>
      <c r="D67" s="14">
        <v>2</v>
      </c>
      <c r="E67" s="14">
        <v>1</v>
      </c>
      <c r="F67" s="14">
        <f t="shared" ref="F67:F73" si="5">CEILING(D67,T$22+1)</f>
        <v>2</v>
      </c>
      <c r="K67" s="22" t="s">
        <v>216</v>
      </c>
      <c r="L67" s="20"/>
      <c r="N67" s="36"/>
      <c r="O67" s="36">
        <v>1</v>
      </c>
      <c r="P67" s="89">
        <v>1</v>
      </c>
      <c r="Q67" s="89">
        <v>1</v>
      </c>
      <c r="R67" s="77">
        <f t="shared" si="4"/>
        <v>4</v>
      </c>
      <c r="S67" s="33"/>
    </row>
    <row r="68" spans="1:27" x14ac:dyDescent="0.3">
      <c r="B68" s="23" t="s">
        <v>155</v>
      </c>
      <c r="D68" s="14">
        <v>4</v>
      </c>
      <c r="E68" s="14">
        <v>3</v>
      </c>
      <c r="F68" s="14">
        <f t="shared" si="5"/>
        <v>4</v>
      </c>
      <c r="K68" s="22"/>
      <c r="L68" s="2">
        <v>1</v>
      </c>
      <c r="M68" s="20">
        <v>1</v>
      </c>
      <c r="N68" s="34">
        <v>1</v>
      </c>
      <c r="O68" s="85">
        <v>1</v>
      </c>
      <c r="P68" s="87">
        <v>1</v>
      </c>
      <c r="Q68" s="87">
        <v>1</v>
      </c>
      <c r="R68" s="77">
        <f t="shared" si="4"/>
        <v>4</v>
      </c>
      <c r="S68" s="33"/>
      <c r="U68" s="33"/>
      <c r="W68" s="6"/>
    </row>
    <row r="69" spans="1:27" s="6" customFormat="1" x14ac:dyDescent="0.3">
      <c r="A69" s="10"/>
      <c r="B69" s="23" t="s">
        <v>156</v>
      </c>
      <c r="C69" s="23"/>
      <c r="D69" s="14">
        <v>1</v>
      </c>
      <c r="E69" s="14">
        <v>0</v>
      </c>
      <c r="F69" s="14">
        <f t="shared" si="5"/>
        <v>2</v>
      </c>
      <c r="G69" s="14"/>
      <c r="H69" s="14"/>
      <c r="I69" s="14"/>
      <c r="J69" s="14"/>
      <c r="K69" s="22" t="s">
        <v>110</v>
      </c>
      <c r="L69" s="2"/>
      <c r="M69" s="20">
        <v>1</v>
      </c>
      <c r="N69" s="34">
        <v>1</v>
      </c>
      <c r="O69" s="85">
        <v>1</v>
      </c>
      <c r="P69" s="87">
        <v>1</v>
      </c>
      <c r="Q69" s="87">
        <v>1</v>
      </c>
      <c r="R69" s="77">
        <f t="shared" si="4"/>
        <v>4</v>
      </c>
      <c r="S69" s="33"/>
      <c r="T69" s="3"/>
      <c r="U69"/>
      <c r="V69"/>
      <c r="W69"/>
      <c r="X69"/>
      <c r="Y69"/>
      <c r="Z69"/>
      <c r="AA69"/>
    </row>
    <row r="70" spans="1:27" x14ac:dyDescent="0.3">
      <c r="B70" s="23" t="s">
        <v>157</v>
      </c>
      <c r="D70" s="14">
        <v>3</v>
      </c>
      <c r="E70" s="14">
        <v>1</v>
      </c>
      <c r="F70" s="14">
        <f t="shared" si="5"/>
        <v>4</v>
      </c>
      <c r="K70" s="22"/>
      <c r="N70" s="34"/>
      <c r="O70" s="33"/>
      <c r="P70" s="33"/>
      <c r="Q70" s="33"/>
      <c r="R70" s="77">
        <f t="shared" si="4"/>
        <v>0</v>
      </c>
      <c r="S70" s="33"/>
      <c r="X70" s="6"/>
      <c r="Y70" s="6"/>
      <c r="Z70" s="6"/>
      <c r="AA70" s="6"/>
    </row>
    <row r="71" spans="1:27" s="33" customFormat="1" x14ac:dyDescent="0.3">
      <c r="A71" s="10"/>
      <c r="B71" s="23" t="s">
        <v>158</v>
      </c>
      <c r="C71" s="23"/>
      <c r="D71" s="14">
        <v>1</v>
      </c>
      <c r="E71" s="14">
        <v>0</v>
      </c>
      <c r="F71" s="14">
        <f t="shared" si="5"/>
        <v>2</v>
      </c>
      <c r="G71" s="14"/>
      <c r="H71" s="14"/>
      <c r="I71" s="14"/>
      <c r="J71" s="14"/>
      <c r="K71" s="22"/>
      <c r="L71" s="2"/>
      <c r="M71" s="20"/>
      <c r="N71" s="34"/>
      <c r="R71" s="77">
        <f t="shared" si="4"/>
        <v>0</v>
      </c>
      <c r="T71" s="3"/>
      <c r="U71"/>
      <c r="V71"/>
      <c r="W71"/>
      <c r="X71"/>
      <c r="Y71"/>
      <c r="Z71"/>
      <c r="AA71"/>
    </row>
    <row r="72" spans="1:27" x14ac:dyDescent="0.3">
      <c r="B72" s="23" t="s">
        <v>159</v>
      </c>
      <c r="D72" s="14">
        <v>4</v>
      </c>
      <c r="E72" s="14">
        <v>0</v>
      </c>
      <c r="F72" s="14">
        <f t="shared" si="5"/>
        <v>4</v>
      </c>
      <c r="K72" s="22"/>
      <c r="L72" s="87"/>
      <c r="M72" s="89"/>
      <c r="N72" s="87"/>
      <c r="O72" s="33"/>
      <c r="P72" s="33"/>
      <c r="Q72" s="33"/>
      <c r="R72" s="77">
        <f t="shared" si="4"/>
        <v>0</v>
      </c>
      <c r="S72" s="33"/>
    </row>
    <row r="73" spans="1:27" x14ac:dyDescent="0.3">
      <c r="B73" s="24" t="s">
        <v>205</v>
      </c>
      <c r="C73" s="24"/>
      <c r="D73" s="27">
        <v>1</v>
      </c>
      <c r="E73" s="27">
        <v>0</v>
      </c>
      <c r="F73" s="27">
        <f t="shared" si="5"/>
        <v>2</v>
      </c>
      <c r="G73" s="27"/>
      <c r="H73" s="27"/>
      <c r="I73" s="27"/>
      <c r="J73" s="27"/>
      <c r="K73" s="29" t="s">
        <v>206</v>
      </c>
      <c r="L73" s="28"/>
      <c r="M73" s="28">
        <v>1</v>
      </c>
      <c r="N73" s="37"/>
      <c r="O73" s="37">
        <v>1</v>
      </c>
      <c r="P73" s="37">
        <v>1</v>
      </c>
      <c r="Q73" s="90">
        <v>1</v>
      </c>
      <c r="R73" s="79">
        <f t="shared" si="4"/>
        <v>4</v>
      </c>
      <c r="S73" s="33"/>
      <c r="U73" s="33"/>
      <c r="V73" s="33"/>
      <c r="W73" s="33"/>
    </row>
    <row r="74" spans="1:27" s="6" customFormat="1" ht="15" thickBot="1" x14ac:dyDescent="0.35">
      <c r="A74" s="11"/>
      <c r="B74" s="23"/>
      <c r="C74" s="23"/>
      <c r="D74" s="14"/>
      <c r="E74" s="14"/>
      <c r="F74" s="14"/>
      <c r="G74" s="14"/>
      <c r="H74" s="14"/>
      <c r="I74" s="14"/>
      <c r="J74" s="14"/>
      <c r="K74" s="20"/>
      <c r="L74" s="2"/>
      <c r="M74" s="20"/>
      <c r="N74" s="2"/>
      <c r="O74" s="2"/>
      <c r="P74" s="34"/>
      <c r="Q74" s="87"/>
      <c r="R74" s="3"/>
      <c r="S74" s="15"/>
      <c r="T74" s="3"/>
      <c r="U74"/>
      <c r="V74" s="33"/>
      <c r="W74"/>
      <c r="X74" s="33"/>
      <c r="Y74" s="33"/>
      <c r="Z74" s="33"/>
      <c r="AA74" s="33"/>
    </row>
    <row r="75" spans="1:27" x14ac:dyDescent="0.3">
      <c r="K75" s="64" t="s">
        <v>167</v>
      </c>
      <c r="L75" s="65">
        <f t="array" ref="L75">SUM($F2:$F73*(L2:L73&gt;=0.9)*($R2:$R73&gt;=$T$12))</f>
        <v>96</v>
      </c>
      <c r="M75" s="65">
        <f t="array" ref="M75">SUM($F2:$F73*(M2:M73&gt;=0.9)*($R2:$R73&gt;=$T$12))</f>
        <v>148</v>
      </c>
      <c r="N75" s="65">
        <f t="array" ref="N75">SUM($F2:$F73*(N2:N73&gt;=0.9)*($R2:$R73&gt;=$T$12))</f>
        <v>156</v>
      </c>
      <c r="O75" s="65">
        <f t="array" ref="O75">SUM($F2:$F73*(O2:O73&gt;=0.9)*($R2:$R73&gt;=$T$12))</f>
        <v>150</v>
      </c>
      <c r="P75" s="65">
        <f t="array" ref="P75">SUM($F2:$F73*(P2:P73&gt;=0.9)*($R2:$R73&gt;=$T$12))</f>
        <v>154</v>
      </c>
      <c r="Q75" s="66">
        <f t="array" ref="Q75">SUM($F2:$F73*(Q2:Q73&gt;=0.9)*($R2:$R73&gt;=$T$12))</f>
        <v>134</v>
      </c>
      <c r="S75" s="15"/>
    </row>
    <row r="76" spans="1:27" x14ac:dyDescent="0.3">
      <c r="K76" s="67" t="s">
        <v>169</v>
      </c>
      <c r="L76" s="68">
        <f t="array" ref="L76">SUM($F2:$F73*L2:L73*($R2:$R73&gt;=$T$12))</f>
        <v>98</v>
      </c>
      <c r="M76" s="68">
        <f t="array" ref="M76">SUM($F2:$F73*M2:M73*($R2:$R73&gt;=$T$12))</f>
        <v>153.4</v>
      </c>
      <c r="N76" s="68">
        <f t="array" ref="N76">SUM($F2:$F73*N2:N73*($R2:$R73&gt;=$T$12))</f>
        <v>157</v>
      </c>
      <c r="O76" s="68">
        <f t="array" ref="O76">SUM($F2:$F73*O2:O73*($R2:$R73&gt;=$T$12))</f>
        <v>162.4</v>
      </c>
      <c r="P76" s="68">
        <f t="array" ref="P76">SUM($F2:$F73*P2:P73*($R2:$R73&gt;=$T$12))</f>
        <v>166.8</v>
      </c>
      <c r="Q76" s="69">
        <f t="array" ref="Q76">SUM($F2:$F73*Q2:Q73*($R2:$R73&gt;=$T$12))</f>
        <v>155.5</v>
      </c>
      <c r="S76" s="15"/>
      <c r="X76" s="6"/>
      <c r="Y76" s="6"/>
      <c r="Z76" s="6"/>
      <c r="AA76" s="6"/>
    </row>
    <row r="77" spans="1:27" x14ac:dyDescent="0.3">
      <c r="K77" s="67" t="s">
        <v>168</v>
      </c>
      <c r="L77" s="68">
        <f t="array" ref="L77">SUM($F$2:$F$73*(L$2:L$73&gt;=0.1)*($R$2:$R$73&gt;=$T$12))</f>
        <v>100</v>
      </c>
      <c r="M77" s="68">
        <f t="array" ref="M77">SUM($F$2:$F$73*(M$2:M$73&gt;=0.1)*($R$2:$R$73&gt;=$T$12))</f>
        <v>164</v>
      </c>
      <c r="N77" s="68">
        <f t="array" ref="N77">SUM($F$2:$F$73*(N$2:N$73&gt;=0.1)*($R$2:$R$73&gt;=$T$12))</f>
        <v>158</v>
      </c>
      <c r="O77" s="68">
        <f t="array" ref="O77">SUM($F$2:$F$73*(O$2:O$73&gt;=0.1)*($R$2:$R$73&gt;=$T$12))</f>
        <v>170</v>
      </c>
      <c r="P77" s="68">
        <f t="array" ref="P77">SUM($F$2:$F$73*(P$2:P$73&gt;=0.1)*($R$2:$R$73&gt;=$T$12))</f>
        <v>174</v>
      </c>
      <c r="Q77" s="69">
        <f t="array" ref="Q77">SUM($F$2:$F$73*(Q$2:Q$73&gt;=0.1)*($R$2:$R$73&gt;=$T$12))</f>
        <v>174</v>
      </c>
      <c r="S77" s="15"/>
    </row>
    <row r="78" spans="1:27" s="33" customFormat="1" x14ac:dyDescent="0.3">
      <c r="A78" s="10"/>
      <c r="B78" s="23"/>
      <c r="C78" s="23"/>
      <c r="D78" s="14"/>
      <c r="E78" s="14"/>
      <c r="F78" s="14"/>
      <c r="G78" s="14"/>
      <c r="H78" s="14"/>
      <c r="I78" s="14"/>
      <c r="J78" s="14"/>
      <c r="K78" s="67" t="s">
        <v>170</v>
      </c>
      <c r="L78" s="68">
        <f>LOOKUP($T$12,$T26:$T34,$U26:$U34)</f>
        <v>190</v>
      </c>
      <c r="M78" s="68">
        <f>LOOKUP($T$12,$T26:$T34,$U26:$U34)</f>
        <v>190</v>
      </c>
      <c r="N78" s="68">
        <f>LOOKUP($T$12,$T26:$T34,$U26:$U34)</f>
        <v>190</v>
      </c>
      <c r="O78" s="68">
        <f>LOOKUP($T$12,$T26:$T34,$U26:$U34)</f>
        <v>190</v>
      </c>
      <c r="P78" s="68">
        <f>LOOKUP($T$12,$T26:$T34,$U26:$U34)</f>
        <v>190</v>
      </c>
      <c r="Q78" s="69">
        <f>LOOKUP($T$12,$T26:$T34,$U26:$U34)</f>
        <v>190</v>
      </c>
      <c r="R78" s="3"/>
      <c r="S78" s="15"/>
      <c r="T78" s="3"/>
      <c r="U78"/>
      <c r="V78"/>
      <c r="W78"/>
      <c r="X78" s="6"/>
      <c r="Y78" s="6"/>
      <c r="Z78" s="6"/>
      <c r="AA78" s="6"/>
    </row>
    <row r="79" spans="1:27" x14ac:dyDescent="0.3">
      <c r="K79" s="67" t="s">
        <v>171</v>
      </c>
      <c r="L79" s="70">
        <f t="shared" ref="L79:N79" si="6">L76/L78</f>
        <v>0.51578947368421058</v>
      </c>
      <c r="M79" s="70">
        <f t="shared" si="6"/>
        <v>0.80736842105263162</v>
      </c>
      <c r="N79" s="70">
        <f t="shared" si="6"/>
        <v>0.82631578947368423</v>
      </c>
      <c r="O79" s="70">
        <f t="shared" ref="O79:P79" si="7">O76/O78</f>
        <v>0.85473684210526324</v>
      </c>
      <c r="P79" s="70">
        <f t="shared" si="7"/>
        <v>0.87789473684210528</v>
      </c>
      <c r="Q79" s="71">
        <f t="shared" ref="Q79" si="8">Q76/Q78</f>
        <v>0.81842105263157894</v>
      </c>
    </row>
    <row r="80" spans="1:27" ht="15" thickBot="1" x14ac:dyDescent="0.35">
      <c r="D80" s="33"/>
      <c r="K80" s="72" t="s">
        <v>90</v>
      </c>
      <c r="L80" s="73">
        <f t="array" ref="L80">SUM($F2:$F73*L2:L73*($R2:$R73&lt;$T$12))</f>
        <v>18</v>
      </c>
      <c r="M80" s="73">
        <f t="array" ref="M80">SUM($F2:$F73*M2:M73*($R2:$R73&lt;$T$12))</f>
        <v>21.6</v>
      </c>
      <c r="N80" s="73">
        <f t="array" ref="N80">SUM($F2:$F73*N2:N73*($R2:$R73&lt;$T$12))</f>
        <v>20</v>
      </c>
      <c r="O80" s="73">
        <f t="array" ref="O80">SUM($F2:$F73*O2:O73*($R2:$R73&lt;$T$12))</f>
        <v>7</v>
      </c>
      <c r="P80" s="73">
        <f t="array" ref="P80">SUM($F2:$F73*P2:P73*($R2:$R73&lt;$T$12))</f>
        <v>0</v>
      </c>
      <c r="Q80" s="74">
        <f t="array" ref="Q80">SUM($F2:$F73*Q2:Q73*($R2:$R73&lt;$T$12))</f>
        <v>8</v>
      </c>
      <c r="U80" s="33"/>
      <c r="V80" s="33"/>
      <c r="W80" s="33"/>
      <c r="X80" s="6"/>
      <c r="Y80" s="6"/>
      <c r="Z80" s="6"/>
      <c r="AA80" s="6"/>
    </row>
    <row r="81" spans="1:27" x14ac:dyDescent="0.3">
      <c r="D81" s="33"/>
      <c r="X81" s="6"/>
      <c r="Y81" s="6"/>
      <c r="Z81" s="6"/>
      <c r="AA81" s="6"/>
    </row>
    <row r="82" spans="1:27" x14ac:dyDescent="0.3">
      <c r="D82" s="33"/>
    </row>
    <row r="83" spans="1:27" x14ac:dyDescent="0.3">
      <c r="D83" s="33"/>
    </row>
    <row r="85" spans="1:27" x14ac:dyDescent="0.3">
      <c r="W85" s="33"/>
    </row>
    <row r="88" spans="1:27" s="33" customFormat="1" x14ac:dyDescent="0.3">
      <c r="A88" s="10"/>
      <c r="B88" s="23"/>
      <c r="C88" s="23"/>
      <c r="D88" s="14"/>
      <c r="E88" s="14"/>
      <c r="F88" s="14"/>
      <c r="G88" s="14"/>
      <c r="H88" s="14"/>
      <c r="I88" s="14"/>
      <c r="J88" s="14"/>
      <c r="K88" s="20"/>
      <c r="L88" s="2"/>
      <c r="M88" s="20"/>
      <c r="N88" s="2"/>
      <c r="O88" s="2"/>
      <c r="P88" s="34"/>
      <c r="Q88" s="87"/>
      <c r="R88" s="3"/>
      <c r="S88" s="3"/>
      <c r="T88" s="3"/>
      <c r="U88"/>
      <c r="V88"/>
      <c r="W88"/>
      <c r="X88"/>
      <c r="Y88"/>
      <c r="Z88"/>
      <c r="AA88"/>
    </row>
    <row r="94" spans="1:27" x14ac:dyDescent="0.3">
      <c r="X94" s="6"/>
      <c r="Y94" s="6"/>
      <c r="Z94" s="6"/>
      <c r="AA94" s="6"/>
    </row>
    <row r="98" spans="24:27" x14ac:dyDescent="0.3">
      <c r="X98" s="6"/>
      <c r="Y98" s="6"/>
      <c r="Z98" s="6"/>
      <c r="AA98" s="6"/>
    </row>
    <row r="103" spans="24:27" x14ac:dyDescent="0.3">
      <c r="X103" s="6"/>
      <c r="Y103" s="6"/>
      <c r="Z103" s="6"/>
      <c r="AA103" s="6"/>
    </row>
    <row r="116" spans="24:27" x14ac:dyDescent="0.3">
      <c r="X116" s="33"/>
      <c r="Y116" s="33"/>
      <c r="Z116" s="33"/>
      <c r="AA116" s="33"/>
    </row>
  </sheetData>
  <conditionalFormatting sqref="B2:R73">
    <cfRule type="expression" dxfId="2" priority="34" stopIfTrue="1">
      <formula>$R2&gt;=(0.5+$T$12)</formula>
    </cfRule>
    <cfRule type="expression" dxfId="1" priority="35" stopIfTrue="1">
      <formula>$R2&gt;=$T$12</formula>
    </cfRule>
    <cfRule type="expression" dxfId="0" priority="36">
      <formula>$R2&gt;0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2017-12-01T14:36:10Z</dcterms:modified>
</cp:coreProperties>
</file>