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92" windowWidth="22980" windowHeight="9408" tabRatio="541"/>
  </bookViews>
  <sheets>
    <sheet name="lablist" sheetId="1" r:id="rId1"/>
    <sheet name="Sheet1" sheetId="2" r:id="rId2"/>
  </sheets>
  <calcPr calcId="145621" concurrentCalc="0"/>
</workbook>
</file>

<file path=xl/calcChain.xml><?xml version="1.0" encoding="utf-8"?>
<calcChain xmlns="http://schemas.openxmlformats.org/spreadsheetml/2006/main">
  <c r="N34" i="1" l="1"/>
  <c r="N4" i="1"/>
  <c r="N5" i="1"/>
  <c r="N10" i="1"/>
  <c r="N14" i="1"/>
  <c r="N15" i="1"/>
  <c r="N16" i="1"/>
  <c r="N17" i="1"/>
  <c r="N24" i="1"/>
  <c r="N55" i="1"/>
  <c r="N59" i="1"/>
  <c r="N68" i="1"/>
  <c r="N69" i="1"/>
  <c r="N70" i="1"/>
  <c r="N71" i="1"/>
  <c r="N73" i="1"/>
  <c r="N20" i="1"/>
  <c r="N46" i="1"/>
  <c r="N41" i="1"/>
  <c r="N42" i="1"/>
  <c r="N53" i="1"/>
  <c r="N2" i="1"/>
  <c r="N3" i="1"/>
  <c r="C4" i="1"/>
  <c r="C3" i="1"/>
  <c r="D3" i="1"/>
  <c r="C5" i="1"/>
  <c r="D4" i="1"/>
  <c r="N6" i="1"/>
  <c r="N7" i="1"/>
  <c r="N8" i="1"/>
  <c r="N9" i="1"/>
  <c r="N11" i="1"/>
  <c r="N12" i="1"/>
  <c r="N13" i="1"/>
  <c r="N18" i="1"/>
  <c r="N19" i="1"/>
  <c r="N21" i="1"/>
  <c r="N22" i="1"/>
  <c r="N23" i="1"/>
  <c r="N25" i="1"/>
  <c r="N26" i="1"/>
  <c r="N27" i="1"/>
  <c r="N28" i="1"/>
  <c r="N29" i="1"/>
  <c r="N30" i="1"/>
  <c r="N31" i="1"/>
  <c r="N32" i="1"/>
  <c r="N33" i="1"/>
  <c r="N35" i="1"/>
  <c r="N36" i="1"/>
  <c r="N37" i="1"/>
  <c r="N38" i="1"/>
  <c r="N39" i="1"/>
  <c r="N40" i="1"/>
  <c r="N43" i="1"/>
  <c r="N44" i="1"/>
  <c r="N45" i="1"/>
  <c r="N47" i="1"/>
  <c r="N48" i="1"/>
  <c r="N49" i="1"/>
  <c r="N50" i="1"/>
  <c r="N51" i="1"/>
  <c r="N52" i="1"/>
  <c r="N54" i="1"/>
  <c r="N56" i="1"/>
  <c r="N57" i="1"/>
  <c r="N58" i="1"/>
  <c r="N60" i="1"/>
  <c r="N61" i="1"/>
  <c r="N62" i="1"/>
  <c r="N63" i="1"/>
  <c r="N64" i="1"/>
  <c r="N65" i="1"/>
  <c r="N66" i="1"/>
  <c r="C6" i="1"/>
  <c r="D5" i="1"/>
  <c r="C7" i="1"/>
  <c r="D6" i="1"/>
  <c r="C8" i="1"/>
  <c r="D7" i="1"/>
  <c r="C9" i="1"/>
  <c r="D8" i="1"/>
  <c r="C10" i="1"/>
  <c r="D9" i="1"/>
  <c r="C11" i="1"/>
  <c r="D10" i="1"/>
  <c r="C12" i="1"/>
  <c r="D11" i="1"/>
  <c r="C14" i="1"/>
  <c r="C13" i="1"/>
  <c r="D13" i="1"/>
  <c r="C15" i="1"/>
  <c r="D14" i="1"/>
  <c r="C16" i="1"/>
  <c r="D15" i="1"/>
  <c r="C17" i="1"/>
  <c r="D16" i="1"/>
  <c r="C18" i="1"/>
  <c r="D17" i="1"/>
  <c r="C19" i="1"/>
  <c r="D18" i="1"/>
  <c r="C20" i="1"/>
  <c r="D19" i="1"/>
  <c r="C21" i="1"/>
  <c r="D20" i="1"/>
  <c r="C22" i="1"/>
  <c r="D21" i="1"/>
  <c r="C23" i="1"/>
  <c r="D22" i="1"/>
  <c r="C24" i="1"/>
  <c r="D23" i="1"/>
  <c r="C25" i="1"/>
  <c r="D24" i="1"/>
  <c r="C26" i="1"/>
  <c r="D25" i="1"/>
  <c r="C27" i="1"/>
  <c r="D26" i="1"/>
  <c r="C28" i="1"/>
  <c r="D27" i="1"/>
  <c r="C29" i="1"/>
  <c r="D28" i="1"/>
  <c r="C30" i="1"/>
  <c r="D29" i="1"/>
  <c r="C31" i="1"/>
  <c r="D30" i="1"/>
  <c r="C32" i="1"/>
  <c r="D31" i="1"/>
  <c r="C33" i="1"/>
  <c r="D32" i="1"/>
  <c r="C35" i="1"/>
  <c r="D33" i="1"/>
  <c r="C36" i="1"/>
  <c r="D35" i="1"/>
  <c r="C37" i="1"/>
  <c r="D36" i="1"/>
  <c r="C38" i="1"/>
  <c r="D37" i="1"/>
  <c r="C39" i="1"/>
  <c r="D38" i="1"/>
  <c r="C40" i="1"/>
  <c r="D39" i="1"/>
  <c r="C44" i="1"/>
  <c r="C43" i="1"/>
  <c r="D43" i="1"/>
  <c r="C45" i="1"/>
  <c r="D44" i="1"/>
  <c r="C46" i="1"/>
  <c r="D45" i="1"/>
  <c r="C47" i="1"/>
  <c r="D46" i="1"/>
  <c r="C48" i="1"/>
  <c r="D47" i="1"/>
  <c r="C49" i="1"/>
  <c r="D48" i="1"/>
  <c r="C50" i="1"/>
  <c r="D49" i="1"/>
  <c r="C51" i="1"/>
  <c r="D50" i="1"/>
  <c r="C52" i="1"/>
  <c r="D51" i="1"/>
  <c r="C53" i="1"/>
  <c r="D52" i="1"/>
  <c r="C54" i="1"/>
  <c r="D53" i="1"/>
  <c r="C55" i="1"/>
  <c r="D54" i="1"/>
  <c r="C56" i="1"/>
  <c r="D55" i="1"/>
  <c r="C57" i="1"/>
  <c r="D56" i="1"/>
  <c r="C58" i="1"/>
  <c r="D57" i="1"/>
  <c r="C59" i="1"/>
  <c r="D58" i="1"/>
  <c r="C60" i="1"/>
  <c r="D59" i="1"/>
  <c r="C61" i="1"/>
  <c r="D60" i="1"/>
  <c r="C62" i="1"/>
  <c r="D61" i="1"/>
  <c r="C63" i="1"/>
  <c r="D62" i="1"/>
  <c r="C64" i="1"/>
  <c r="D63" i="1"/>
  <c r="C65" i="1"/>
  <c r="D64" i="1"/>
  <c r="C66" i="1"/>
  <c r="D65" i="1"/>
  <c r="C67" i="1"/>
  <c r="D66" i="1"/>
  <c r="C68" i="1"/>
  <c r="D67" i="1"/>
  <c r="C69" i="1"/>
  <c r="D68" i="1"/>
  <c r="C70" i="1"/>
  <c r="D69" i="1"/>
  <c r="C71" i="1"/>
  <c r="D70" i="1"/>
  <c r="C72" i="1"/>
  <c r="D71" i="1"/>
  <c r="C73" i="1"/>
  <c r="D72" i="1"/>
  <c r="C74" i="1"/>
  <c r="D73" i="1"/>
  <c r="C75" i="1"/>
  <c r="D74" i="1"/>
  <c r="C2" i="1"/>
  <c r="D2" i="1"/>
  <c r="N67" i="1"/>
  <c r="N72" i="1"/>
  <c r="N74" i="1"/>
  <c r="N75" i="1"/>
  <c r="P6" i="1"/>
  <c r="L78" i="1" a="1"/>
  <c r="L78" i="1"/>
  <c r="L79" i="1"/>
  <c r="K78" i="1" a="1"/>
  <c r="K78" i="1"/>
  <c r="K79" i="1"/>
  <c r="J78" i="1" a="1"/>
  <c r="J78" i="1"/>
  <c r="J79" i="1"/>
  <c r="I78" i="1" a="1"/>
  <c r="I78" i="1"/>
  <c r="I79" i="1"/>
  <c r="J77" i="1" a="1"/>
  <c r="J77" i="1"/>
  <c r="K77" i="1" a="1"/>
  <c r="K77" i="1"/>
  <c r="L77" i="1" a="1"/>
  <c r="L77" i="1"/>
  <c r="J80" i="1" a="1"/>
  <c r="J80" i="1"/>
  <c r="K80" i="1" a="1"/>
  <c r="K80" i="1"/>
  <c r="L80" i="1" a="1"/>
  <c r="L80" i="1"/>
  <c r="J81" i="1" a="1"/>
  <c r="J81" i="1"/>
  <c r="K81" i="1" a="1"/>
  <c r="K81" i="1"/>
  <c r="L81" i="1" a="1"/>
  <c r="L81" i="1"/>
  <c r="I81" i="1" a="1"/>
  <c r="I81" i="1"/>
  <c r="I80" i="1" a="1"/>
  <c r="I80" i="1"/>
  <c r="I77" i="1" a="1"/>
  <c r="I77" i="1"/>
  <c r="C34" i="1"/>
  <c r="F34" i="1"/>
  <c r="P4" i="1"/>
  <c r="Q4" i="1"/>
  <c r="R4" i="1"/>
  <c r="P5" i="1"/>
  <c r="Q5" i="1"/>
  <c r="R5" i="1"/>
  <c r="Q6" i="1"/>
  <c r="R6" i="1"/>
  <c r="P7" i="1"/>
  <c r="Q7" i="1"/>
  <c r="R7" i="1"/>
  <c r="P8" i="1"/>
  <c r="Q8" i="1"/>
  <c r="R8" i="1"/>
  <c r="P9" i="1"/>
  <c r="Q9" i="1"/>
  <c r="R9" i="1"/>
  <c r="P10" i="1"/>
  <c r="Q10" i="1"/>
  <c r="R10" i="1"/>
  <c r="P11" i="1"/>
  <c r="Q11" i="1"/>
  <c r="R11" i="1"/>
  <c r="P3" i="1"/>
  <c r="Q3" i="1"/>
  <c r="R3" i="1"/>
  <c r="F14" i="1"/>
  <c r="F15" i="1"/>
  <c r="F16" i="1"/>
  <c r="F17" i="1"/>
  <c r="F18" i="1"/>
  <c r="F19" i="1"/>
  <c r="F20" i="1"/>
  <c r="F21" i="1"/>
  <c r="F22" i="1"/>
  <c r="F23" i="1"/>
  <c r="F24" i="1"/>
  <c r="F25" i="1"/>
  <c r="F26" i="1"/>
  <c r="F27" i="1"/>
  <c r="F28" i="1"/>
  <c r="F29" i="1"/>
  <c r="F30" i="1"/>
  <c r="F31" i="1"/>
  <c r="F32" i="1"/>
  <c r="F33"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3" i="1"/>
  <c r="F4" i="1"/>
  <c r="F5" i="1"/>
  <c r="F6" i="1"/>
  <c r="F7" i="1"/>
  <c r="F8" i="1"/>
  <c r="F9" i="1"/>
  <c r="F10" i="1"/>
  <c r="F11" i="1"/>
  <c r="F12" i="1"/>
  <c r="F13" i="1"/>
  <c r="F2" i="1"/>
  <c r="M82" i="1" a="1"/>
  <c r="M82" i="1"/>
  <c r="M83" i="1" a="1"/>
  <c r="M83" i="1"/>
  <c r="M81" i="1" a="1"/>
  <c r="M81" i="1"/>
</calcChain>
</file>

<file path=xl/comments1.xml><?xml version="1.0" encoding="utf-8"?>
<comments xmlns="http://schemas.openxmlformats.org/spreadsheetml/2006/main">
  <authors>
    <author>Matt Trawick</author>
  </authors>
  <commentList>
    <comment ref="O1" authorId="0">
      <text>
        <r>
          <rPr>
            <b/>
            <sz val="9"/>
            <color indexed="81"/>
            <rFont val="Tahoma"/>
            <family val="2"/>
          </rPr>
          <t>Matt Trawick:</t>
        </r>
        <r>
          <rPr>
            <sz val="9"/>
            <color indexed="81"/>
            <rFont val="Tahoma"/>
            <family val="2"/>
          </rPr>
          <t xml:space="preserve">
Input minimum number of instructors using the lab for inclusion in manual.</t>
        </r>
      </text>
    </comment>
    <comment ref="P1" authorId="0">
      <text>
        <r>
          <rPr>
            <b/>
            <sz val="9"/>
            <color indexed="81"/>
            <rFont val="Tahoma"/>
            <family val="2"/>
          </rPr>
          <t>Matt Trawick:</t>
        </r>
        <r>
          <rPr>
            <sz val="9"/>
            <color indexed="81"/>
            <rFont val="Tahoma"/>
            <family val="2"/>
          </rPr>
          <t xml:space="preserve">
Resulting number of pages in the manual.</t>
        </r>
      </text>
    </comment>
    <comment ref="R1" authorId="0">
      <text>
        <r>
          <rPr>
            <b/>
            <sz val="9"/>
            <color indexed="81"/>
            <rFont val="Tahoma"/>
            <family val="2"/>
          </rPr>
          <t>Matt Trawick:</t>
        </r>
        <r>
          <rPr>
            <sz val="9"/>
            <color indexed="81"/>
            <rFont val="Tahoma"/>
            <family val="2"/>
          </rPr>
          <t xml:space="preserve">
Estimated
</t>
        </r>
      </text>
    </comment>
    <comment ref="I2" authorId="0">
      <text>
        <r>
          <rPr>
            <b/>
            <sz val="9"/>
            <color indexed="81"/>
            <rFont val="Tahoma"/>
            <family val="2"/>
          </rPr>
          <t>Matt Trawick:</t>
        </r>
        <r>
          <rPr>
            <sz val="9"/>
            <color indexed="81"/>
            <rFont val="Tahoma"/>
            <family val="2"/>
          </rPr>
          <t xml:space="preserve">
Write "1" if you will use the lab.  
Leave blank or write "0" if you will not use the lab.  
Write "0.5" for maybe, or any other probability between 0 and 1 for "probably yes" or "probably no".</t>
        </r>
      </text>
    </comment>
    <comment ref="I5" authorId="0">
      <text>
        <r>
          <rPr>
            <b/>
            <sz val="9"/>
            <color indexed="81"/>
            <rFont val="Tahoma"/>
            <family val="2"/>
          </rPr>
          <t>Matt Trawick:</t>
        </r>
        <r>
          <rPr>
            <sz val="9"/>
            <color indexed="81"/>
            <rFont val="Tahoma"/>
            <family val="2"/>
          </rPr>
          <t xml:space="preserve">
I do this lab, but without using the lab manual.  Each lab group has the equipment, and I have a setup at the front too.  I say "let's try rubbing the glass rod with the silk cloth, like this…." and lead them through the basic phenomena.  This solves two problems: first, it keeps them from seeing the wrong thing, which they often seem to in this lab.  (Maybe they short things out with their fingers or something.)  Second, it bypasses all of the stupid stuff in the lab that intentionally does NOT work, like rubbing the metal directly with the cloth.  I also don't care all that much about charging by induction, so I'm happy enough to skip that part.</t>
        </r>
      </text>
    </comment>
    <comment ref="M5" authorId="0">
      <text>
        <r>
          <rPr>
            <b/>
            <sz val="9"/>
            <color indexed="81"/>
            <rFont val="Tahoma"/>
            <family val="2"/>
          </rPr>
          <t xml:space="preserve">Ovidiu will do 4 or 5, but not both
</t>
        </r>
      </text>
    </comment>
    <comment ref="H11" authorId="0">
      <text>
        <r>
          <rPr>
            <b/>
            <sz val="9"/>
            <color indexed="81"/>
            <rFont val="Tahoma"/>
            <family val="2"/>
          </rPr>
          <t>Matt Trawick:</t>
        </r>
        <r>
          <rPr>
            <sz val="9"/>
            <color indexed="81"/>
            <rFont val="Tahoma"/>
            <family val="2"/>
          </rPr>
          <t xml:space="preserve">
I'll admit that this one's pretty weak.</t>
        </r>
      </text>
    </comment>
    <comment ref="K14" authorId="0">
      <text>
        <r>
          <rPr>
            <b/>
            <sz val="9"/>
            <color indexed="81"/>
            <rFont val="Tahoma"/>
            <family val="2"/>
          </rPr>
          <t>Matt Trawick:</t>
        </r>
        <r>
          <rPr>
            <sz val="9"/>
            <color indexed="81"/>
            <rFont val="Tahoma"/>
            <family val="2"/>
          </rPr>
          <t xml:space="preserve">
Con asks: New labs replace these?
</t>
        </r>
      </text>
    </comment>
    <comment ref="H23" authorId="0">
      <text>
        <r>
          <rPr>
            <b/>
            <sz val="9"/>
            <color indexed="81"/>
            <rFont val="Tahoma"/>
            <family val="2"/>
          </rPr>
          <t>Matt Trawick:</t>
        </r>
        <r>
          <rPr>
            <sz val="9"/>
            <color indexed="81"/>
            <rFont val="Tahoma"/>
            <family val="2"/>
          </rPr>
          <t xml:space="preserve">
Ohm's law is covered in the second of the new circuit labs I wrote, so I don't think we need this anymore.</t>
        </r>
      </text>
    </comment>
    <comment ref="H24" authorId="0">
      <text>
        <r>
          <rPr>
            <b/>
            <sz val="9"/>
            <color indexed="81"/>
            <rFont val="Tahoma"/>
            <family val="2"/>
          </rPr>
          <t>Matt Trawick:</t>
        </r>
        <r>
          <rPr>
            <sz val="9"/>
            <color indexed="81"/>
            <rFont val="Tahoma"/>
            <family val="2"/>
          </rPr>
          <t xml:space="preserve">
This lab looks at three resistors and one voltage source, a situation which is covered in my first two new ciruicts labs, so I think we don't need this lab anymore. (Besides, you don't really need to use Kirchoff's law for that situation!)</t>
        </r>
      </text>
    </comment>
    <comment ref="H27" authorId="0">
      <text>
        <r>
          <rPr>
            <b/>
            <sz val="9"/>
            <color indexed="81"/>
            <rFont val="Tahoma"/>
            <family val="2"/>
          </rPr>
          <t>Matt Trawick:</t>
        </r>
        <r>
          <rPr>
            <sz val="9"/>
            <color indexed="81"/>
            <rFont val="Tahoma"/>
            <family val="2"/>
          </rPr>
          <t xml:space="preserve">
My new RC circuits lab covers essentially the same ground and is better, IMHO.
</t>
        </r>
      </text>
    </comment>
    <comment ref="M28" authorId="0">
      <text>
        <r>
          <rPr>
            <b/>
            <sz val="9"/>
            <color indexed="81"/>
            <rFont val="Tahoma"/>
            <family val="2"/>
          </rPr>
          <t xml:space="preserve">Ovidiu sez: needs changing.
</t>
        </r>
      </text>
    </comment>
    <comment ref="M29" authorId="0">
      <text>
        <r>
          <rPr>
            <b/>
            <sz val="9"/>
            <color indexed="81"/>
            <rFont val="Tahoma"/>
            <family val="2"/>
          </rPr>
          <t xml:space="preserve">Needs changing
</t>
        </r>
      </text>
    </comment>
    <comment ref="H30" authorId="0">
      <text>
        <r>
          <rPr>
            <b/>
            <sz val="9"/>
            <color indexed="81"/>
            <rFont val="Tahoma"/>
            <family val="2"/>
          </rPr>
          <t>Matt Trawick:</t>
        </r>
        <r>
          <rPr>
            <sz val="9"/>
            <color indexed="81"/>
            <rFont val="Tahoma"/>
            <family val="2"/>
          </rPr>
          <t xml:space="preserve">
Was "magnetism 1"</t>
        </r>
      </text>
    </comment>
    <comment ref="H31" authorId="0">
      <text>
        <r>
          <rPr>
            <b/>
            <sz val="9"/>
            <color indexed="81"/>
            <rFont val="Tahoma"/>
            <family val="2"/>
          </rPr>
          <t>Matt Trawick:</t>
        </r>
        <r>
          <rPr>
            <sz val="9"/>
            <color indexed="81"/>
            <rFont val="Tahoma"/>
            <family val="2"/>
          </rPr>
          <t xml:space="preserve">
was "magnetism 2"
</t>
        </r>
      </text>
    </comment>
    <comment ref="H32" authorId="0">
      <text>
        <r>
          <rPr>
            <b/>
            <sz val="9"/>
            <color indexed="81"/>
            <rFont val="Tahoma"/>
            <family val="2"/>
          </rPr>
          <t>Matt Trawick:</t>
        </r>
        <r>
          <rPr>
            <sz val="9"/>
            <color indexed="81"/>
            <rFont val="Tahoma"/>
            <family val="2"/>
          </rPr>
          <t xml:space="preserve">
Was "magnetism 3"
</t>
        </r>
      </text>
    </comment>
    <comment ref="G36" authorId="0">
      <text>
        <r>
          <rPr>
            <b/>
            <sz val="9"/>
            <color indexed="81"/>
            <rFont val="Tahoma"/>
            <family val="2"/>
          </rPr>
          <t>Matt Trawick:</t>
        </r>
        <r>
          <rPr>
            <sz val="9"/>
            <color indexed="81"/>
            <rFont val="Tahoma"/>
            <family val="2"/>
          </rPr>
          <t xml:space="preserve">
Content significantly changed from last time.
</t>
        </r>
      </text>
    </comment>
    <comment ref="I36" authorId="0">
      <text>
        <r>
          <rPr>
            <b/>
            <sz val="9"/>
            <color indexed="81"/>
            <rFont val="Tahoma"/>
            <family val="2"/>
          </rPr>
          <t>Matt Trawick:</t>
        </r>
        <r>
          <rPr>
            <sz val="9"/>
            <color indexed="81"/>
            <rFont val="Tahoma"/>
            <family val="2"/>
          </rPr>
          <t xml:space="preserve">
I only do activity 1.  I think activity 2 has serious problems, but Jerry really wanted to keep it.</t>
        </r>
      </text>
    </comment>
    <comment ref="G40" authorId="0">
      <text>
        <r>
          <rPr>
            <b/>
            <sz val="9"/>
            <color indexed="81"/>
            <rFont val="Tahoma"/>
            <family val="2"/>
          </rPr>
          <t>Matt Trawick:</t>
        </r>
        <r>
          <rPr>
            <sz val="9"/>
            <color indexed="81"/>
            <rFont val="Tahoma"/>
            <family val="2"/>
          </rPr>
          <t xml:space="preserve">
Lots of new content here.  
</t>
        </r>
      </text>
    </comment>
    <comment ref="I41" authorId="0">
      <text>
        <r>
          <rPr>
            <b/>
            <sz val="9"/>
            <color indexed="81"/>
            <rFont val="Tahoma"/>
            <family val="2"/>
          </rPr>
          <t>Matt Trawick:</t>
        </r>
        <r>
          <rPr>
            <sz val="9"/>
            <color indexed="81"/>
            <rFont val="Tahoma"/>
            <family val="2"/>
          </rPr>
          <t xml:space="preserve">
More likely than not.
</t>
        </r>
      </text>
    </comment>
    <comment ref="I68" authorId="0">
      <text>
        <r>
          <rPr>
            <b/>
            <sz val="9"/>
            <color indexed="81"/>
            <rFont val="Tahoma"/>
            <family val="2"/>
          </rPr>
          <t>Matt Trawick:</t>
        </r>
        <r>
          <rPr>
            <sz val="9"/>
            <color indexed="81"/>
            <rFont val="Tahoma"/>
            <family val="2"/>
          </rPr>
          <t xml:space="preserve">
This could be better.  It includes a section on significant figures that I think is is kind of school-marmish.  And the treatment of statistical analysis is not exactly inspirational.</t>
        </r>
      </text>
    </comment>
  </commentList>
</comments>
</file>

<file path=xl/sharedStrings.xml><?xml version="1.0" encoding="utf-8"?>
<sst xmlns="http://schemas.openxmlformats.org/spreadsheetml/2006/main" count="211" uniqueCount="155">
  <si>
    <t>title</t>
  </si>
  <si>
    <t>notes</t>
  </si>
  <si>
    <t>2016 Matt?</t>
  </si>
  <si>
    <t>2016 Jack?</t>
  </si>
  <si>
    <t>2016 Con?</t>
  </si>
  <si>
    <t>2016 Ted?</t>
  </si>
  <si>
    <t>new, by MT</t>
  </si>
  <si>
    <t>Now obsolete?</t>
  </si>
  <si>
    <t>Lab #, spr '15</t>
  </si>
  <si>
    <t>TOTAL PAGES</t>
  </si>
  <si>
    <t>Cost to Students</t>
  </si>
  <si>
    <t>Minimum users</t>
  </si>
  <si>
    <t>1 Music to Our Ears: Standing Waves in Strings 7</t>
  </si>
  <si>
    <t>2 Resonance in Tubes 13</t>
  </si>
  <si>
    <t>3 The Doppler Shift 15</t>
  </si>
  <si>
    <t>4 Electrostatics 17</t>
  </si>
  <si>
    <t>5 The Interactions of Electric Charges 21</t>
  </si>
  <si>
    <t>6 Charge, Charge Density, and Fun with Integrals 28</t>
  </si>
  <si>
    <t>7 The Electrical and Gravitational Forces 30</t>
  </si>
  <si>
    <t>8 Electric Fields and Equipotential Lines 35</t>
  </si>
  <si>
    <t>9 The Electric Field Near a Charged Rod 38</t>
  </si>
  <si>
    <t>10 An Example Problem Using Electric Potential 40</t>
  </si>
  <si>
    <t>11 The Electric Potential 41</t>
  </si>
  <si>
    <t>12 Finding Potential from the Electric Field 48</t>
  </si>
  <si>
    <t>13 The Electric Field and the Electric Potential I 53</t>
  </si>
  <si>
    <t>14 The Electric Field and the Electric Potential II 57</t>
  </si>
  <si>
    <t>15 The Electric Field and the Electric Potential III 60</t>
  </si>
  <si>
    <t>16 The Electric Field and the Electric Potential IV 63</t>
  </si>
  <si>
    <t>17 The Electric Field of the Atomic Nucleus 66</t>
  </si>
  <si>
    <t>18 The Charge Distribution of the H2O Molecule 69</t>
  </si>
  <si>
    <t>19 Capacitance Series Circuit 73</t>
  </si>
  <si>
    <t>20 An Introduction to Electric Circuits 75</t>
  </si>
  <si>
    <t>21 Ohm's Law and Equivalent Resistance 85</t>
  </si>
  <si>
    <t>22 Ohm's Law 93</t>
  </si>
  <si>
    <t>24 Power Dissipation in Resistors 101</t>
  </si>
  <si>
    <t>25 Charging and Discharging Capacitors (RC circuits) 104</t>
  </si>
  <si>
    <t>26 RC Circuits 107</t>
  </si>
  <si>
    <t>27 The LR Circuit 110</t>
  </si>
  <si>
    <t>28 The LRC Circuit 115</t>
  </si>
  <si>
    <t>29 Magnetism: Qualitative Interactions and Compasses 120</t>
  </si>
  <si>
    <t>30 Magnetism: Fields of Permanent Magnets 123</t>
  </si>
  <si>
    <t>31 Magnetism: Electric Currents and Moving Charges 126</t>
  </si>
  <si>
    <t>32 Magnetic Field of the Earth 129</t>
  </si>
  <si>
    <t>33 Weighing an Electron 132</t>
  </si>
  <si>
    <t>34 Intro to Electromagnetic Induction 139</t>
  </si>
  <si>
    <t>35 Electromagnetic Induction II: Sinusoidal Fields 141</t>
  </si>
  <si>
    <t>36 The Generator 146</t>
  </si>
  <si>
    <t>37 Deriving Electromagnetic Waves 150</t>
  </si>
  <si>
    <t>38 Electromagnetic Plane Waves 156</t>
  </si>
  <si>
    <t>39 The Interference of Light 161</t>
  </si>
  <si>
    <t>40 Di_x001B_raction of Light 165</t>
  </si>
  <si>
    <t>41 Di_x001B_raction 2 171</t>
  </si>
  <si>
    <t>42 The Di_x001B_raction Grating 173</t>
  </si>
  <si>
    <t>43 Refraction of Light 174</t>
  </si>
  <si>
    <t>44 Refraction at Spherical Surfaces: Thin Lenses 177</t>
  </si>
  <si>
    <t>45 Heat, Temperature, and Internal Energy 179</t>
  </si>
  <si>
    <t>46 Calorimetry 181</t>
  </si>
  <si>
    <t>47 Boyle's Law 185</t>
  </si>
  <si>
    <t>23 Kirchhoff's Rules 98</t>
  </si>
  <si>
    <t>48 Charles' Law 188</t>
  </si>
  <si>
    <t>49 The P-T Relationship of a Gas 191</t>
  </si>
  <si>
    <t>50 Kinetic Theory of Ideal Gases 193</t>
  </si>
  <si>
    <t>51 Applying the Kinetic Theory 198</t>
  </si>
  <si>
    <t>52 Heat of Vaporization of Nitrogen 203</t>
  </si>
  <si>
    <t>53 Heat of Vaporization of Nitrogen 204</t>
  </si>
  <si>
    <t>54 Cyclic Processes with an Ideal Gas 206</t>
  </si>
  <si>
    <t>55 Einstein Solid 211</t>
  </si>
  <si>
    <t>56 Entropy and Temperature 220</t>
  </si>
  <si>
    <t>57 The Optical Spectrum of Hydrogen 227</t>
  </si>
  <si>
    <t>58 A Theory for the Hydrogen Atom 230</t>
  </si>
  <si>
    <t>59 Where's the Electron? 237</t>
  </si>
  <si>
    <t>60 Nuclear Decay and Radiocarbon Dating 244</t>
  </si>
  <si>
    <t>61 Centripetal Force 253</t>
  </si>
  <si>
    <t>62 Conservation of Angular Momentum 259</t>
  </si>
  <si>
    <t>63 Impulse, Momentum, and Interactions 262</t>
  </si>
  <si>
    <t>64 Galilean Relativity 266</t>
  </si>
  <si>
    <t>65 The Twins Paradox 270</t>
  </si>
  <si>
    <t>A Treatment of Experimental Data 273</t>
  </si>
  <si>
    <t>B Introduction to DataStudio 275</t>
  </si>
  <si>
    <t>D A Single-Page Summary on Handling Uncertainties 281</t>
  </si>
  <si>
    <t>E Video Analysis Using VideoPoint 282</t>
  </si>
  <si>
    <t>F Video Analysis Using Tracker 284</t>
  </si>
  <si>
    <t>G Nuclear Safety 287</t>
  </si>
  <si>
    <t>H Instrumentation 288</t>
  </si>
  <si>
    <t>C Introduction to Excel 277</t>
  </si>
  <si>
    <t>41 Diffraction 2 171</t>
  </si>
  <si>
    <t>42 The Diffraction Grating 173</t>
  </si>
  <si>
    <t>35*</t>
  </si>
  <si>
    <t>Mechanical Waves</t>
  </si>
  <si>
    <t>Electrostatics</t>
  </si>
  <si>
    <t>Circuits</t>
  </si>
  <si>
    <t>Topic</t>
  </si>
  <si>
    <t>Magnetism</t>
  </si>
  <si>
    <t>Induction, EM waves</t>
  </si>
  <si>
    <t>Wave Optics</t>
  </si>
  <si>
    <t>Geometric Optics</t>
  </si>
  <si>
    <t>Thermodynamics</t>
  </si>
  <si>
    <t>Quantum Mechanics</t>
  </si>
  <si>
    <t>Misc</t>
  </si>
  <si>
    <t>Appendices</t>
  </si>
  <si>
    <t>first 
page</t>
  </si>
  <si>
    <t>newish, by MT</t>
  </si>
  <si>
    <t>page
count</t>
  </si>
  <si>
    <t>43 Refraction of Light 175</t>
  </si>
  <si>
    <t>44 Refraction at Spherical Surfaces: Thin Lenses 178</t>
  </si>
  <si>
    <t>45 Heat, Temperature, and Internal Energy 180</t>
  </si>
  <si>
    <t>48 Charles' Law 189</t>
  </si>
  <si>
    <t>49 The P-T Relationship of a Gas 192</t>
  </si>
  <si>
    <t>50 Kinetic Theory of Ideal Gases 194</t>
  </si>
  <si>
    <t>51 Applying the Kinetic Theory 199</t>
  </si>
  <si>
    <t>52 Heat of Vaporization of Nitrogen 204</t>
  </si>
  <si>
    <t>54 Cyclic Processes with an Ideal Gas 207</t>
  </si>
  <si>
    <t>55 Einstein Solid 212</t>
  </si>
  <si>
    <t>56 Entropy and Temperature 221</t>
  </si>
  <si>
    <t>57 The Optical Spectrum of Hydrogen 228</t>
  </si>
  <si>
    <t>58 A Theory for the Hydrogen Atom 231</t>
  </si>
  <si>
    <t>59 Where's the Electron? 238</t>
  </si>
  <si>
    <t>60 Nuclear Decay and Radiocarbon Dating 245</t>
  </si>
  <si>
    <t>61 Centripetal Force 255</t>
  </si>
  <si>
    <t>62 Conservation of Angular Momentum 261</t>
  </si>
  <si>
    <t>63 Impulse, Momentum, and Interactions 264</t>
  </si>
  <si>
    <t>64 Galilean Relativity 268</t>
  </si>
  <si>
    <t>65 The Twins Paradox 272</t>
  </si>
  <si>
    <t>A Treatment of Experimental Data 275</t>
  </si>
  <si>
    <t>B Introduction to DataStudio 277</t>
  </si>
  <si>
    <t>C Introduction to Excel 279</t>
  </si>
  <si>
    <t>D A Single-Page Summary on Handling Uncertainties 283</t>
  </si>
  <si>
    <t>E Video Analysis Using VideoPoint 284</t>
  </si>
  <si>
    <t>F Video Analysis Using Tracker 286</t>
  </si>
  <si>
    <t>G Nuclear Safety 289</t>
  </si>
  <si>
    <t>H Instrumentation 290</t>
  </si>
  <si>
    <t>47 Boyle's Law 186</t>
  </si>
  <si>
    <t>53 Heat of Vaporization of Nitrogen [old version] 205</t>
  </si>
  <si>
    <t>Ovidiu</t>
  </si>
  <si>
    <t>46 Calorimetry 182</t>
  </si>
  <si>
    <t># users for 2016</t>
  </si>
  <si>
    <t>color pages</t>
  </si>
  <si>
    <t>Color Pages</t>
  </si>
  <si>
    <t>page cost</t>
  </si>
  <si>
    <t>b&amp;w</t>
  </si>
  <si>
    <t>binder</t>
  </si>
  <si>
    <t>pagecosts:</t>
  </si>
  <si>
    <t>color</t>
  </si>
  <si>
    <t>Biot Savart Law</t>
  </si>
  <si>
    <t>new by MT, 2015</t>
  </si>
  <si>
    <t>Min manual pages</t>
  </si>
  <si>
    <t>Max manual pages</t>
  </si>
  <si>
    <t>expected extra pages</t>
  </si>
  <si>
    <t>expected manual pages</t>
  </si>
  <si>
    <t>Min votes to include:</t>
  </si>
  <si>
    <t>expected percent</t>
  </si>
  <si>
    <t>by MT, 2015</t>
  </si>
  <si>
    <t>Now obsolete.</t>
  </si>
  <si>
    <t>39 Interference of Light from Multiple Slits</t>
  </si>
  <si>
    <t>Diffraction of Light through a Single Slit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</si>
</sst>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0.000"/>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6EFCE"/>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style="thin">
        <color indexed="64"/>
      </left>
      <right/>
      <top/>
      <bottom/>
      <diagonal/>
    </border>
    <border>
      <left style="thin">
        <color indexed="64"/>
      </left>
      <right/>
      <top style="thin">
        <color indexed="64"/>
      </top>
      <bottom/>
      <diagonal/>
    </border>
    <border>
      <left/>
      <right/>
      <top/>
      <bottom style="thin">
        <color indexed="64"/>
      </bottom>
      <diagonal/>
    </border>
    <border>
      <left/>
      <right style="medium">
        <color indexed="64"/>
      </right>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60">
    <xf numFmtId="0" fontId="0" fillId="0" borderId="0" xfId="0"/>
    <xf numFmtId="0" fontId="16" fillId="0" borderId="0" xfId="0" applyFont="1"/>
    <xf numFmtId="0" fontId="16" fillId="0" borderId="0" xfId="0" applyFont="1" applyAlignment="1">
      <alignment horizontal="center"/>
    </xf>
    <xf numFmtId="0" fontId="0" fillId="0" borderId="0" xfId="0" applyAlignment="1">
      <alignment horizontal="center"/>
    </xf>
    <xf numFmtId="0" fontId="16" fillId="0" borderId="0" xfId="0" applyFont="1" applyAlignment="1">
      <alignment horizontal="center" wrapText="1"/>
    </xf>
    <xf numFmtId="0" fontId="0" fillId="0" borderId="0" xfId="0" applyFont="1"/>
    <xf numFmtId="0" fontId="16" fillId="0" borderId="11" xfId="0" applyFont="1" applyBorder="1" applyAlignment="1">
      <alignment horizontal="center" wrapText="1"/>
    </xf>
    <xf numFmtId="0" fontId="16" fillId="0" borderId="0" xfId="0" applyFont="1" applyBorder="1"/>
    <xf numFmtId="0" fontId="0" fillId="0" borderId="0" xfId="0" applyBorder="1"/>
    <xf numFmtId="44" fontId="16" fillId="0" borderId="12" xfId="42" applyFont="1" applyBorder="1" applyAlignment="1">
      <alignment horizontal="center" wrapText="1"/>
    </xf>
    <xf numFmtId="44" fontId="16" fillId="0" borderId="14" xfId="42" applyFont="1" applyBorder="1"/>
    <xf numFmtId="44" fontId="0" fillId="0" borderId="14" xfId="42" applyFont="1" applyBorder="1"/>
    <xf numFmtId="44" fontId="0" fillId="0" borderId="16" xfId="42" applyFont="1" applyBorder="1"/>
    <xf numFmtId="0" fontId="16" fillId="0" borderId="0" xfId="0" applyFont="1" applyAlignment="1">
      <alignment horizontal="right"/>
    </xf>
    <xf numFmtId="0" fontId="16" fillId="0" borderId="17" xfId="0" applyFont="1" applyBorder="1" applyAlignment="1">
      <alignment horizontal="right"/>
    </xf>
    <xf numFmtId="0" fontId="0" fillId="0" borderId="17" xfId="0" applyBorder="1" applyAlignment="1">
      <alignment horizontal="center"/>
    </xf>
    <xf numFmtId="164" fontId="0" fillId="0" borderId="17" xfId="0" applyNumberFormat="1" applyBorder="1" applyAlignment="1">
      <alignment horizontal="center"/>
    </xf>
    <xf numFmtId="164" fontId="0" fillId="0" borderId="0" xfId="0" applyNumberFormat="1" applyAlignment="1">
      <alignment horizontal="center"/>
    </xf>
    <xf numFmtId="1" fontId="0" fillId="0" borderId="17" xfId="0" applyNumberFormat="1" applyBorder="1" applyAlignment="1">
      <alignment horizontal="center"/>
    </xf>
    <xf numFmtId="1" fontId="0" fillId="0" borderId="0" xfId="0" applyNumberFormat="1" applyBorder="1" applyAlignment="1">
      <alignment horizontal="center"/>
    </xf>
    <xf numFmtId="0" fontId="0" fillId="0" borderId="0" xfId="0" applyFont="1" applyBorder="1"/>
    <xf numFmtId="0" fontId="16" fillId="0" borderId="18" xfId="0" applyFont="1" applyBorder="1" applyAlignment="1">
      <alignment horizontal="center"/>
    </xf>
    <xf numFmtId="1" fontId="16" fillId="0" borderId="0" xfId="0" applyNumberFormat="1" applyFont="1" applyBorder="1" applyAlignment="1">
      <alignment horizontal="center" wrapText="1"/>
    </xf>
    <xf numFmtId="0" fontId="0" fillId="0" borderId="20" xfId="0" applyBorder="1"/>
    <xf numFmtId="44" fontId="0" fillId="0" borderId="21" xfId="42" applyFont="1" applyBorder="1"/>
    <xf numFmtId="44" fontId="0" fillId="0" borderId="0" xfId="42" applyFont="1" applyBorder="1" applyAlignment="1">
      <alignment horizontal="center"/>
    </xf>
    <xf numFmtId="44" fontId="0" fillId="0" borderId="12" xfId="42" applyFont="1" applyBorder="1"/>
    <xf numFmtId="44" fontId="16" fillId="0" borderId="20" xfId="42" applyFont="1" applyBorder="1" applyAlignment="1">
      <alignment horizontal="center" wrapText="1"/>
    </xf>
    <xf numFmtId="44" fontId="0" fillId="0" borderId="20" xfId="42" applyFont="1" applyBorder="1" applyAlignment="1">
      <alignment horizontal="center"/>
    </xf>
    <xf numFmtId="0" fontId="16" fillId="0" borderId="10" xfId="0" applyFont="1" applyBorder="1"/>
    <xf numFmtId="0" fontId="16" fillId="0" borderId="13" xfId="0" applyFont="1" applyBorder="1"/>
    <xf numFmtId="0" fontId="16" fillId="0" borderId="15" xfId="0" applyFont="1" applyBorder="1"/>
    <xf numFmtId="0" fontId="16" fillId="0" borderId="0" xfId="0" applyFont="1" applyBorder="1" applyAlignment="1">
      <alignment horizontal="center"/>
    </xf>
    <xf numFmtId="0" fontId="0" fillId="0" borderId="0" xfId="0" applyBorder="1" applyAlignment="1">
      <alignment horizontal="center"/>
    </xf>
    <xf numFmtId="0" fontId="16" fillId="0" borderId="22" xfId="0" applyFont="1" applyBorder="1" applyAlignment="1">
      <alignment horizontal="center"/>
    </xf>
    <xf numFmtId="0" fontId="0" fillId="0" borderId="23" xfId="0" applyBorder="1" applyAlignment="1">
      <alignment horizontal="center"/>
    </xf>
    <xf numFmtId="0" fontId="0" fillId="0" borderId="22" xfId="0" applyBorder="1" applyAlignment="1">
      <alignment horizontal="center"/>
    </xf>
    <xf numFmtId="0" fontId="0" fillId="0" borderId="20" xfId="0" applyFont="1" applyBorder="1"/>
    <xf numFmtId="0" fontId="16" fillId="0" borderId="22" xfId="0" applyFont="1" applyBorder="1" applyAlignment="1">
      <alignment horizontal="center" wrapText="1"/>
    </xf>
    <xf numFmtId="0" fontId="0" fillId="0" borderId="23" xfId="0" applyFont="1" applyBorder="1"/>
    <xf numFmtId="0" fontId="0" fillId="0" borderId="22" xfId="0" applyFont="1" applyBorder="1"/>
    <xf numFmtId="44" fontId="0" fillId="0" borderId="22" xfId="42" applyFont="1" applyBorder="1" applyAlignment="1">
      <alignment horizontal="center"/>
    </xf>
    <xf numFmtId="44" fontId="0" fillId="0" borderId="25" xfId="42" applyFont="1" applyBorder="1" applyAlignment="1">
      <alignment horizontal="center"/>
    </xf>
    <xf numFmtId="0" fontId="16" fillId="0" borderId="19" xfId="0" applyFont="1" applyBorder="1" applyAlignment="1">
      <alignment horizontal="center"/>
    </xf>
    <xf numFmtId="0" fontId="16" fillId="0" borderId="24" xfId="0" applyFont="1" applyBorder="1" applyAlignment="1">
      <alignment horizontal="center"/>
    </xf>
    <xf numFmtId="0" fontId="0" fillId="0" borderId="0" xfId="0" applyFill="1"/>
    <xf numFmtId="0" fontId="0" fillId="0" borderId="20" xfId="0" applyFill="1" applyBorder="1"/>
    <xf numFmtId="0" fontId="0" fillId="33" borderId="0" xfId="0" applyFont="1" applyFill="1" applyBorder="1"/>
    <xf numFmtId="0" fontId="0" fillId="33" borderId="0" xfId="0" applyFill="1" applyBorder="1"/>
    <xf numFmtId="44" fontId="0" fillId="33" borderId="14" xfId="42" applyFont="1" applyFill="1" applyBorder="1"/>
    <xf numFmtId="0" fontId="16" fillId="0" borderId="20" xfId="0" applyFont="1" applyFill="1" applyBorder="1" applyAlignment="1">
      <alignment horizontal="center"/>
    </xf>
    <xf numFmtId="0" fontId="0" fillId="0" borderId="17" xfId="0" applyFill="1" applyBorder="1"/>
    <xf numFmtId="164" fontId="0" fillId="0" borderId="20" xfId="0" applyNumberFormat="1" applyBorder="1" applyAlignment="1">
      <alignment horizontal="center"/>
    </xf>
    <xf numFmtId="1" fontId="0" fillId="0" borderId="20" xfId="0" applyNumberFormat="1" applyBorder="1" applyAlignment="1">
      <alignment horizontal="center"/>
    </xf>
    <xf numFmtId="0" fontId="0" fillId="0" borderId="20" xfId="0" applyBorder="1" applyAlignment="1">
      <alignment horizontal="center"/>
    </xf>
    <xf numFmtId="0" fontId="0" fillId="0" borderId="25" xfId="0" applyBorder="1" applyAlignment="1">
      <alignment horizontal="center"/>
    </xf>
    <xf numFmtId="0" fontId="0" fillId="0" borderId="25" xfId="0" applyFont="1" applyBorder="1"/>
    <xf numFmtId="0" fontId="16" fillId="0" borderId="0" xfId="0" applyFont="1" applyFill="1" applyBorder="1"/>
    <xf numFmtId="9" fontId="0" fillId="0" borderId="0" xfId="43" applyFont="1" applyBorder="1" applyAlignment="1">
      <alignment horizontal="center"/>
    </xf>
    <xf numFmtId="9" fontId="0" fillId="0" borderId="22" xfId="43" applyFont="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3">
    <dxf>
      <fill>
        <patternFill>
          <bgColor rgb="FFFFFF99"/>
        </patternFill>
      </fill>
    </dxf>
    <dxf>
      <fill>
        <patternFill>
          <bgColor rgb="FFCDFFCD"/>
        </patternFill>
      </fill>
    </dxf>
    <dxf>
      <fill>
        <patternFill>
          <bgColor rgb="FF99FF99"/>
        </patternFill>
      </fill>
    </dxf>
  </dxfs>
  <tableStyles count="0" defaultTableStyle="TableStyleMedium2" defaultPivotStyle="PivotStyleLight16"/>
  <colors>
    <mruColors>
      <color rgb="FFFFFF99"/>
      <color rgb="FF99FF99"/>
      <color rgb="FFCDFFCD"/>
      <color rgb="FFFFFF66"/>
      <color rgb="FFC6EFC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83"/>
  <sheetViews>
    <sheetView tabSelected="1" zoomScaleNormal="100" workbookViewId="0">
      <pane xSplit="7632" ySplit="864" topLeftCell="D1" activePane="bottomRight"/>
      <selection activeCell="B46" sqref="B46"/>
      <selection pane="bottomLeft" activeCell="B25" sqref="B25"/>
      <selection pane="topRight" activeCell="C1" sqref="C1"/>
      <selection pane="bottomRight" activeCell="O22" sqref="O22"/>
    </sheetView>
  </sheetViews>
  <sheetFormatPr defaultRowHeight="14.4" x14ac:dyDescent="0.3"/>
  <cols>
    <col min="1" max="1" width="18.77734375" style="13" bestFit="1" customWidth="1"/>
    <col min="2" max="2" width="48.88671875" style="45" customWidth="1"/>
    <col min="3" max="3" width="7.109375" style="3" customWidth="1"/>
    <col min="4" max="5" width="5.88671875" style="19" customWidth="1"/>
    <col min="6" max="6" width="7.77734375" style="25" customWidth="1"/>
    <col min="7" max="7" width="8.6640625" style="3" customWidth="1"/>
    <col min="8" max="8" width="21" style="33" bestFit="1" customWidth="1"/>
    <col min="9" max="9" width="10.44140625" style="33" bestFit="1" customWidth="1"/>
    <col min="10" max="10" width="9.88671875" style="3" bestFit="1" customWidth="1"/>
    <col min="11" max="11" width="9.6640625" style="3" bestFit="1" customWidth="1"/>
    <col min="12" max="12" width="9.44140625" style="3" bestFit="1" customWidth="1"/>
    <col min="13" max="13" width="8.21875" style="3" hidden="1" customWidth="1"/>
    <col min="14" max="14" width="8.88671875" style="5"/>
    <col min="15" max="15" width="10.33203125" style="5" customWidth="1"/>
    <col min="18" max="18" width="10.109375" bestFit="1" customWidth="1"/>
  </cols>
  <sheetData>
    <row r="1" spans="1:18" s="1" customFormat="1" ht="28.8" x14ac:dyDescent="0.3">
      <c r="A1" s="13" t="s">
        <v>91</v>
      </c>
      <c r="B1" s="50" t="s">
        <v>0</v>
      </c>
      <c r="C1" s="4" t="s">
        <v>100</v>
      </c>
      <c r="D1" s="22" t="s">
        <v>102</v>
      </c>
      <c r="E1" s="22" t="s">
        <v>136</v>
      </c>
      <c r="F1" s="27" t="s">
        <v>138</v>
      </c>
      <c r="G1" s="4" t="s">
        <v>8</v>
      </c>
      <c r="H1" s="34" t="s">
        <v>1</v>
      </c>
      <c r="I1" s="32" t="s">
        <v>2</v>
      </c>
      <c r="J1" s="2" t="s">
        <v>3</v>
      </c>
      <c r="K1" s="2" t="s">
        <v>4</v>
      </c>
      <c r="L1" s="2" t="s">
        <v>5</v>
      </c>
      <c r="M1" s="2" t="s">
        <v>133</v>
      </c>
      <c r="N1" s="38" t="s">
        <v>135</v>
      </c>
      <c r="O1" s="6" t="s">
        <v>11</v>
      </c>
      <c r="P1" s="6" t="s">
        <v>9</v>
      </c>
      <c r="Q1" s="6" t="s">
        <v>137</v>
      </c>
      <c r="R1" s="9" t="s">
        <v>10</v>
      </c>
    </row>
    <row r="2" spans="1:18" s="1" customFormat="1" x14ac:dyDescent="0.3">
      <c r="A2" s="14" t="s">
        <v>88</v>
      </c>
      <c r="B2" s="45" t="s">
        <v>12</v>
      </c>
      <c r="C2" s="16" t="str">
        <f>RIGHT(B2,1)</f>
        <v>7</v>
      </c>
      <c r="D2" s="18">
        <f>C3-C2</f>
        <v>6</v>
      </c>
      <c r="E2" s="18">
        <v>0</v>
      </c>
      <c r="F2" s="25">
        <f>$Q$14*D2+($Q$15-$Q$14)*E2</f>
        <v>0.30000000000000004</v>
      </c>
      <c r="G2" s="15">
        <v>12</v>
      </c>
      <c r="H2" s="35"/>
      <c r="I2" s="15">
        <v>1</v>
      </c>
      <c r="J2" s="15">
        <v>1</v>
      </c>
      <c r="K2" s="15"/>
      <c r="L2" s="15">
        <v>1</v>
      </c>
      <c r="M2" s="15"/>
      <c r="N2" s="39">
        <f t="shared" ref="N2:N34" si="0">SUM(I2:L2)</f>
        <v>3</v>
      </c>
      <c r="O2" s="20"/>
      <c r="P2" s="7"/>
      <c r="Q2" s="7"/>
      <c r="R2" s="10"/>
    </row>
    <row r="3" spans="1:18" x14ac:dyDescent="0.3">
      <c r="B3" s="45" t="s">
        <v>13</v>
      </c>
      <c r="C3" s="17" t="str">
        <f>RIGHT(B3,2)</f>
        <v>13</v>
      </c>
      <c r="D3" s="19">
        <f t="shared" ref="D3:D68" si="1">C4-C3</f>
        <v>2</v>
      </c>
      <c r="E3" s="19">
        <v>0</v>
      </c>
      <c r="F3" s="25">
        <f t="shared" ref="F3:F67" si="2">$Q$14*D3+($Q$15-$Q$14)*E3</f>
        <v>0.1</v>
      </c>
      <c r="G3" s="3">
        <v>13</v>
      </c>
      <c r="H3" s="36"/>
      <c r="I3" s="33">
        <v>1</v>
      </c>
      <c r="J3" s="3">
        <v>1</v>
      </c>
      <c r="L3" s="3">
        <v>1</v>
      </c>
      <c r="N3" s="40">
        <f t="shared" si="0"/>
        <v>3</v>
      </c>
      <c r="O3" s="20">
        <v>0</v>
      </c>
      <c r="P3" s="8">
        <f>SUMIF(N$2:N$76,"&gt;=" &amp; O3,D$2:D$76)</f>
        <v>289</v>
      </c>
      <c r="Q3" s="8">
        <f>SUMIF(N$2:N$76,"&gt;=" &amp; O3,E$2:E$76)</f>
        <v>19</v>
      </c>
      <c r="R3" s="11">
        <f>$Q$16 + $Q$14*P3+($Q$15-$Q$14)*Q3</f>
        <v>23.150000000000002</v>
      </c>
    </row>
    <row r="4" spans="1:18" x14ac:dyDescent="0.3">
      <c r="B4" s="46" t="s">
        <v>14</v>
      </c>
      <c r="C4" s="17" t="str">
        <f t="shared" ref="C4:C24" si="3">RIGHT(B4,2)</f>
        <v>15</v>
      </c>
      <c r="D4" s="19">
        <f>C5-C4</f>
        <v>2</v>
      </c>
      <c r="E4" s="19">
        <v>0</v>
      </c>
      <c r="F4" s="28">
        <f t="shared" si="2"/>
        <v>0.1</v>
      </c>
      <c r="H4" s="36" t="s">
        <v>6</v>
      </c>
      <c r="I4" s="33">
        <v>1</v>
      </c>
      <c r="L4" s="3">
        <v>1</v>
      </c>
      <c r="N4" s="40">
        <f t="shared" si="0"/>
        <v>2</v>
      </c>
      <c r="O4" s="20">
        <v>0.5</v>
      </c>
      <c r="P4" s="8">
        <f>SUMIF(N$2:N$76,"&gt;=" &amp; O4,D$2:D$76)</f>
        <v>206</v>
      </c>
      <c r="Q4" s="8">
        <f>SUMIF(N$2:N$76,"&gt;=" &amp; O4,E$2:E$76)</f>
        <v>11</v>
      </c>
      <c r="R4" s="11">
        <f t="shared" ref="R4:R11" si="4">$Q$16 + $Q$14*P4+($Q$15-$Q$14)*Q4</f>
        <v>16.600000000000001</v>
      </c>
    </row>
    <row r="5" spans="1:18" x14ac:dyDescent="0.3">
      <c r="A5" s="14" t="s">
        <v>89</v>
      </c>
      <c r="B5" s="45" t="s">
        <v>15</v>
      </c>
      <c r="C5" s="16" t="str">
        <f t="shared" si="3"/>
        <v>17</v>
      </c>
      <c r="D5" s="18">
        <f t="shared" si="1"/>
        <v>4</v>
      </c>
      <c r="E5" s="18">
        <v>0</v>
      </c>
      <c r="F5" s="25">
        <f t="shared" si="2"/>
        <v>0.2</v>
      </c>
      <c r="G5" s="15">
        <v>14</v>
      </c>
      <c r="H5" s="35"/>
      <c r="I5" s="15">
        <v>0</v>
      </c>
      <c r="J5" s="15"/>
      <c r="K5" s="15">
        <v>1</v>
      </c>
      <c r="L5" s="15">
        <v>0</v>
      </c>
      <c r="M5" s="15">
        <v>0.5</v>
      </c>
      <c r="N5" s="39">
        <f>SUM(I5:L5)</f>
        <v>1</v>
      </c>
      <c r="O5" s="20">
        <v>1</v>
      </c>
      <c r="P5" s="8">
        <f>SUMIF(N$2:N$76,"&gt;=" &amp; O5,D$2:D$76)</f>
        <v>201</v>
      </c>
      <c r="Q5" s="8">
        <f>SUMIF(N$2:N$76,"&gt;=" &amp; O5,E$2:E$76)</f>
        <v>11</v>
      </c>
      <c r="R5" s="11">
        <f t="shared" si="4"/>
        <v>16.350000000000001</v>
      </c>
    </row>
    <row r="6" spans="1:18" x14ac:dyDescent="0.3">
      <c r="B6" s="45" t="s">
        <v>16</v>
      </c>
      <c r="C6" s="17" t="str">
        <f t="shared" si="3"/>
        <v>21</v>
      </c>
      <c r="D6" s="19">
        <f t="shared" si="1"/>
        <v>7</v>
      </c>
      <c r="E6" s="19">
        <v>0</v>
      </c>
      <c r="F6" s="25">
        <f t="shared" si="2"/>
        <v>0.35000000000000003</v>
      </c>
      <c r="H6" s="36"/>
      <c r="M6" s="3">
        <v>0.5</v>
      </c>
      <c r="N6" s="40">
        <f t="shared" si="0"/>
        <v>0</v>
      </c>
      <c r="O6" s="47">
        <v>1.5</v>
      </c>
      <c r="P6" s="48">
        <f>SUMIF(N$2:N$76,"&gt;=" &amp; O6,D$2:D$76)</f>
        <v>146</v>
      </c>
      <c r="Q6" s="48">
        <f>SUMIF(N$2:N$76,"&gt;=" &amp; O6,E$2:E$76)</f>
        <v>8</v>
      </c>
      <c r="R6" s="49">
        <f t="shared" si="4"/>
        <v>12.700000000000001</v>
      </c>
    </row>
    <row r="7" spans="1:18" x14ac:dyDescent="0.3">
      <c r="B7" s="45" t="s">
        <v>17</v>
      </c>
      <c r="C7" s="17" t="str">
        <f t="shared" si="3"/>
        <v>28</v>
      </c>
      <c r="D7" s="19">
        <f t="shared" si="1"/>
        <v>2</v>
      </c>
      <c r="E7" s="19">
        <v>0</v>
      </c>
      <c r="F7" s="25">
        <f t="shared" si="2"/>
        <v>0.1</v>
      </c>
      <c r="H7" s="36" t="s">
        <v>6</v>
      </c>
      <c r="I7" s="33">
        <v>1</v>
      </c>
      <c r="K7"/>
      <c r="L7" s="3">
        <v>1</v>
      </c>
      <c r="M7" s="3">
        <v>1</v>
      </c>
      <c r="N7" s="40">
        <f t="shared" si="0"/>
        <v>2</v>
      </c>
      <c r="O7" s="20">
        <v>2</v>
      </c>
      <c r="P7" s="8">
        <f>SUMIF(N$2:N$76,"&gt;=" &amp; O7,D$2:D$76)</f>
        <v>146</v>
      </c>
      <c r="Q7" s="8">
        <f>SUMIF(N$2:N$76,"&gt;=" &amp; O7,E$2:E$76)</f>
        <v>8</v>
      </c>
      <c r="R7" s="11">
        <f t="shared" si="4"/>
        <v>12.700000000000001</v>
      </c>
    </row>
    <row r="8" spans="1:18" x14ac:dyDescent="0.3">
      <c r="B8" s="45" t="s">
        <v>18</v>
      </c>
      <c r="C8" s="17" t="str">
        <f t="shared" si="3"/>
        <v>30</v>
      </c>
      <c r="D8" s="19">
        <f t="shared" si="1"/>
        <v>5</v>
      </c>
      <c r="E8" s="19">
        <v>0</v>
      </c>
      <c r="F8" s="25">
        <f t="shared" si="2"/>
        <v>0.25</v>
      </c>
      <c r="G8" s="3">
        <v>15</v>
      </c>
      <c r="H8" s="36"/>
      <c r="K8" s="3">
        <v>1</v>
      </c>
      <c r="N8" s="40">
        <f t="shared" si="0"/>
        <v>1</v>
      </c>
      <c r="O8" s="20">
        <v>2.5</v>
      </c>
      <c r="P8" s="8">
        <f>SUMIF(N$2:N$76,"&gt;=" &amp; O8,D$2:D$76)</f>
        <v>110</v>
      </c>
      <c r="Q8" s="8">
        <f>SUMIF(N$2:N$76,"&gt;=" &amp; O8,E$2:E$76)</f>
        <v>7</v>
      </c>
      <c r="R8" s="11">
        <f t="shared" si="4"/>
        <v>10.6</v>
      </c>
    </row>
    <row r="9" spans="1:18" x14ac:dyDescent="0.3">
      <c r="B9" s="45" t="s">
        <v>19</v>
      </c>
      <c r="C9" s="17" t="str">
        <f t="shared" si="3"/>
        <v>35</v>
      </c>
      <c r="D9" s="19">
        <f t="shared" si="1"/>
        <v>3</v>
      </c>
      <c r="E9" s="19">
        <v>0</v>
      </c>
      <c r="F9" s="25">
        <f t="shared" si="2"/>
        <v>0.15000000000000002</v>
      </c>
      <c r="G9" s="3">
        <v>17</v>
      </c>
      <c r="H9" s="36"/>
      <c r="I9" s="33">
        <v>1</v>
      </c>
      <c r="J9" s="3">
        <v>1</v>
      </c>
      <c r="K9" s="3">
        <v>1</v>
      </c>
      <c r="L9" s="3">
        <v>1</v>
      </c>
      <c r="M9" s="3">
        <v>1</v>
      </c>
      <c r="N9" s="40">
        <f t="shared" si="0"/>
        <v>4</v>
      </c>
      <c r="O9" s="20">
        <v>3</v>
      </c>
      <c r="P9" s="8">
        <f>SUMIF(N$2:N$76,"&gt;=" &amp; O9,D$2:D$76)</f>
        <v>82</v>
      </c>
      <c r="Q9" s="8">
        <f>SUMIF(N$2:N$76,"&gt;=" &amp; O9,E$2:E$76)</f>
        <v>5</v>
      </c>
      <c r="R9" s="11">
        <f t="shared" si="4"/>
        <v>8.6000000000000014</v>
      </c>
    </row>
    <row r="10" spans="1:18" x14ac:dyDescent="0.3">
      <c r="B10" s="45" t="s">
        <v>20</v>
      </c>
      <c r="C10" s="17" t="str">
        <f t="shared" si="3"/>
        <v>38</v>
      </c>
      <c r="D10" s="19">
        <f t="shared" si="1"/>
        <v>2</v>
      </c>
      <c r="E10" s="19">
        <v>0</v>
      </c>
      <c r="F10" s="25">
        <f t="shared" si="2"/>
        <v>0.1</v>
      </c>
      <c r="H10" s="36" t="s">
        <v>6</v>
      </c>
      <c r="I10" s="33">
        <v>1</v>
      </c>
      <c r="K10" s="3">
        <v>1</v>
      </c>
      <c r="L10" s="3">
        <v>1</v>
      </c>
      <c r="M10" s="3">
        <v>1</v>
      </c>
      <c r="N10" s="40">
        <f t="shared" si="0"/>
        <v>3</v>
      </c>
      <c r="O10" s="20">
        <v>3.5</v>
      </c>
      <c r="P10" s="8">
        <f>SUMIF(N$2:N$76,"&gt;=" &amp; O10,D$2:D$76)</f>
        <v>54</v>
      </c>
      <c r="Q10" s="8">
        <f>SUMIF(N$2:N$76,"&gt;=" &amp; O10,E$2:E$76)</f>
        <v>4</v>
      </c>
      <c r="R10" s="11">
        <f t="shared" si="4"/>
        <v>6.9</v>
      </c>
    </row>
    <row r="11" spans="1:18" x14ac:dyDescent="0.3">
      <c r="B11" s="45" t="s">
        <v>21</v>
      </c>
      <c r="C11" s="17" t="str">
        <f t="shared" si="3"/>
        <v>40</v>
      </c>
      <c r="D11" s="19">
        <f t="shared" si="1"/>
        <v>1</v>
      </c>
      <c r="E11" s="19">
        <v>0</v>
      </c>
      <c r="F11" s="25">
        <f t="shared" si="2"/>
        <v>0.05</v>
      </c>
      <c r="H11" s="36" t="s">
        <v>6</v>
      </c>
      <c r="I11" s="33">
        <v>1</v>
      </c>
      <c r="K11" s="3">
        <v>0.5</v>
      </c>
      <c r="L11" s="3">
        <v>1</v>
      </c>
      <c r="N11" s="40">
        <f t="shared" si="0"/>
        <v>2.5</v>
      </c>
      <c r="O11" s="37">
        <v>4</v>
      </c>
      <c r="P11" s="23">
        <f>SUMIF(N$2:N$76,"&gt;=" &amp; O11,D$2:D$76)</f>
        <v>39</v>
      </c>
      <c r="Q11" s="23">
        <f>SUMIF(N$2:N$76,"&gt;=" &amp; O11,E$2:E$76)</f>
        <v>4</v>
      </c>
      <c r="R11" s="24">
        <f t="shared" si="4"/>
        <v>6.15</v>
      </c>
    </row>
    <row r="12" spans="1:18" x14ac:dyDescent="0.3">
      <c r="B12" s="45" t="s">
        <v>22</v>
      </c>
      <c r="C12" s="17" t="str">
        <f t="shared" si="3"/>
        <v>41</v>
      </c>
      <c r="D12" s="19">
        <v>6</v>
      </c>
      <c r="E12" s="19">
        <v>0</v>
      </c>
      <c r="F12" s="25">
        <f t="shared" si="2"/>
        <v>0.30000000000000004</v>
      </c>
      <c r="G12" s="3">
        <v>16</v>
      </c>
      <c r="H12" s="36"/>
      <c r="I12" s="33">
        <v>1</v>
      </c>
      <c r="K12" s="3">
        <v>0.5</v>
      </c>
      <c r="L12" s="3">
        <v>1</v>
      </c>
      <c r="M12" s="3">
        <v>1</v>
      </c>
      <c r="N12" s="40">
        <f t="shared" si="0"/>
        <v>2.5</v>
      </c>
    </row>
    <row r="13" spans="1:18" ht="15" thickBot="1" x14ac:dyDescent="0.35">
      <c r="B13" s="45" t="s">
        <v>23</v>
      </c>
      <c r="C13" s="17" t="str">
        <f t="shared" si="3"/>
        <v>48</v>
      </c>
      <c r="D13" s="19">
        <f t="shared" si="1"/>
        <v>5</v>
      </c>
      <c r="E13" s="19">
        <v>0</v>
      </c>
      <c r="F13" s="25">
        <f t="shared" si="2"/>
        <v>0.25</v>
      </c>
      <c r="H13" s="36" t="s">
        <v>6</v>
      </c>
      <c r="I13" s="33">
        <v>1</v>
      </c>
      <c r="K13" s="3">
        <v>1</v>
      </c>
      <c r="L13" s="3">
        <v>1</v>
      </c>
      <c r="M13" s="3">
        <v>1</v>
      </c>
      <c r="N13" s="40">
        <f t="shared" si="0"/>
        <v>3</v>
      </c>
      <c r="P13" s="1" t="s">
        <v>141</v>
      </c>
    </row>
    <row r="14" spans="1:18" x14ac:dyDescent="0.3">
      <c r="B14" s="45" t="s">
        <v>24</v>
      </c>
      <c r="C14" s="17" t="str">
        <f t="shared" si="3"/>
        <v>53</v>
      </c>
      <c r="D14" s="19">
        <f t="shared" si="1"/>
        <v>4</v>
      </c>
      <c r="E14" s="19">
        <v>1</v>
      </c>
      <c r="F14" s="25">
        <f t="shared" si="2"/>
        <v>0.5</v>
      </c>
      <c r="G14" s="3">
        <v>18</v>
      </c>
      <c r="H14" s="36"/>
      <c r="J14" s="3">
        <v>1</v>
      </c>
      <c r="K14" s="3">
        <v>1</v>
      </c>
      <c r="M14" s="3">
        <v>1</v>
      </c>
      <c r="N14" s="40">
        <f t="shared" si="0"/>
        <v>2</v>
      </c>
      <c r="P14" s="29" t="s">
        <v>139</v>
      </c>
      <c r="Q14" s="26">
        <v>0.05</v>
      </c>
    </row>
    <row r="15" spans="1:18" x14ac:dyDescent="0.3">
      <c r="B15" s="45" t="s">
        <v>25</v>
      </c>
      <c r="C15" s="17" t="str">
        <f t="shared" si="3"/>
        <v>57</v>
      </c>
      <c r="D15" s="19">
        <f t="shared" si="1"/>
        <v>3</v>
      </c>
      <c r="E15" s="19">
        <v>0</v>
      </c>
      <c r="F15" s="25">
        <f t="shared" si="2"/>
        <v>0.15000000000000002</v>
      </c>
      <c r="G15" s="3">
        <v>19</v>
      </c>
      <c r="H15" s="36"/>
      <c r="J15" s="3">
        <v>1</v>
      </c>
      <c r="K15" s="3">
        <v>1</v>
      </c>
      <c r="M15" s="3">
        <v>1</v>
      </c>
      <c r="N15" s="40">
        <f t="shared" si="0"/>
        <v>2</v>
      </c>
      <c r="P15" s="30" t="s">
        <v>142</v>
      </c>
      <c r="Q15" s="11">
        <v>0.35</v>
      </c>
    </row>
    <row r="16" spans="1:18" ht="15" thickBot="1" x14ac:dyDescent="0.35">
      <c r="B16" s="45" t="s">
        <v>26</v>
      </c>
      <c r="C16" s="17" t="str">
        <f t="shared" si="3"/>
        <v>60</v>
      </c>
      <c r="D16" s="19">
        <f t="shared" si="1"/>
        <v>3</v>
      </c>
      <c r="E16" s="19">
        <v>0</v>
      </c>
      <c r="F16" s="25">
        <f t="shared" si="2"/>
        <v>0.15000000000000002</v>
      </c>
      <c r="G16" s="3">
        <v>20</v>
      </c>
      <c r="H16" s="36"/>
      <c r="J16" s="3">
        <v>1</v>
      </c>
      <c r="K16" s="3">
        <v>1</v>
      </c>
      <c r="M16" s="3">
        <v>1</v>
      </c>
      <c r="N16" s="40">
        <f t="shared" si="0"/>
        <v>2</v>
      </c>
      <c r="P16" s="31" t="s">
        <v>140</v>
      </c>
      <c r="Q16" s="12">
        <v>3</v>
      </c>
    </row>
    <row r="17" spans="1:16" x14ac:dyDescent="0.3">
      <c r="B17" s="45" t="s">
        <v>27</v>
      </c>
      <c r="C17" s="17" t="str">
        <f t="shared" si="3"/>
        <v>63</v>
      </c>
      <c r="D17" s="19">
        <f t="shared" si="1"/>
        <v>3</v>
      </c>
      <c r="E17" s="19">
        <v>0</v>
      </c>
      <c r="F17" s="25">
        <f t="shared" si="2"/>
        <v>0.15000000000000002</v>
      </c>
      <c r="G17" s="3">
        <v>21</v>
      </c>
      <c r="H17" s="36"/>
      <c r="J17" s="3">
        <v>1</v>
      </c>
      <c r="K17" s="3">
        <v>1</v>
      </c>
      <c r="M17" s="3">
        <v>1</v>
      </c>
      <c r="N17" s="40">
        <f t="shared" si="0"/>
        <v>2</v>
      </c>
    </row>
    <row r="18" spans="1:16" x14ac:dyDescent="0.3">
      <c r="B18" s="45" t="s">
        <v>28</v>
      </c>
      <c r="C18" s="17" t="str">
        <f t="shared" si="3"/>
        <v>66</v>
      </c>
      <c r="D18" s="19">
        <f t="shared" si="1"/>
        <v>3</v>
      </c>
      <c r="E18" s="19">
        <v>0</v>
      </c>
      <c r="F18" s="25">
        <f t="shared" si="2"/>
        <v>0.15000000000000002</v>
      </c>
      <c r="G18" s="3">
        <v>22</v>
      </c>
      <c r="H18" s="36"/>
      <c r="N18" s="40">
        <f t="shared" si="0"/>
        <v>0</v>
      </c>
      <c r="P18" s="57" t="s">
        <v>149</v>
      </c>
    </row>
    <row r="19" spans="1:16" x14ac:dyDescent="0.3">
      <c r="B19" s="45" t="s">
        <v>29</v>
      </c>
      <c r="C19" s="17" t="str">
        <f t="shared" si="3"/>
        <v>69</v>
      </c>
      <c r="D19" s="19">
        <f t="shared" si="1"/>
        <v>4</v>
      </c>
      <c r="E19" s="19">
        <v>0</v>
      </c>
      <c r="F19" s="25">
        <f t="shared" si="2"/>
        <v>0.2</v>
      </c>
      <c r="G19" s="3">
        <v>23</v>
      </c>
      <c r="H19" s="36"/>
      <c r="M19" s="3">
        <v>1</v>
      </c>
      <c r="N19" s="40">
        <f t="shared" si="0"/>
        <v>0</v>
      </c>
      <c r="P19">
        <v>1.5</v>
      </c>
    </row>
    <row r="20" spans="1:16" x14ac:dyDescent="0.3">
      <c r="B20" s="45" t="s">
        <v>30</v>
      </c>
      <c r="C20" s="17" t="str">
        <f t="shared" si="3"/>
        <v>73</v>
      </c>
      <c r="D20" s="19">
        <f t="shared" si="1"/>
        <v>2</v>
      </c>
      <c r="E20" s="19">
        <v>0</v>
      </c>
      <c r="F20" s="28">
        <f t="shared" si="2"/>
        <v>0.1</v>
      </c>
      <c r="G20" s="3">
        <v>24</v>
      </c>
      <c r="H20" s="36"/>
      <c r="J20" s="3">
        <v>1</v>
      </c>
      <c r="M20" s="3">
        <v>1</v>
      </c>
      <c r="N20" s="40">
        <f t="shared" si="0"/>
        <v>1</v>
      </c>
    </row>
    <row r="21" spans="1:16" s="8" customFormat="1" x14ac:dyDescent="0.3">
      <c r="A21" s="14" t="s">
        <v>90</v>
      </c>
      <c r="B21" s="51" t="s">
        <v>31</v>
      </c>
      <c r="C21" s="16" t="str">
        <f t="shared" si="3"/>
        <v>75</v>
      </c>
      <c r="D21" s="18">
        <f t="shared" si="1"/>
        <v>10</v>
      </c>
      <c r="E21" s="18">
        <v>0</v>
      </c>
      <c r="F21" s="25">
        <f t="shared" si="2"/>
        <v>0.5</v>
      </c>
      <c r="G21" s="15"/>
      <c r="H21" s="35" t="s">
        <v>6</v>
      </c>
      <c r="I21" s="15">
        <v>1</v>
      </c>
      <c r="J21" s="15"/>
      <c r="K21" s="15">
        <v>0.7</v>
      </c>
      <c r="L21" s="15">
        <v>1</v>
      </c>
      <c r="M21" s="15">
        <v>1</v>
      </c>
      <c r="N21" s="39">
        <f t="shared" si="0"/>
        <v>2.7</v>
      </c>
      <c r="O21" s="20"/>
    </row>
    <row r="22" spans="1:16" x14ac:dyDescent="0.3">
      <c r="B22" s="45" t="s">
        <v>32</v>
      </c>
      <c r="C22" s="17" t="str">
        <f t="shared" si="3"/>
        <v>85</v>
      </c>
      <c r="D22" s="19">
        <f t="shared" si="1"/>
        <v>8</v>
      </c>
      <c r="E22" s="19">
        <v>0</v>
      </c>
      <c r="F22" s="25">
        <f t="shared" si="2"/>
        <v>0.4</v>
      </c>
      <c r="H22" s="36" t="s">
        <v>6</v>
      </c>
      <c r="I22" s="33">
        <v>1</v>
      </c>
      <c r="J22" s="3">
        <v>1</v>
      </c>
      <c r="K22" s="3">
        <v>1</v>
      </c>
      <c r="L22" s="3">
        <v>1</v>
      </c>
      <c r="M22" s="3">
        <v>1</v>
      </c>
      <c r="N22" s="40">
        <f t="shared" si="0"/>
        <v>4</v>
      </c>
    </row>
    <row r="23" spans="1:16" x14ac:dyDescent="0.3">
      <c r="B23" s="45" t="s">
        <v>33</v>
      </c>
      <c r="C23" s="17" t="str">
        <f t="shared" si="3"/>
        <v>93</v>
      </c>
      <c r="D23" s="19">
        <f t="shared" si="1"/>
        <v>5</v>
      </c>
      <c r="E23" s="19">
        <v>0</v>
      </c>
      <c r="F23" s="25">
        <f t="shared" si="2"/>
        <v>0.25</v>
      </c>
      <c r="G23" s="3">
        <v>25</v>
      </c>
      <c r="H23" s="36" t="s">
        <v>7</v>
      </c>
      <c r="K23" s="3">
        <v>0.5</v>
      </c>
      <c r="N23" s="40">
        <f t="shared" si="0"/>
        <v>0.5</v>
      </c>
      <c r="P23" s="45"/>
    </row>
    <row r="24" spans="1:16" x14ac:dyDescent="0.3">
      <c r="B24" s="45" t="s">
        <v>58</v>
      </c>
      <c r="C24" s="17" t="str">
        <f t="shared" si="3"/>
        <v>98</v>
      </c>
      <c r="D24" s="19">
        <f t="shared" si="1"/>
        <v>3</v>
      </c>
      <c r="E24" s="19">
        <v>0</v>
      </c>
      <c r="F24" s="25">
        <f t="shared" si="2"/>
        <v>0.15000000000000002</v>
      </c>
      <c r="G24" s="3">
        <v>26</v>
      </c>
      <c r="H24" s="36" t="s">
        <v>7</v>
      </c>
      <c r="N24" s="40">
        <f t="shared" si="0"/>
        <v>0</v>
      </c>
    </row>
    <row r="25" spans="1:16" x14ac:dyDescent="0.3">
      <c r="B25" s="45" t="s">
        <v>34</v>
      </c>
      <c r="C25" s="17" t="str">
        <f>RIGHT(B25,3)</f>
        <v>101</v>
      </c>
      <c r="D25" s="19">
        <f t="shared" si="1"/>
        <v>3</v>
      </c>
      <c r="E25" s="19">
        <v>0</v>
      </c>
      <c r="F25" s="25">
        <f t="shared" si="2"/>
        <v>0.15000000000000002</v>
      </c>
      <c r="H25" s="36" t="s">
        <v>6</v>
      </c>
      <c r="I25" s="33">
        <v>1</v>
      </c>
      <c r="J25" s="3">
        <v>0.5</v>
      </c>
      <c r="K25" s="3">
        <v>1</v>
      </c>
      <c r="L25" s="3">
        <v>1</v>
      </c>
      <c r="M25" s="3">
        <v>1</v>
      </c>
      <c r="N25" s="40">
        <f t="shared" si="0"/>
        <v>3.5</v>
      </c>
    </row>
    <row r="26" spans="1:16" x14ac:dyDescent="0.3">
      <c r="B26" s="45" t="s">
        <v>35</v>
      </c>
      <c r="C26" s="17" t="str">
        <f t="shared" ref="C26:C75" si="5">RIGHT(B26,3)</f>
        <v>104</v>
      </c>
      <c r="D26" s="19">
        <f t="shared" si="1"/>
        <v>3</v>
      </c>
      <c r="E26" s="19">
        <v>0</v>
      </c>
      <c r="F26" s="25">
        <f t="shared" si="2"/>
        <v>0.15000000000000002</v>
      </c>
      <c r="H26" s="36" t="s">
        <v>6</v>
      </c>
      <c r="I26" s="33">
        <v>1</v>
      </c>
      <c r="J26" s="3">
        <v>1</v>
      </c>
      <c r="K26" s="3">
        <v>1</v>
      </c>
      <c r="L26" s="3">
        <v>1</v>
      </c>
      <c r="M26" s="3">
        <v>1</v>
      </c>
      <c r="N26" s="40">
        <f t="shared" si="0"/>
        <v>4</v>
      </c>
    </row>
    <row r="27" spans="1:16" x14ac:dyDescent="0.3">
      <c r="B27" s="45" t="s">
        <v>36</v>
      </c>
      <c r="C27" s="17" t="str">
        <f t="shared" si="5"/>
        <v>107</v>
      </c>
      <c r="D27" s="19">
        <f t="shared" si="1"/>
        <v>3</v>
      </c>
      <c r="E27" s="19">
        <v>0</v>
      </c>
      <c r="F27" s="25">
        <f t="shared" si="2"/>
        <v>0.15000000000000002</v>
      </c>
      <c r="G27" s="3">
        <v>27</v>
      </c>
      <c r="H27" s="36" t="s">
        <v>7</v>
      </c>
      <c r="N27" s="40">
        <f t="shared" si="0"/>
        <v>0</v>
      </c>
    </row>
    <row r="28" spans="1:16" x14ac:dyDescent="0.3">
      <c r="B28" s="45" t="s">
        <v>37</v>
      </c>
      <c r="C28" s="17" t="str">
        <f t="shared" si="5"/>
        <v>110</v>
      </c>
      <c r="D28" s="19">
        <f t="shared" si="1"/>
        <v>5</v>
      </c>
      <c r="E28" s="19">
        <v>0</v>
      </c>
      <c r="F28" s="25">
        <f t="shared" si="2"/>
        <v>0.25</v>
      </c>
      <c r="G28" s="3">
        <v>37</v>
      </c>
      <c r="H28" s="36"/>
      <c r="M28" s="3">
        <v>1</v>
      </c>
      <c r="N28" s="40">
        <f t="shared" si="0"/>
        <v>0</v>
      </c>
    </row>
    <row r="29" spans="1:16" x14ac:dyDescent="0.3">
      <c r="B29" s="45" t="s">
        <v>38</v>
      </c>
      <c r="C29" s="17" t="str">
        <f t="shared" si="5"/>
        <v>115</v>
      </c>
      <c r="D29" s="19">
        <f t="shared" si="1"/>
        <v>5</v>
      </c>
      <c r="E29" s="19">
        <v>0</v>
      </c>
      <c r="F29" s="28">
        <f t="shared" si="2"/>
        <v>0.25</v>
      </c>
      <c r="H29" s="36"/>
      <c r="M29" s="3">
        <v>1</v>
      </c>
      <c r="N29" s="40">
        <f t="shared" si="0"/>
        <v>0</v>
      </c>
    </row>
    <row r="30" spans="1:16" s="8" customFormat="1" x14ac:dyDescent="0.3">
      <c r="A30" s="14" t="s">
        <v>92</v>
      </c>
      <c r="B30" s="51" t="s">
        <v>39</v>
      </c>
      <c r="C30" s="16" t="str">
        <f t="shared" si="5"/>
        <v>120</v>
      </c>
      <c r="D30" s="18">
        <f t="shared" si="1"/>
        <v>3</v>
      </c>
      <c r="E30" s="18">
        <v>0</v>
      </c>
      <c r="F30" s="25">
        <f t="shared" si="2"/>
        <v>0.15000000000000002</v>
      </c>
      <c r="G30" s="15">
        <v>28</v>
      </c>
      <c r="H30" s="35"/>
      <c r="I30" s="15"/>
      <c r="J30" s="15"/>
      <c r="K30" s="15"/>
      <c r="L30" s="15">
        <v>0.4</v>
      </c>
      <c r="M30" s="15"/>
      <c r="N30" s="39">
        <f t="shared" si="0"/>
        <v>0.4</v>
      </c>
      <c r="O30" s="20"/>
    </row>
    <row r="31" spans="1:16" x14ac:dyDescent="0.3">
      <c r="B31" s="45" t="s">
        <v>40</v>
      </c>
      <c r="C31" s="17" t="str">
        <f t="shared" si="5"/>
        <v>123</v>
      </c>
      <c r="D31" s="19">
        <f t="shared" si="1"/>
        <v>3</v>
      </c>
      <c r="E31" s="19">
        <v>0</v>
      </c>
      <c r="F31" s="25">
        <f t="shared" si="2"/>
        <v>0.15000000000000002</v>
      </c>
      <c r="G31" s="3">
        <v>29</v>
      </c>
      <c r="H31" s="36"/>
      <c r="I31" s="33">
        <v>1</v>
      </c>
      <c r="J31" s="3">
        <v>1</v>
      </c>
      <c r="L31" s="3">
        <v>1</v>
      </c>
      <c r="N31" s="40">
        <f t="shared" si="0"/>
        <v>3</v>
      </c>
    </row>
    <row r="32" spans="1:16" x14ac:dyDescent="0.3">
      <c r="B32" s="45" t="s">
        <v>41</v>
      </c>
      <c r="C32" s="17" t="str">
        <f t="shared" si="5"/>
        <v>126</v>
      </c>
      <c r="D32" s="19">
        <f t="shared" si="1"/>
        <v>3</v>
      </c>
      <c r="E32" s="19">
        <v>0</v>
      </c>
      <c r="F32" s="25">
        <f t="shared" si="2"/>
        <v>0.15000000000000002</v>
      </c>
      <c r="G32" s="3">
        <v>30</v>
      </c>
      <c r="H32" s="36"/>
      <c r="I32" s="33">
        <v>1</v>
      </c>
      <c r="J32" s="3">
        <v>1</v>
      </c>
      <c r="K32" s="3">
        <v>1</v>
      </c>
      <c r="L32" s="3">
        <v>1</v>
      </c>
      <c r="M32" s="3">
        <v>1</v>
      </c>
      <c r="N32" s="40">
        <f t="shared" si="0"/>
        <v>4</v>
      </c>
    </row>
    <row r="33" spans="1:15" x14ac:dyDescent="0.3">
      <c r="B33" s="45" t="s">
        <v>42</v>
      </c>
      <c r="C33" s="17" t="str">
        <f t="shared" si="5"/>
        <v>129</v>
      </c>
      <c r="D33" s="19">
        <f>C35-C33</f>
        <v>3</v>
      </c>
      <c r="E33" s="19">
        <v>0</v>
      </c>
      <c r="F33" s="25">
        <f t="shared" si="2"/>
        <v>0.15000000000000002</v>
      </c>
      <c r="G33" s="3">
        <v>31</v>
      </c>
      <c r="H33" s="36"/>
      <c r="L33" s="3">
        <v>1</v>
      </c>
      <c r="M33" s="3">
        <v>1</v>
      </c>
      <c r="N33" s="40">
        <f t="shared" si="0"/>
        <v>1</v>
      </c>
    </row>
    <row r="34" spans="1:15" x14ac:dyDescent="0.3">
      <c r="B34" s="45" t="s">
        <v>143</v>
      </c>
      <c r="C34" s="17" t="str">
        <f t="shared" si="5"/>
        <v>Law</v>
      </c>
      <c r="D34" s="19">
        <v>2</v>
      </c>
      <c r="E34" s="19">
        <v>0</v>
      </c>
      <c r="F34" s="25">
        <f t="shared" si="2"/>
        <v>0.1</v>
      </c>
      <c r="H34" s="36" t="s">
        <v>144</v>
      </c>
      <c r="I34" s="33">
        <v>1</v>
      </c>
      <c r="K34" s="3">
        <v>1</v>
      </c>
      <c r="L34" s="3">
        <v>1</v>
      </c>
      <c r="N34" s="40">
        <f t="shared" si="0"/>
        <v>3</v>
      </c>
    </row>
    <row r="35" spans="1:15" x14ac:dyDescent="0.3">
      <c r="B35" s="45" t="s">
        <v>43</v>
      </c>
      <c r="C35" s="17" t="str">
        <f t="shared" si="5"/>
        <v>132</v>
      </c>
      <c r="D35" s="19">
        <f t="shared" si="1"/>
        <v>7</v>
      </c>
      <c r="E35" s="19">
        <v>0</v>
      </c>
      <c r="F35" s="28">
        <f t="shared" si="2"/>
        <v>0.35000000000000003</v>
      </c>
      <c r="G35" s="3">
        <v>33</v>
      </c>
      <c r="H35" s="36"/>
      <c r="I35" s="33">
        <v>1</v>
      </c>
      <c r="J35" s="3">
        <v>1</v>
      </c>
      <c r="K35" s="3">
        <v>1</v>
      </c>
      <c r="L35" s="3">
        <v>1</v>
      </c>
      <c r="M35" s="3">
        <v>1</v>
      </c>
      <c r="N35" s="40">
        <f t="shared" ref="N35:N66" si="6">SUM(I35:L35)</f>
        <v>4</v>
      </c>
    </row>
    <row r="36" spans="1:15" s="8" customFormat="1" x14ac:dyDescent="0.3">
      <c r="A36" s="14" t="s">
        <v>93</v>
      </c>
      <c r="B36" s="51" t="s">
        <v>44</v>
      </c>
      <c r="C36" s="16" t="str">
        <f t="shared" si="5"/>
        <v>139</v>
      </c>
      <c r="D36" s="18">
        <f t="shared" si="1"/>
        <v>2</v>
      </c>
      <c r="E36" s="18">
        <v>0</v>
      </c>
      <c r="F36" s="25">
        <f t="shared" si="2"/>
        <v>0.1</v>
      </c>
      <c r="G36" s="15" t="s">
        <v>87</v>
      </c>
      <c r="H36" s="35"/>
      <c r="I36" s="15">
        <v>1</v>
      </c>
      <c r="J36" s="15">
        <v>1</v>
      </c>
      <c r="K36" s="15">
        <v>0.7</v>
      </c>
      <c r="L36" s="15">
        <v>1</v>
      </c>
      <c r="M36" s="15">
        <v>1</v>
      </c>
      <c r="N36" s="39">
        <f t="shared" si="6"/>
        <v>3.7</v>
      </c>
      <c r="O36" s="20"/>
    </row>
    <row r="37" spans="1:15" x14ac:dyDescent="0.3">
      <c r="B37" s="45" t="s">
        <v>45</v>
      </c>
      <c r="C37" s="17" t="str">
        <f t="shared" si="5"/>
        <v>141</v>
      </c>
      <c r="D37" s="19">
        <f t="shared" si="1"/>
        <v>5</v>
      </c>
      <c r="E37" s="19">
        <v>0</v>
      </c>
      <c r="F37" s="25">
        <f t="shared" si="2"/>
        <v>0.25</v>
      </c>
      <c r="G37" s="3">
        <v>36</v>
      </c>
      <c r="H37" s="36"/>
      <c r="I37" s="33">
        <v>1</v>
      </c>
      <c r="J37" s="3">
        <v>1</v>
      </c>
      <c r="K37" s="3">
        <v>0.7</v>
      </c>
      <c r="L37" s="3">
        <v>1</v>
      </c>
      <c r="M37" s="3">
        <v>1</v>
      </c>
      <c r="N37" s="40">
        <f t="shared" si="6"/>
        <v>3.7</v>
      </c>
    </row>
    <row r="38" spans="1:15" x14ac:dyDescent="0.3">
      <c r="B38" s="45" t="s">
        <v>46</v>
      </c>
      <c r="C38" s="17" t="str">
        <f t="shared" si="5"/>
        <v>146</v>
      </c>
      <c r="D38" s="19">
        <f t="shared" si="1"/>
        <v>4</v>
      </c>
      <c r="E38" s="19">
        <v>0</v>
      </c>
      <c r="F38" s="25">
        <f t="shared" si="2"/>
        <v>0.2</v>
      </c>
      <c r="H38" s="36"/>
      <c r="N38" s="40">
        <f t="shared" si="6"/>
        <v>0</v>
      </c>
    </row>
    <row r="39" spans="1:15" x14ac:dyDescent="0.3">
      <c r="B39" s="45" t="s">
        <v>47</v>
      </c>
      <c r="C39" s="17" t="str">
        <f t="shared" si="5"/>
        <v>150</v>
      </c>
      <c r="D39" s="19">
        <f t="shared" si="1"/>
        <v>6</v>
      </c>
      <c r="E39" s="19">
        <v>0</v>
      </c>
      <c r="F39" s="25">
        <f t="shared" si="2"/>
        <v>0.30000000000000004</v>
      </c>
      <c r="H39" s="36" t="s">
        <v>6</v>
      </c>
      <c r="I39" s="33">
        <v>1</v>
      </c>
      <c r="J39" s="3">
        <v>1</v>
      </c>
      <c r="K39" s="3">
        <v>0.5</v>
      </c>
      <c r="M39" s="3">
        <v>1</v>
      </c>
      <c r="N39" s="40">
        <f t="shared" si="6"/>
        <v>2.5</v>
      </c>
    </row>
    <row r="40" spans="1:15" x14ac:dyDescent="0.3">
      <c r="B40" s="45" t="s">
        <v>48</v>
      </c>
      <c r="C40" s="17" t="str">
        <f t="shared" si="5"/>
        <v>156</v>
      </c>
      <c r="D40" s="19">
        <v>5</v>
      </c>
      <c r="E40" s="19">
        <v>2</v>
      </c>
      <c r="F40" s="28">
        <f t="shared" si="2"/>
        <v>0.85</v>
      </c>
      <c r="G40" s="3" t="s">
        <v>87</v>
      </c>
      <c r="H40" s="36" t="s">
        <v>101</v>
      </c>
      <c r="I40" s="33">
        <v>1</v>
      </c>
      <c r="K40" s="3">
        <v>0.5</v>
      </c>
      <c r="L40" s="3">
        <v>1</v>
      </c>
      <c r="M40" s="3">
        <v>1</v>
      </c>
      <c r="N40" s="40">
        <f t="shared" si="6"/>
        <v>2.5</v>
      </c>
    </row>
    <row r="41" spans="1:15" s="8" customFormat="1" x14ac:dyDescent="0.3">
      <c r="A41" s="14" t="s">
        <v>94</v>
      </c>
      <c r="B41" s="51" t="s">
        <v>153</v>
      </c>
      <c r="C41" s="16"/>
      <c r="D41" s="18">
        <v>6</v>
      </c>
      <c r="E41" s="18">
        <v>0</v>
      </c>
      <c r="F41" s="25">
        <f t="shared" si="2"/>
        <v>0.30000000000000004</v>
      </c>
      <c r="G41" s="15">
        <v>40</v>
      </c>
      <c r="H41" s="35" t="s">
        <v>151</v>
      </c>
      <c r="I41" s="15">
        <v>1</v>
      </c>
      <c r="J41" s="15">
        <v>1</v>
      </c>
      <c r="K41" s="15">
        <v>1</v>
      </c>
      <c r="L41" s="15">
        <v>1</v>
      </c>
      <c r="M41" s="15">
        <v>1</v>
      </c>
      <c r="N41" s="39">
        <f t="shared" si="6"/>
        <v>4</v>
      </c>
      <c r="O41" s="20"/>
    </row>
    <row r="42" spans="1:15" x14ac:dyDescent="0.3">
      <c r="B42" s="45" t="s">
        <v>154</v>
      </c>
      <c r="C42" s="17"/>
      <c r="D42" s="19">
        <v>5</v>
      </c>
      <c r="E42" s="19">
        <v>0</v>
      </c>
      <c r="F42" s="25">
        <f t="shared" si="2"/>
        <v>0.25</v>
      </c>
      <c r="G42" s="3">
        <v>41</v>
      </c>
      <c r="H42" s="36" t="s">
        <v>151</v>
      </c>
      <c r="I42" s="33">
        <v>1</v>
      </c>
      <c r="J42" s="3">
        <v>1</v>
      </c>
      <c r="K42" s="3">
        <v>0.5</v>
      </c>
      <c r="L42" s="3">
        <v>1</v>
      </c>
      <c r="M42" s="3">
        <v>1</v>
      </c>
      <c r="N42" s="40">
        <f t="shared" si="6"/>
        <v>3.5</v>
      </c>
    </row>
    <row r="43" spans="1:15" x14ac:dyDescent="0.3">
      <c r="B43" s="45" t="s">
        <v>85</v>
      </c>
      <c r="C43" s="17" t="str">
        <f t="shared" si="5"/>
        <v>171</v>
      </c>
      <c r="D43" s="19">
        <f t="shared" si="1"/>
        <v>2</v>
      </c>
      <c r="E43" s="19">
        <v>0</v>
      </c>
      <c r="F43" s="25">
        <f t="shared" si="2"/>
        <v>0.1</v>
      </c>
      <c r="G43" s="3">
        <v>42</v>
      </c>
      <c r="H43" s="36" t="s">
        <v>152</v>
      </c>
      <c r="J43" s="3">
        <v>1</v>
      </c>
      <c r="M43" s="3">
        <v>1</v>
      </c>
      <c r="N43" s="40">
        <f t="shared" si="6"/>
        <v>1</v>
      </c>
    </row>
    <row r="44" spans="1:15" x14ac:dyDescent="0.3">
      <c r="B44" s="45" t="s">
        <v>86</v>
      </c>
      <c r="C44" s="17" t="str">
        <f t="shared" si="5"/>
        <v>173</v>
      </c>
      <c r="D44" s="19">
        <f t="shared" si="1"/>
        <v>2</v>
      </c>
      <c r="E44" s="19">
        <v>0</v>
      </c>
      <c r="F44" s="28">
        <f t="shared" si="2"/>
        <v>0.1</v>
      </c>
      <c r="G44" s="3">
        <v>43</v>
      </c>
      <c r="H44" s="36"/>
      <c r="J44" s="3">
        <v>1</v>
      </c>
      <c r="K44" s="3">
        <v>1</v>
      </c>
      <c r="L44" s="3">
        <v>1</v>
      </c>
      <c r="M44" s="3">
        <v>1</v>
      </c>
      <c r="N44" s="40">
        <f t="shared" si="6"/>
        <v>3</v>
      </c>
    </row>
    <row r="45" spans="1:15" s="8" customFormat="1" x14ac:dyDescent="0.3">
      <c r="A45" s="14" t="s">
        <v>95</v>
      </c>
      <c r="B45" s="51" t="s">
        <v>103</v>
      </c>
      <c r="C45" s="16" t="str">
        <f t="shared" si="5"/>
        <v>175</v>
      </c>
      <c r="D45" s="18">
        <f t="shared" si="1"/>
        <v>3</v>
      </c>
      <c r="E45" s="18">
        <v>0</v>
      </c>
      <c r="F45" s="25">
        <f t="shared" si="2"/>
        <v>0.15000000000000002</v>
      </c>
      <c r="G45" s="15">
        <v>38</v>
      </c>
      <c r="H45" s="35"/>
      <c r="I45" s="15"/>
      <c r="J45" s="15">
        <v>1</v>
      </c>
      <c r="K45" s="15">
        <v>1</v>
      </c>
      <c r="L45" s="15"/>
      <c r="M45" s="15"/>
      <c r="N45" s="39">
        <f t="shared" si="6"/>
        <v>2</v>
      </c>
      <c r="O45" s="20"/>
    </row>
    <row r="46" spans="1:15" x14ac:dyDescent="0.3">
      <c r="B46" s="45" t="s">
        <v>104</v>
      </c>
      <c r="C46" s="17" t="str">
        <f t="shared" si="5"/>
        <v>178</v>
      </c>
      <c r="D46" s="19">
        <f t="shared" si="1"/>
        <v>2</v>
      </c>
      <c r="E46" s="19">
        <v>0</v>
      </c>
      <c r="F46" s="28">
        <f t="shared" si="2"/>
        <v>0.1</v>
      </c>
      <c r="G46" s="3">
        <v>39</v>
      </c>
      <c r="H46" s="36"/>
      <c r="J46" s="3">
        <v>1</v>
      </c>
      <c r="K46" s="3">
        <v>1</v>
      </c>
      <c r="N46" s="40">
        <f t="shared" si="6"/>
        <v>2</v>
      </c>
    </row>
    <row r="47" spans="1:15" s="8" customFormat="1" x14ac:dyDescent="0.3">
      <c r="A47" s="14" t="s">
        <v>96</v>
      </c>
      <c r="B47" s="51" t="s">
        <v>105</v>
      </c>
      <c r="C47" s="16" t="str">
        <f t="shared" si="5"/>
        <v>180</v>
      </c>
      <c r="D47" s="18">
        <f t="shared" si="1"/>
        <v>2</v>
      </c>
      <c r="E47" s="18">
        <v>0</v>
      </c>
      <c r="F47" s="25">
        <f t="shared" si="2"/>
        <v>0.1</v>
      </c>
      <c r="G47" s="15">
        <v>1</v>
      </c>
      <c r="H47" s="35"/>
      <c r="I47" s="15"/>
      <c r="J47" s="15">
        <v>1</v>
      </c>
      <c r="K47" s="15">
        <v>1</v>
      </c>
      <c r="L47" s="15"/>
      <c r="M47" s="15"/>
      <c r="N47" s="39">
        <f t="shared" si="6"/>
        <v>2</v>
      </c>
      <c r="O47" s="20"/>
    </row>
    <row r="48" spans="1:15" x14ac:dyDescent="0.3">
      <c r="B48" s="45" t="s">
        <v>134</v>
      </c>
      <c r="C48" s="17" t="str">
        <f t="shared" si="5"/>
        <v>182</v>
      </c>
      <c r="D48" s="19">
        <f t="shared" si="1"/>
        <v>4</v>
      </c>
      <c r="E48" s="19">
        <v>0</v>
      </c>
      <c r="F48" s="25">
        <f t="shared" si="2"/>
        <v>0.2</v>
      </c>
      <c r="G48" s="3">
        <v>2</v>
      </c>
      <c r="H48" s="36"/>
      <c r="J48" s="3">
        <v>1</v>
      </c>
      <c r="K48" s="3">
        <v>1</v>
      </c>
      <c r="N48" s="40">
        <f t="shared" si="6"/>
        <v>2</v>
      </c>
    </row>
    <row r="49" spans="1:15" x14ac:dyDescent="0.3">
      <c r="B49" s="45" t="s">
        <v>131</v>
      </c>
      <c r="C49" s="17" t="str">
        <f t="shared" si="5"/>
        <v>186</v>
      </c>
      <c r="D49" s="19">
        <f t="shared" si="1"/>
        <v>3</v>
      </c>
      <c r="E49" s="19">
        <v>0</v>
      </c>
      <c r="F49" s="25">
        <f t="shared" si="2"/>
        <v>0.15000000000000002</v>
      </c>
      <c r="G49" s="3">
        <v>4</v>
      </c>
      <c r="H49" s="36"/>
      <c r="J49" s="3">
        <v>1</v>
      </c>
      <c r="N49" s="40">
        <f t="shared" si="6"/>
        <v>1</v>
      </c>
    </row>
    <row r="50" spans="1:15" x14ac:dyDescent="0.3">
      <c r="B50" s="45" t="s">
        <v>106</v>
      </c>
      <c r="C50" s="17" t="str">
        <f t="shared" si="5"/>
        <v>189</v>
      </c>
      <c r="D50" s="19">
        <f t="shared" si="1"/>
        <v>3</v>
      </c>
      <c r="E50" s="19">
        <v>0</v>
      </c>
      <c r="F50" s="25">
        <f t="shared" si="2"/>
        <v>0.15000000000000002</v>
      </c>
      <c r="G50" s="3">
        <v>5</v>
      </c>
      <c r="H50" s="36"/>
      <c r="J50" s="3">
        <v>1</v>
      </c>
      <c r="N50" s="40">
        <f t="shared" si="6"/>
        <v>1</v>
      </c>
    </row>
    <row r="51" spans="1:15" x14ac:dyDescent="0.3">
      <c r="B51" s="45" t="s">
        <v>107</v>
      </c>
      <c r="C51" s="17" t="str">
        <f t="shared" si="5"/>
        <v>192</v>
      </c>
      <c r="D51" s="19">
        <f t="shared" si="1"/>
        <v>2</v>
      </c>
      <c r="E51" s="19">
        <v>0</v>
      </c>
      <c r="F51" s="25">
        <f t="shared" si="2"/>
        <v>0.1</v>
      </c>
      <c r="G51" s="3">
        <v>6</v>
      </c>
      <c r="H51" s="36"/>
      <c r="J51" s="3">
        <v>1</v>
      </c>
      <c r="N51" s="40">
        <f t="shared" si="6"/>
        <v>1</v>
      </c>
    </row>
    <row r="52" spans="1:15" x14ac:dyDescent="0.3">
      <c r="B52" s="45" t="s">
        <v>108</v>
      </c>
      <c r="C52" s="17" t="str">
        <f t="shared" si="5"/>
        <v>194</v>
      </c>
      <c r="D52" s="19">
        <f t="shared" si="1"/>
        <v>5</v>
      </c>
      <c r="E52" s="19">
        <v>1</v>
      </c>
      <c r="F52" s="25">
        <f t="shared" si="2"/>
        <v>0.55000000000000004</v>
      </c>
      <c r="G52" s="3">
        <v>8</v>
      </c>
      <c r="H52" s="36"/>
      <c r="I52" s="33">
        <v>1</v>
      </c>
      <c r="K52" s="3">
        <v>1</v>
      </c>
      <c r="L52" s="3">
        <v>1</v>
      </c>
      <c r="N52" s="40">
        <f t="shared" si="6"/>
        <v>3</v>
      </c>
    </row>
    <row r="53" spans="1:15" x14ac:dyDescent="0.3">
      <c r="B53" s="45" t="s">
        <v>109</v>
      </c>
      <c r="C53" s="17" t="str">
        <f t="shared" si="5"/>
        <v>199</v>
      </c>
      <c r="D53" s="19">
        <f t="shared" si="1"/>
        <v>5</v>
      </c>
      <c r="E53" s="19">
        <v>0</v>
      </c>
      <c r="F53" s="25">
        <f t="shared" si="2"/>
        <v>0.25</v>
      </c>
      <c r="G53" s="3">
        <v>9</v>
      </c>
      <c r="H53" s="36"/>
      <c r="I53" s="33">
        <v>0.2</v>
      </c>
      <c r="L53" s="3">
        <v>1</v>
      </c>
      <c r="N53" s="40">
        <f t="shared" si="6"/>
        <v>1.2</v>
      </c>
    </row>
    <row r="54" spans="1:15" x14ac:dyDescent="0.3">
      <c r="B54" s="45" t="s">
        <v>110</v>
      </c>
      <c r="C54" s="17" t="str">
        <f t="shared" si="5"/>
        <v>204</v>
      </c>
      <c r="D54" s="19">
        <f t="shared" si="1"/>
        <v>1</v>
      </c>
      <c r="E54" s="19">
        <v>0</v>
      </c>
      <c r="F54" s="25">
        <f t="shared" si="2"/>
        <v>0.05</v>
      </c>
      <c r="H54" s="36" t="s">
        <v>6</v>
      </c>
      <c r="I54" s="33">
        <v>1</v>
      </c>
      <c r="J54" s="3">
        <v>1</v>
      </c>
      <c r="K54" s="3">
        <v>1</v>
      </c>
      <c r="L54" s="3">
        <v>1</v>
      </c>
      <c r="N54" s="40">
        <f t="shared" si="6"/>
        <v>4</v>
      </c>
    </row>
    <row r="55" spans="1:15" x14ac:dyDescent="0.3">
      <c r="B55" s="45" t="s">
        <v>132</v>
      </c>
      <c r="C55" s="17" t="str">
        <f t="shared" si="5"/>
        <v>205</v>
      </c>
      <c r="D55" s="19">
        <f t="shared" si="1"/>
        <v>2</v>
      </c>
      <c r="E55" s="19">
        <v>0</v>
      </c>
      <c r="F55" s="25">
        <f t="shared" si="2"/>
        <v>0.1</v>
      </c>
      <c r="G55" s="3">
        <v>3</v>
      </c>
      <c r="H55" s="36" t="s">
        <v>7</v>
      </c>
      <c r="N55" s="40">
        <f t="shared" si="6"/>
        <v>0</v>
      </c>
    </row>
    <row r="56" spans="1:15" x14ac:dyDescent="0.3">
      <c r="B56" s="45" t="s">
        <v>111</v>
      </c>
      <c r="C56" s="17" t="str">
        <f t="shared" si="5"/>
        <v>207</v>
      </c>
      <c r="D56" s="19">
        <f t="shared" si="1"/>
        <v>5</v>
      </c>
      <c r="E56" s="19">
        <v>0</v>
      </c>
      <c r="F56" s="25">
        <f t="shared" si="2"/>
        <v>0.25</v>
      </c>
      <c r="H56" s="36" t="s">
        <v>6</v>
      </c>
      <c r="I56" s="33">
        <v>1</v>
      </c>
      <c r="L56" s="3">
        <v>1</v>
      </c>
      <c r="N56" s="40">
        <f t="shared" si="6"/>
        <v>2</v>
      </c>
    </row>
    <row r="57" spans="1:15" x14ac:dyDescent="0.3">
      <c r="B57" s="45" t="s">
        <v>112</v>
      </c>
      <c r="C57" s="17" t="str">
        <f t="shared" si="5"/>
        <v>212</v>
      </c>
      <c r="D57" s="19">
        <f t="shared" si="1"/>
        <v>9</v>
      </c>
      <c r="E57" s="19">
        <v>2</v>
      </c>
      <c r="F57" s="25">
        <f t="shared" si="2"/>
        <v>1.05</v>
      </c>
      <c r="G57" s="3">
        <v>10</v>
      </c>
      <c r="H57" s="36"/>
      <c r="L57" s="3">
        <v>1</v>
      </c>
      <c r="N57" s="40">
        <f t="shared" si="6"/>
        <v>1</v>
      </c>
    </row>
    <row r="58" spans="1:15" x14ac:dyDescent="0.3">
      <c r="B58" s="45" t="s">
        <v>113</v>
      </c>
      <c r="C58" s="17" t="str">
        <f t="shared" si="5"/>
        <v>221</v>
      </c>
      <c r="D58" s="19">
        <f t="shared" si="1"/>
        <v>7</v>
      </c>
      <c r="E58" s="19">
        <v>1</v>
      </c>
      <c r="F58" s="28">
        <f t="shared" si="2"/>
        <v>0.65</v>
      </c>
      <c r="G58" s="3">
        <v>11</v>
      </c>
      <c r="H58" s="36"/>
      <c r="L58" s="3">
        <v>1</v>
      </c>
      <c r="N58" s="40">
        <f t="shared" si="6"/>
        <v>1</v>
      </c>
    </row>
    <row r="59" spans="1:15" s="8" customFormat="1" x14ac:dyDescent="0.3">
      <c r="A59" s="14" t="s">
        <v>97</v>
      </c>
      <c r="B59" s="51" t="s">
        <v>114</v>
      </c>
      <c r="C59" s="16" t="str">
        <f t="shared" si="5"/>
        <v>228</v>
      </c>
      <c r="D59" s="18">
        <f t="shared" si="1"/>
        <v>3</v>
      </c>
      <c r="E59" s="18">
        <v>0</v>
      </c>
      <c r="F59" s="25">
        <f t="shared" si="2"/>
        <v>0.15000000000000002</v>
      </c>
      <c r="G59" s="15">
        <v>45</v>
      </c>
      <c r="H59" s="35"/>
      <c r="I59" s="15"/>
      <c r="J59" s="15">
        <v>1</v>
      </c>
      <c r="K59" s="15">
        <v>1</v>
      </c>
      <c r="L59" s="15"/>
      <c r="M59" s="15"/>
      <c r="N59" s="39">
        <f t="shared" si="6"/>
        <v>2</v>
      </c>
      <c r="O59" s="20"/>
    </row>
    <row r="60" spans="1:15" x14ac:dyDescent="0.3">
      <c r="B60" s="45" t="s">
        <v>115</v>
      </c>
      <c r="C60" s="17" t="str">
        <f t="shared" si="5"/>
        <v>231</v>
      </c>
      <c r="D60" s="19">
        <f t="shared" si="1"/>
        <v>7</v>
      </c>
      <c r="E60" s="19">
        <v>2</v>
      </c>
      <c r="F60" s="25">
        <f t="shared" si="2"/>
        <v>0.95</v>
      </c>
      <c r="G60" s="3">
        <v>46</v>
      </c>
      <c r="H60" s="36"/>
      <c r="N60" s="40">
        <f t="shared" si="6"/>
        <v>0</v>
      </c>
    </row>
    <row r="61" spans="1:15" x14ac:dyDescent="0.3">
      <c r="B61" s="45" t="s">
        <v>116</v>
      </c>
      <c r="C61" s="17" t="str">
        <f t="shared" si="5"/>
        <v>238</v>
      </c>
      <c r="D61" s="19">
        <f t="shared" si="1"/>
        <v>7</v>
      </c>
      <c r="E61" s="19">
        <v>2</v>
      </c>
      <c r="F61" s="25">
        <f t="shared" si="2"/>
        <v>0.95</v>
      </c>
      <c r="G61" s="3">
        <v>47</v>
      </c>
      <c r="H61" s="36"/>
      <c r="N61" s="40">
        <f t="shared" si="6"/>
        <v>0</v>
      </c>
    </row>
    <row r="62" spans="1:15" x14ac:dyDescent="0.3">
      <c r="B62" s="45" t="s">
        <v>117</v>
      </c>
      <c r="C62" s="17" t="str">
        <f t="shared" si="5"/>
        <v>245</v>
      </c>
      <c r="D62" s="19">
        <f t="shared" si="1"/>
        <v>10</v>
      </c>
      <c r="E62" s="19">
        <v>0</v>
      </c>
      <c r="F62" s="28">
        <f t="shared" si="2"/>
        <v>0.5</v>
      </c>
      <c r="G62" s="3">
        <v>34</v>
      </c>
      <c r="H62" s="36"/>
      <c r="K62" s="3">
        <v>1</v>
      </c>
      <c r="N62" s="40">
        <f t="shared" si="6"/>
        <v>1</v>
      </c>
    </row>
    <row r="63" spans="1:15" s="8" customFormat="1" x14ac:dyDescent="0.3">
      <c r="A63" s="14" t="s">
        <v>98</v>
      </c>
      <c r="B63" s="51" t="s">
        <v>118</v>
      </c>
      <c r="C63" s="16" t="str">
        <f t="shared" si="5"/>
        <v>255</v>
      </c>
      <c r="D63" s="18">
        <f t="shared" si="1"/>
        <v>6</v>
      </c>
      <c r="E63" s="18">
        <v>2</v>
      </c>
      <c r="F63" s="25">
        <f t="shared" si="2"/>
        <v>0.9</v>
      </c>
      <c r="G63" s="15">
        <v>32</v>
      </c>
      <c r="H63" s="35"/>
      <c r="I63" s="15"/>
      <c r="J63" s="15"/>
      <c r="K63" s="15"/>
      <c r="L63" s="15"/>
      <c r="M63" s="15"/>
      <c r="N63" s="39">
        <f t="shared" si="6"/>
        <v>0</v>
      </c>
      <c r="O63" s="20"/>
    </row>
    <row r="64" spans="1:15" x14ac:dyDescent="0.3">
      <c r="B64" s="45" t="s">
        <v>119</v>
      </c>
      <c r="C64" s="17" t="str">
        <f t="shared" si="5"/>
        <v>261</v>
      </c>
      <c r="D64" s="19">
        <f t="shared" si="1"/>
        <v>3</v>
      </c>
      <c r="E64" s="19">
        <v>0</v>
      </c>
      <c r="F64" s="25">
        <f t="shared" si="2"/>
        <v>0.15000000000000002</v>
      </c>
      <c r="G64" s="3">
        <v>44</v>
      </c>
      <c r="H64" s="36"/>
      <c r="N64" s="40">
        <f t="shared" si="6"/>
        <v>0</v>
      </c>
    </row>
    <row r="65" spans="1:15" x14ac:dyDescent="0.3">
      <c r="B65" s="45" t="s">
        <v>120</v>
      </c>
      <c r="C65" s="17" t="str">
        <f t="shared" si="5"/>
        <v>264</v>
      </c>
      <c r="D65" s="19">
        <f t="shared" si="1"/>
        <v>4</v>
      </c>
      <c r="E65" s="19">
        <v>1</v>
      </c>
      <c r="F65" s="25">
        <f t="shared" si="2"/>
        <v>0.5</v>
      </c>
      <c r="G65" s="3">
        <v>7</v>
      </c>
      <c r="H65" s="36"/>
      <c r="N65" s="40">
        <f t="shared" si="6"/>
        <v>0</v>
      </c>
    </row>
    <row r="66" spans="1:15" x14ac:dyDescent="0.3">
      <c r="B66" s="45" t="s">
        <v>121</v>
      </c>
      <c r="C66" s="17" t="str">
        <f t="shared" si="5"/>
        <v>268</v>
      </c>
      <c r="D66" s="19">
        <f t="shared" si="1"/>
        <v>4</v>
      </c>
      <c r="E66" s="19">
        <v>0</v>
      </c>
      <c r="F66" s="25">
        <f t="shared" si="2"/>
        <v>0.2</v>
      </c>
      <c r="G66" s="3">
        <v>48</v>
      </c>
      <c r="H66" s="36"/>
      <c r="N66" s="40">
        <f t="shared" si="6"/>
        <v>0</v>
      </c>
    </row>
    <row r="67" spans="1:15" x14ac:dyDescent="0.3">
      <c r="B67" s="45" t="s">
        <v>122</v>
      </c>
      <c r="C67" s="17" t="str">
        <f t="shared" si="5"/>
        <v>272</v>
      </c>
      <c r="D67" s="19">
        <f t="shared" si="1"/>
        <v>3</v>
      </c>
      <c r="E67" s="19">
        <v>0</v>
      </c>
      <c r="F67" s="28">
        <f t="shared" si="2"/>
        <v>0.15000000000000002</v>
      </c>
      <c r="G67" s="3">
        <v>49</v>
      </c>
      <c r="H67" s="36"/>
      <c r="N67" s="40">
        <f t="shared" ref="N67:N75" si="7">SUM(I67:L67)</f>
        <v>0</v>
      </c>
    </row>
    <row r="68" spans="1:15" s="8" customFormat="1" x14ac:dyDescent="0.3">
      <c r="A68" s="14" t="s">
        <v>99</v>
      </c>
      <c r="B68" s="51" t="s">
        <v>123</v>
      </c>
      <c r="C68" s="16" t="str">
        <f t="shared" si="5"/>
        <v>275</v>
      </c>
      <c r="D68" s="18">
        <f t="shared" si="1"/>
        <v>2</v>
      </c>
      <c r="E68" s="18">
        <v>0</v>
      </c>
      <c r="F68" s="25">
        <f t="shared" ref="F68:F75" si="8">$Q$14*D68+($Q$15-$Q$14)*E68</f>
        <v>0.1</v>
      </c>
      <c r="G68" s="15"/>
      <c r="H68" s="35"/>
      <c r="I68" s="15">
        <v>1</v>
      </c>
      <c r="J68" s="15">
        <v>1</v>
      </c>
      <c r="K68" s="15">
        <v>1</v>
      </c>
      <c r="L68" s="15">
        <v>1</v>
      </c>
      <c r="M68" s="15"/>
      <c r="N68" s="39">
        <f t="shared" si="7"/>
        <v>4</v>
      </c>
      <c r="O68" s="20"/>
    </row>
    <row r="69" spans="1:15" x14ac:dyDescent="0.3">
      <c r="B69" s="45" t="s">
        <v>124</v>
      </c>
      <c r="C69" s="17" t="str">
        <f t="shared" si="5"/>
        <v>277</v>
      </c>
      <c r="D69" s="19">
        <f t="shared" ref="D69:D74" si="9">C70-C69</f>
        <v>2</v>
      </c>
      <c r="E69" s="19">
        <v>1</v>
      </c>
      <c r="F69" s="25">
        <f t="shared" si="8"/>
        <v>0.4</v>
      </c>
      <c r="H69" s="36"/>
      <c r="I69" s="33">
        <v>1</v>
      </c>
      <c r="J69" s="3">
        <v>1</v>
      </c>
      <c r="K69" s="3">
        <v>1</v>
      </c>
      <c r="L69" s="3">
        <v>1</v>
      </c>
      <c r="N69" s="40">
        <f t="shared" si="7"/>
        <v>4</v>
      </c>
    </row>
    <row r="70" spans="1:15" x14ac:dyDescent="0.3">
      <c r="B70" s="45" t="s">
        <v>125</v>
      </c>
      <c r="C70" s="17" t="str">
        <f t="shared" si="5"/>
        <v>279</v>
      </c>
      <c r="D70" s="19">
        <f t="shared" si="9"/>
        <v>4</v>
      </c>
      <c r="E70" s="19">
        <v>3</v>
      </c>
      <c r="F70" s="25">
        <f t="shared" si="8"/>
        <v>1.0999999999999999</v>
      </c>
      <c r="H70" s="36"/>
      <c r="I70" s="33">
        <v>1</v>
      </c>
      <c r="J70" s="3">
        <v>1</v>
      </c>
      <c r="K70" s="3">
        <v>1</v>
      </c>
      <c r="L70" s="3">
        <v>1</v>
      </c>
      <c r="N70" s="40">
        <f t="shared" si="7"/>
        <v>4</v>
      </c>
    </row>
    <row r="71" spans="1:15" x14ac:dyDescent="0.3">
      <c r="B71" s="45" t="s">
        <v>126</v>
      </c>
      <c r="C71" s="17" t="str">
        <f t="shared" si="5"/>
        <v>283</v>
      </c>
      <c r="D71" s="19">
        <f t="shared" si="9"/>
        <v>1</v>
      </c>
      <c r="E71" s="19">
        <v>0</v>
      </c>
      <c r="F71" s="25">
        <f t="shared" si="8"/>
        <v>0.05</v>
      </c>
      <c r="H71" s="36" t="s">
        <v>6</v>
      </c>
      <c r="I71" s="33">
        <v>1</v>
      </c>
      <c r="K71" s="3">
        <v>1</v>
      </c>
      <c r="L71" s="3">
        <v>1</v>
      </c>
      <c r="N71" s="40">
        <f t="shared" si="7"/>
        <v>3</v>
      </c>
    </row>
    <row r="72" spans="1:15" x14ac:dyDescent="0.3">
      <c r="B72" s="45" t="s">
        <v>127</v>
      </c>
      <c r="C72" s="17" t="str">
        <f t="shared" si="5"/>
        <v>284</v>
      </c>
      <c r="D72" s="19">
        <f t="shared" si="9"/>
        <v>2</v>
      </c>
      <c r="E72" s="19">
        <v>0</v>
      </c>
      <c r="F72" s="25">
        <f t="shared" si="8"/>
        <v>0.1</v>
      </c>
      <c r="H72" s="36" t="s">
        <v>7</v>
      </c>
      <c r="N72" s="40">
        <f t="shared" si="7"/>
        <v>0</v>
      </c>
    </row>
    <row r="73" spans="1:15" x14ac:dyDescent="0.3">
      <c r="B73" s="45" t="s">
        <v>128</v>
      </c>
      <c r="C73" s="17" t="str">
        <f t="shared" si="5"/>
        <v>286</v>
      </c>
      <c r="D73" s="19">
        <f t="shared" si="9"/>
        <v>3</v>
      </c>
      <c r="E73" s="19">
        <v>1</v>
      </c>
      <c r="F73" s="25">
        <f t="shared" si="8"/>
        <v>0.45</v>
      </c>
      <c r="H73" s="36"/>
      <c r="N73" s="40">
        <f t="shared" si="7"/>
        <v>0</v>
      </c>
    </row>
    <row r="74" spans="1:15" x14ac:dyDescent="0.3">
      <c r="B74" s="45" t="s">
        <v>129</v>
      </c>
      <c r="C74" s="17" t="str">
        <f t="shared" si="5"/>
        <v>289</v>
      </c>
      <c r="D74" s="19">
        <f t="shared" si="9"/>
        <v>1</v>
      </c>
      <c r="E74" s="19">
        <v>0</v>
      </c>
      <c r="F74" s="25">
        <f t="shared" si="8"/>
        <v>0.05</v>
      </c>
      <c r="H74" s="36"/>
      <c r="N74" s="40">
        <f t="shared" si="7"/>
        <v>0</v>
      </c>
    </row>
    <row r="75" spans="1:15" x14ac:dyDescent="0.3">
      <c r="B75" s="46" t="s">
        <v>130</v>
      </c>
      <c r="C75" s="52" t="str">
        <f t="shared" si="5"/>
        <v>290</v>
      </c>
      <c r="D75" s="53">
        <v>4</v>
      </c>
      <c r="E75" s="53">
        <v>0</v>
      </c>
      <c r="F75" s="28">
        <f t="shared" si="8"/>
        <v>0.2</v>
      </c>
      <c r="G75" s="54"/>
      <c r="H75" s="55"/>
      <c r="I75" s="54"/>
      <c r="J75" s="54"/>
      <c r="K75" s="54"/>
      <c r="L75" s="54"/>
      <c r="M75" s="54"/>
      <c r="N75" s="56">
        <f t="shared" si="7"/>
        <v>0</v>
      </c>
    </row>
    <row r="77" spans="1:15" x14ac:dyDescent="0.3">
      <c r="H77" s="43" t="s">
        <v>145</v>
      </c>
      <c r="I77" s="15">
        <f t="array" ref="I77">SUM($D2:$D75*(I2:I75&gt;=0.9)*($N2:$N75&gt;=$P$19))</f>
        <v>117</v>
      </c>
      <c r="J77" s="15">
        <f t="array" ref="J77">SUM($D2:$D75*(J2:J75&gt;=0.9)*($N2:$N75&gt;=$P$19))</f>
        <v>97</v>
      </c>
      <c r="K77" s="15">
        <f t="array" ref="K77">SUM($D2:$D75*(K2:K75&gt;=0.9)*($N2:$N75&gt;=$P$19))</f>
        <v>86</v>
      </c>
      <c r="L77" s="35">
        <f t="array" ref="L77">SUM($D2:$D75*(L2:L75&gt;=0.9)*($N2:$N75&gt;=$P$19))</f>
        <v>113</v>
      </c>
      <c r="M77" s="36"/>
    </row>
    <row r="78" spans="1:15" x14ac:dyDescent="0.3">
      <c r="H78" s="21" t="s">
        <v>148</v>
      </c>
      <c r="I78" s="33">
        <f t="array" ref="I78">SUM($D2:$D75*I2:I75*($N2:$N75&gt;=$P$19))</f>
        <v>117</v>
      </c>
      <c r="J78" s="33">
        <f t="array" ref="J78">SUM($D2:$D75*J2:J75*($N2:$N75&gt;=$P$19))</f>
        <v>98.5</v>
      </c>
      <c r="K78" s="33">
        <f t="array" ref="K78">SUM($D2:$D75*K2:K75*($N2:$N75&gt;=$P$19))</f>
        <v>109.4</v>
      </c>
      <c r="L78" s="36">
        <f t="array" ref="L78">SUM($D2:$D75*L2:L75*($N2:$N75&gt;=$P$19))</f>
        <v>113</v>
      </c>
      <c r="M78" s="36"/>
    </row>
    <row r="79" spans="1:15" x14ac:dyDescent="0.3">
      <c r="H79" s="21" t="s">
        <v>150</v>
      </c>
      <c r="I79" s="58">
        <f>I78/$P$6</f>
        <v>0.80136986301369861</v>
      </c>
      <c r="J79" s="58">
        <f>J78/$P$6</f>
        <v>0.67465753424657537</v>
      </c>
      <c r="K79" s="58">
        <f>K78/$P$6</f>
        <v>0.74931506849315077</v>
      </c>
      <c r="L79" s="59">
        <f>L78/$P$6</f>
        <v>0.77397260273972601</v>
      </c>
      <c r="M79" s="36"/>
    </row>
    <row r="80" spans="1:15" x14ac:dyDescent="0.3">
      <c r="H80" s="21" t="s">
        <v>146</v>
      </c>
      <c r="I80" s="33">
        <f t="array" ref="I80">SUM($D2:$D75*(I2:I75&gt;=0.1)*($N2:$N75&gt;=$P$19))</f>
        <v>117</v>
      </c>
      <c r="J80" s="33">
        <f t="array" ref="J80">SUM($D2:$D75*(J2:J75&gt;=0.1)*($N2:$N75&gt;=$P$19))</f>
        <v>100</v>
      </c>
      <c r="K80" s="33">
        <f t="array" ref="K80">SUM($D2:$D75*(K2:K75&gt;=0.1)*($N2:$N75&gt;=$P$19))</f>
        <v>126</v>
      </c>
      <c r="L80" s="36">
        <f t="array" ref="L80">SUM($D2:$D75*(L2:L75&gt;=0.1)*($N2:$N75&gt;=$P$19))</f>
        <v>113</v>
      </c>
      <c r="M80" s="36"/>
    </row>
    <row r="81" spans="8:13" x14ac:dyDescent="0.3">
      <c r="H81" s="21" t="s">
        <v>147</v>
      </c>
      <c r="I81" s="33">
        <f t="array" ref="I81">SUM($D2:$D75*I2:I75*($N2:$N75&lt;$P$19))</f>
        <v>1</v>
      </c>
      <c r="J81" s="33">
        <f t="array" ref="J81">SUM($D2:$D75*J2:J75*($N2:$N75&lt;$P$19))</f>
        <v>12</v>
      </c>
      <c r="K81" s="33">
        <f t="array" ref="K81">SUM($D2:$D75*K2:K75*($N2:$N75&lt;$P$19))</f>
        <v>21.5</v>
      </c>
      <c r="L81" s="36">
        <f t="array" ref="L81">SUM($D2:$D75*L2:L75*($N2:$N75&lt;$P$19))</f>
        <v>25.2</v>
      </c>
      <c r="M81" s="36">
        <f t="array" ref="M81">SUM($D2:$D75*CEILING(M2:M75,1))</f>
        <v>128</v>
      </c>
    </row>
    <row r="82" spans="8:13" x14ac:dyDescent="0.3">
      <c r="H82" s="21"/>
      <c r="I82" s="25"/>
      <c r="J82" s="25"/>
      <c r="K82" s="25"/>
      <c r="L82" s="41"/>
      <c r="M82" s="41">
        <f t="array" ref="M82">SUM($F2:$F75*FLOOR(M2:M75,1))</f>
        <v>6.7499999999999973</v>
      </c>
    </row>
    <row r="83" spans="8:13" x14ac:dyDescent="0.3">
      <c r="H83" s="44"/>
      <c r="I83" s="28"/>
      <c r="J83" s="28"/>
      <c r="K83" s="28"/>
      <c r="L83" s="42"/>
      <c r="M83" s="42">
        <f t="array" ref="M83">SUM($F2:$F75*CEILING(M2:M75,1))</f>
        <v>7.2999999999999989</v>
      </c>
    </row>
  </sheetData>
  <conditionalFormatting sqref="B2:N1003">
    <cfRule type="expression" dxfId="2" priority="1" stopIfTrue="1">
      <formula>$N2&gt;=(0.5+$P$19)</formula>
    </cfRule>
    <cfRule type="expression" dxfId="1" priority="2" stopIfTrue="1">
      <formula>$N2&gt;=$P$19</formula>
    </cfRule>
    <cfRule type="expression" dxfId="0" priority="3">
      <formula>$N2&gt;=($P$19-0.5)</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3"/>
  <sheetViews>
    <sheetView topLeftCell="A43" workbookViewId="0">
      <selection sqref="A1:A73"/>
    </sheetView>
  </sheetViews>
  <sheetFormatPr defaultRowHeight="14.4" x14ac:dyDescent="0.3"/>
  <cols>
    <col min="1" max="1" width="50.109375" bestFit="1" customWidth="1"/>
  </cols>
  <sheetData>
    <row r="1" spans="1:1" x14ac:dyDescent="0.3">
      <c r="A1" t="s">
        <v>12</v>
      </c>
    </row>
    <row r="2" spans="1:1" x14ac:dyDescent="0.3">
      <c r="A2" t="s">
        <v>13</v>
      </c>
    </row>
    <row r="3" spans="1:1" x14ac:dyDescent="0.3">
      <c r="A3" t="s">
        <v>14</v>
      </c>
    </row>
    <row r="4" spans="1:1" x14ac:dyDescent="0.3">
      <c r="A4" t="s">
        <v>15</v>
      </c>
    </row>
    <row r="5" spans="1:1" x14ac:dyDescent="0.3">
      <c r="A5" t="s">
        <v>16</v>
      </c>
    </row>
    <row r="6" spans="1:1" x14ac:dyDescent="0.3">
      <c r="A6" t="s">
        <v>17</v>
      </c>
    </row>
    <row r="7" spans="1:1" x14ac:dyDescent="0.3">
      <c r="A7" t="s">
        <v>18</v>
      </c>
    </row>
    <row r="8" spans="1:1" x14ac:dyDescent="0.3">
      <c r="A8" t="s">
        <v>19</v>
      </c>
    </row>
    <row r="9" spans="1:1" x14ac:dyDescent="0.3">
      <c r="A9" t="s">
        <v>20</v>
      </c>
    </row>
    <row r="10" spans="1:1" x14ac:dyDescent="0.3">
      <c r="A10" t="s">
        <v>21</v>
      </c>
    </row>
    <row r="11" spans="1:1" x14ac:dyDescent="0.3">
      <c r="A11" t="s">
        <v>22</v>
      </c>
    </row>
    <row r="12" spans="1:1" x14ac:dyDescent="0.3">
      <c r="A12" t="s">
        <v>23</v>
      </c>
    </row>
    <row r="13" spans="1:1" x14ac:dyDescent="0.3">
      <c r="A13" t="s">
        <v>24</v>
      </c>
    </row>
    <row r="14" spans="1:1" x14ac:dyDescent="0.3">
      <c r="A14" t="s">
        <v>25</v>
      </c>
    </row>
    <row r="15" spans="1:1" x14ac:dyDescent="0.3">
      <c r="A15" t="s">
        <v>26</v>
      </c>
    </row>
    <row r="16" spans="1:1" x14ac:dyDescent="0.3">
      <c r="A16" t="s">
        <v>27</v>
      </c>
    </row>
    <row r="17" spans="1:1" x14ac:dyDescent="0.3">
      <c r="A17" t="s">
        <v>28</v>
      </c>
    </row>
    <row r="18" spans="1:1" x14ac:dyDescent="0.3">
      <c r="A18" t="s">
        <v>29</v>
      </c>
    </row>
    <row r="19" spans="1:1" x14ac:dyDescent="0.3">
      <c r="A19" t="s">
        <v>30</v>
      </c>
    </row>
    <row r="20" spans="1:1" x14ac:dyDescent="0.3">
      <c r="A20" t="s">
        <v>31</v>
      </c>
    </row>
    <row r="21" spans="1:1" x14ac:dyDescent="0.3">
      <c r="A21" t="s">
        <v>32</v>
      </c>
    </row>
    <row r="22" spans="1:1" x14ac:dyDescent="0.3">
      <c r="A22" t="s">
        <v>33</v>
      </c>
    </row>
    <row r="23" spans="1:1" x14ac:dyDescent="0.3">
      <c r="A23" t="s">
        <v>58</v>
      </c>
    </row>
    <row r="24" spans="1:1" x14ac:dyDescent="0.3">
      <c r="A24" t="s">
        <v>34</v>
      </c>
    </row>
    <row r="25" spans="1:1" x14ac:dyDescent="0.3">
      <c r="A25" t="s">
        <v>35</v>
      </c>
    </row>
    <row r="26" spans="1:1" x14ac:dyDescent="0.3">
      <c r="A26" t="s">
        <v>36</v>
      </c>
    </row>
    <row r="27" spans="1:1" x14ac:dyDescent="0.3">
      <c r="A27" t="s">
        <v>37</v>
      </c>
    </row>
    <row r="28" spans="1:1" x14ac:dyDescent="0.3">
      <c r="A28" t="s">
        <v>38</v>
      </c>
    </row>
    <row r="29" spans="1:1" x14ac:dyDescent="0.3">
      <c r="A29" t="s">
        <v>39</v>
      </c>
    </row>
    <row r="30" spans="1:1" x14ac:dyDescent="0.3">
      <c r="A30" t="s">
        <v>40</v>
      </c>
    </row>
    <row r="31" spans="1:1" x14ac:dyDescent="0.3">
      <c r="A31" t="s">
        <v>41</v>
      </c>
    </row>
    <row r="32" spans="1:1" x14ac:dyDescent="0.3">
      <c r="A32" t="s">
        <v>42</v>
      </c>
    </row>
    <row r="33" spans="1:1" x14ac:dyDescent="0.3">
      <c r="A33" t="s">
        <v>43</v>
      </c>
    </row>
    <row r="34" spans="1:1" x14ac:dyDescent="0.3">
      <c r="A34" t="s">
        <v>44</v>
      </c>
    </row>
    <row r="35" spans="1:1" x14ac:dyDescent="0.3">
      <c r="A35" t="s">
        <v>45</v>
      </c>
    </row>
    <row r="36" spans="1:1" x14ac:dyDescent="0.3">
      <c r="A36" t="s">
        <v>46</v>
      </c>
    </row>
    <row r="37" spans="1:1" x14ac:dyDescent="0.3">
      <c r="A37" t="s">
        <v>47</v>
      </c>
    </row>
    <row r="38" spans="1:1" x14ac:dyDescent="0.3">
      <c r="A38" t="s">
        <v>48</v>
      </c>
    </row>
    <row r="39" spans="1:1" x14ac:dyDescent="0.3">
      <c r="A39" t="s">
        <v>49</v>
      </c>
    </row>
    <row r="40" spans="1:1" x14ac:dyDescent="0.3">
      <c r="A40" t="s">
        <v>50</v>
      </c>
    </row>
    <row r="41" spans="1:1" x14ac:dyDescent="0.3">
      <c r="A41" t="s">
        <v>51</v>
      </c>
    </row>
    <row r="42" spans="1:1" x14ac:dyDescent="0.3">
      <c r="A42" t="s">
        <v>52</v>
      </c>
    </row>
    <row r="43" spans="1:1" x14ac:dyDescent="0.3">
      <c r="A43" t="s">
        <v>53</v>
      </c>
    </row>
    <row r="44" spans="1:1" x14ac:dyDescent="0.3">
      <c r="A44" t="s">
        <v>54</v>
      </c>
    </row>
    <row r="45" spans="1:1" x14ac:dyDescent="0.3">
      <c r="A45" t="s">
        <v>55</v>
      </c>
    </row>
    <row r="46" spans="1:1" x14ac:dyDescent="0.3">
      <c r="A46" t="s">
        <v>56</v>
      </c>
    </row>
    <row r="47" spans="1:1" x14ac:dyDescent="0.3">
      <c r="A47" t="s">
        <v>57</v>
      </c>
    </row>
    <row r="48" spans="1:1" x14ac:dyDescent="0.3">
      <c r="A48" t="s">
        <v>59</v>
      </c>
    </row>
    <row r="49" spans="1:1" x14ac:dyDescent="0.3">
      <c r="A49" t="s">
        <v>60</v>
      </c>
    </row>
    <row r="50" spans="1:1" x14ac:dyDescent="0.3">
      <c r="A50" t="s">
        <v>61</v>
      </c>
    </row>
    <row r="51" spans="1:1" x14ac:dyDescent="0.3">
      <c r="A51" t="s">
        <v>62</v>
      </c>
    </row>
    <row r="52" spans="1:1" x14ac:dyDescent="0.3">
      <c r="A52" t="s">
        <v>63</v>
      </c>
    </row>
    <row r="53" spans="1:1" x14ac:dyDescent="0.3">
      <c r="A53" t="s">
        <v>64</v>
      </c>
    </row>
    <row r="54" spans="1:1" x14ac:dyDescent="0.3">
      <c r="A54" t="s">
        <v>65</v>
      </c>
    </row>
    <row r="55" spans="1:1" x14ac:dyDescent="0.3">
      <c r="A55" t="s">
        <v>66</v>
      </c>
    </row>
    <row r="56" spans="1:1" x14ac:dyDescent="0.3">
      <c r="A56" t="s">
        <v>67</v>
      </c>
    </row>
    <row r="57" spans="1:1" x14ac:dyDescent="0.3">
      <c r="A57" t="s">
        <v>68</v>
      </c>
    </row>
    <row r="58" spans="1:1" x14ac:dyDescent="0.3">
      <c r="A58" t="s">
        <v>69</v>
      </c>
    </row>
    <row r="59" spans="1:1" x14ac:dyDescent="0.3">
      <c r="A59" t="s">
        <v>70</v>
      </c>
    </row>
    <row r="60" spans="1:1" x14ac:dyDescent="0.3">
      <c r="A60" t="s">
        <v>71</v>
      </c>
    </row>
    <row r="61" spans="1:1" x14ac:dyDescent="0.3">
      <c r="A61" t="s">
        <v>72</v>
      </c>
    </row>
    <row r="62" spans="1:1" x14ac:dyDescent="0.3">
      <c r="A62" t="s">
        <v>73</v>
      </c>
    </row>
    <row r="63" spans="1:1" x14ac:dyDescent="0.3">
      <c r="A63" t="s">
        <v>74</v>
      </c>
    </row>
    <row r="64" spans="1:1" x14ac:dyDescent="0.3">
      <c r="A64" t="s">
        <v>75</v>
      </c>
    </row>
    <row r="65" spans="1:1" x14ac:dyDescent="0.3">
      <c r="A65" t="s">
        <v>76</v>
      </c>
    </row>
    <row r="66" spans="1:1" x14ac:dyDescent="0.3">
      <c r="A66" t="s">
        <v>77</v>
      </c>
    </row>
    <row r="67" spans="1:1" x14ac:dyDescent="0.3">
      <c r="A67" t="s">
        <v>78</v>
      </c>
    </row>
    <row r="68" spans="1:1" x14ac:dyDescent="0.3">
      <c r="A68" t="s">
        <v>84</v>
      </c>
    </row>
    <row r="69" spans="1:1" x14ac:dyDescent="0.3">
      <c r="A69" t="s">
        <v>79</v>
      </c>
    </row>
    <row r="70" spans="1:1" x14ac:dyDescent="0.3">
      <c r="A70" t="s">
        <v>80</v>
      </c>
    </row>
    <row r="71" spans="1:1" x14ac:dyDescent="0.3">
      <c r="A71" t="s">
        <v>81</v>
      </c>
    </row>
    <row r="72" spans="1:1" x14ac:dyDescent="0.3">
      <c r="A72" t="s">
        <v>82</v>
      </c>
    </row>
    <row r="73" spans="1:1" x14ac:dyDescent="0.3">
      <c r="A73"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lablist</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Trawick, Matt</dc:creator>
  <cp:lastModifiedBy>Matt Trawick</cp:lastModifiedBy>
  <dcterms:created xsi:type="dcterms:W3CDTF">2015-06-06T20:05:55Z</dcterms:created>
  <dcterms:modified xsi:type="dcterms:W3CDTF">2015-11-12T17:56:42Z</dcterms:modified>
</cp:coreProperties>
</file>