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autoCompressPictures="0"/>
  <mc:AlternateContent xmlns:mc="http://schemas.openxmlformats.org/markup-compatibility/2006">
    <mc:Choice Requires="x15">
      <x15ac:absPath xmlns:x15ac="http://schemas.microsoft.com/office/spreadsheetml/2010/11/ac" url="C:\Users\whodge\Documents\GitHub\132\StudentGuideModule2\what_labs_to_include\"/>
    </mc:Choice>
  </mc:AlternateContent>
  <xr:revisionPtr revIDLastSave="0" documentId="13_ncr:1_{CADA37DA-FFBE-4A5F-B3AC-0BE874DF6E49}" xr6:coauthVersionLast="36" xr6:coauthVersionMax="36" xr10:uidLastSave="{00000000-0000-0000-0000-000000000000}"/>
  <bookViews>
    <workbookView xWindow="18780" yWindow="5130" windowWidth="26610" windowHeight="15930"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U85" i="1" l="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X33" i="1" l="1"/>
  <c r="X30" i="1"/>
  <c r="X32" i="1"/>
  <c r="X31" i="1"/>
  <c r="X29" i="1"/>
  <c r="X28" i="1"/>
  <c r="X34" i="1"/>
  <c r="X27" i="1"/>
  <c r="X26" i="1"/>
  <c r="Y29" i="1" l="1"/>
  <c r="Z29" i="1" s="1"/>
  <c r="Y27" i="1"/>
  <c r="Z27" i="1" s="1"/>
  <c r="Y33" i="1"/>
  <c r="Z33" i="1" s="1"/>
  <c r="Y26" i="1"/>
  <c r="Z26" i="1" s="1"/>
  <c r="Y32" i="1"/>
  <c r="Z32" i="1" s="1"/>
  <c r="Y30" i="1"/>
  <c r="Z30" i="1" s="1"/>
  <c r="Y28" i="1"/>
  <c r="Z28" i="1" s="1"/>
  <c r="Y31" i="1"/>
  <c r="Z31" i="1" s="1"/>
  <c r="Y34" i="1"/>
  <c r="Z34" i="1" s="1"/>
  <c r="F60" i="1" l="1"/>
  <c r="F62" i="1" l="1"/>
  <c r="F26" i="1" l="1"/>
  <c r="F81" i="1" l="1"/>
  <c r="F49" i="1" l="1"/>
  <c r="F47" i="1"/>
  <c r="F78" i="1" l="1"/>
  <c r="F15" i="1"/>
  <c r="F14" i="1"/>
  <c r="F13" i="1"/>
  <c r="F12"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M87" i="1" l="1" a="1"/>
  <c r="M87" i="1" s="1"/>
  <c r="M89" i="1" a="1"/>
  <c r="M89" i="1" s="1"/>
  <c r="M88" i="1" a="1"/>
  <c r="M88" i="1" s="1"/>
  <c r="M92" i="1" a="1"/>
  <c r="M92" i="1" s="1"/>
  <c r="N88" i="1" a="1"/>
  <c r="N88" i="1" s="1"/>
  <c r="O92" i="1" a="1"/>
  <c r="O92" i="1" s="1"/>
  <c r="N92" i="1" a="1"/>
  <c r="N92" i="1" s="1"/>
  <c r="O87" i="1" a="1"/>
  <c r="O87" i="1" s="1"/>
  <c r="N87" i="1" a="1"/>
  <c r="N87" i="1" s="1"/>
  <c r="O89" i="1" a="1"/>
  <c r="O89" i="1" s="1"/>
  <c r="N89" i="1" a="1"/>
  <c r="N89" i="1" s="1"/>
  <c r="O88" i="1" a="1"/>
  <c r="O88" i="1" s="1"/>
  <c r="M90" i="1"/>
  <c r="M91" i="1" s="1"/>
  <c r="O90" i="1"/>
  <c r="O91" i="1" s="1"/>
  <c r="N90" i="1"/>
  <c r="N9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S: simulation (uses software for visualization)
T: theory (essentially a "worksheet" deriving a result or solving example problems)</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Q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T1" authorId="0" shapeId="0" xr:uid="{1BBBA6F2-1765-47FC-BDB7-21D5037E1055}">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xr:uid="{1CCF637A-876B-4560-A54A-3432C0C19263}">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J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J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J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xr:uid="{D8467A91-43A8-4B19-BF2F-01A8854CDCE2}">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G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xr:uid="{C3410488-483B-40B6-ABB1-5C732AA900DA}">
      <text>
        <r>
          <rPr>
            <b/>
            <sz val="9"/>
            <color indexed="81"/>
            <rFont val="Tahoma"/>
            <family val="2"/>
          </rPr>
          <t>Matt Trawick:</t>
        </r>
        <r>
          <rPr>
            <sz val="9"/>
            <color indexed="81"/>
            <rFont val="Tahoma"/>
            <family val="2"/>
          </rPr>
          <t xml:space="preserve">
cost of books for faculty, for instance.
(Approximation)</t>
        </r>
      </text>
    </comment>
    <comment ref="X21" authorId="0" shapeId="0" xr:uid="{38AB3407-9591-4AD1-BBAD-ED84B0F81E9A}">
      <text>
        <r>
          <rPr>
            <b/>
            <sz val="9"/>
            <color indexed="81"/>
            <rFont val="Tahoma"/>
            <family val="2"/>
          </rPr>
          <t>Matt Trawick:</t>
        </r>
        <r>
          <rPr>
            <sz val="9"/>
            <color indexed="81"/>
            <rFont val="Tahoma"/>
            <family val="2"/>
          </rPr>
          <t xml:space="preserve">
"1" if labs always start on odd numbered (right hand) page.  Otherwise "0".</t>
        </r>
      </text>
    </comment>
    <comment ref="J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xr:uid="{8C0D9377-8893-4A24-9049-54DA22D292E1}">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xr:uid="{E9737E1B-C8F0-4D72-B240-86198715AF4D}">
      <text>
        <r>
          <rPr>
            <b/>
            <sz val="9"/>
            <color indexed="81"/>
            <rFont val="Tahoma"/>
            <family val="2"/>
          </rPr>
          <t>Matt Trawick:</t>
        </r>
        <r>
          <rPr>
            <sz val="9"/>
            <color indexed="81"/>
            <rFont val="Tahoma"/>
            <family val="2"/>
          </rPr>
          <t xml:space="preserve">
Resulting number of pages in the manual.</t>
        </r>
      </text>
    </comment>
    <comment ref="Z25" authorId="0" shapeId="0" xr:uid="{5DC04D54-198B-4780-9549-54A53BD25409}">
      <text>
        <r>
          <rPr>
            <b/>
            <sz val="9"/>
            <color indexed="81"/>
            <rFont val="Tahoma"/>
            <family val="2"/>
          </rPr>
          <t>Matt Trawick:</t>
        </r>
        <r>
          <rPr>
            <sz val="9"/>
            <color indexed="81"/>
            <rFont val="Tahoma"/>
            <family val="2"/>
          </rPr>
          <t xml:space="preserve">
Estimated
</t>
        </r>
      </text>
    </comment>
    <comment ref="J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J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G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J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K30" authorId="0" shapeId="0" xr:uid="{00000000-0006-0000-0000-000013000000}">
      <text>
        <r>
          <rPr>
            <b/>
            <sz val="9"/>
            <color indexed="81"/>
            <rFont val="Tahoma"/>
            <family val="2"/>
          </rPr>
          <t xml:space="preserve">Ovidiu sez: needs changing.
</t>
        </r>
      </text>
    </comment>
    <comment ref="K31" authorId="0" shapeId="0" xr:uid="{00000000-0006-0000-0000-000015000000}">
      <text>
        <r>
          <rPr>
            <b/>
            <sz val="9"/>
            <color indexed="81"/>
            <rFont val="Tahoma"/>
            <family val="2"/>
          </rPr>
          <t xml:space="preserve">Needs changing
</t>
        </r>
      </text>
    </comment>
    <comment ref="J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G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J34" authorId="0" shapeId="0" xr:uid="{00000000-0006-0000-0000-000018000000}">
      <text>
        <r>
          <rPr>
            <b/>
            <sz val="9"/>
            <color indexed="81"/>
            <rFont val="Tahoma"/>
            <family val="2"/>
          </rPr>
          <t>Matt Trawick:</t>
        </r>
        <r>
          <rPr>
            <sz val="9"/>
            <color indexed="81"/>
            <rFont val="Tahoma"/>
            <family val="2"/>
          </rPr>
          <t xml:space="preserve">
I do this as a demo.</t>
        </r>
      </text>
    </comment>
    <comment ref="G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J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J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J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J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G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J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J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J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J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J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J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J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J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<sst xmlns="http://schemas.openxmlformats.org/spreadsheetml/2006/main" count="330" uniqueCount="239">
  <si>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</si>
  <si>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</si>
  <si>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</si>
  <si>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</si>
  <si>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</si>
  <si>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</si>
  <si>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</si>
  <si>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</si>
  <si>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</si>
  <si>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</si>
  <si>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</si>
  <si>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</si>
  <si>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</si>
  <si>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</si>
  <si>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</si>
  <si>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</si>
  <si>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</si>
  <si>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</si>
  <si>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</si>
  <si>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</si>
  <si>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</si>
  <si>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</si>
  <si>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</si>
  <si>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</si>
  <si>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</si>
  <si>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</si>
  <si>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</si>
  <si>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</si>
  <si>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</si>
  <si>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</si>
  <si>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</si>
  <si>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</si>
  <si>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</si>
  <si>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</si>
  <si>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</si>
  <si>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</si>
  <si>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</si>
  <si>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</si>
  <si>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</si>
  <si>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</si>
  <si>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</si>
  <si>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</si>
  <si>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</si>
  <si>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</si>
  <si>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</si>
  <si>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</si>
  <si>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</si>
  <si>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</si>
  <si>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</si>
  <si>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</si>
  <si>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</si>
  <si>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</si>
  <si>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</si>
  <si>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</si>
  <si>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</si>
  <si>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</si>
  <si>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</si>
  <si>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</si>
  <si>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</si>
  <si>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</si>
  <si>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</si>
  <si>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</si>
  <si>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</si>
  <si>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</si>
  <si>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</si>
  <si>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</si>
  <si>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</si>
  <si>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</si>
  <si>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</si>
  <si>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</si>
  <si>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</si>
  <si>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</si>
  <si>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</si>
  <si>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</si>
  <si>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</si>
  <si>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</si>
  <si>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</si>
  <si>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</si>
  <si>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</si>
  <si>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</si>
  <si>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</si>
  <si>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</si>
  <si>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</si>
  <si>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</si>
  <si>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</si>
  <si>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</si>
  <si>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</si>
  <si>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</si>
  <si>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</si>
  <si>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</si>
  <si>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</si>
  <si>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</si>
  <si>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</si>
  <si>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</si>
  <si>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</si>
  <si>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</si>
  <si>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</si>
  <si>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</si>
  <si>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</si>
  <si>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</si>
  <si>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</si>
  <si>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</si>
  <si>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</si>
  <si>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</si>
  <si>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</si>
  <si>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</si>
  <si>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</si>
  <si>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</si>
  <si>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</si>
  <si>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</si>
  <si>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</si>
  <si>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</si>
  <si>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</si>
  <si>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</si>
  <si>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</si>
  <si>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</si>
  <si>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</si>
  <si>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</si>
  <si>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</si>
  <si>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</si>
  <si>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</si>
  <si>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</si>
  <si>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</si>
  <si>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</si>
  <si>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</si>
  <si>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</si>
  <si>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</si>
  <si>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</si>
  <si>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</si>
  <si>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</si>
  <si>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</si>
  <si>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</si>
  <si>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</si>
  <si>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</si>
  <si>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</si>
  <si>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</si>
  <si>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</si>
  <si>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</si>
  <si>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</si>
  <si>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</si>
  <si>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</si>
  <si>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</si>
  <si>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</si>
  <si>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</si>
  <si>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</si>
  <si>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</si>
  <si>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</si>
  <si>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</si>
  <si>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</si>
  <si>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</si>
  <si>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</si>
  <si>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</si>
  <si>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</si>
  <si>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</si>
  <si>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</si>
  <si>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</si>
  <si>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</si>
  <si>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</si>
  <si>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</si>
  <si>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</si>
  <si>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</si>
  <si>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</si>
  <si>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</si>
  <si>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</si>
  <si>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</si>
  <si>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</si>
  <si>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</si>
  <si>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</si>
  <si>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</si>
  <si>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</si>
  <si>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</si>
  <si>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</si>
  <si>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</si>
  <si>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</si>
  <si>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</si>
  <si>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</si>
  <si>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</si>
  <si>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</si>
  <si>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</si>
  <si>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</si>
  <si>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</si>
  <si>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</si>
  <si>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</si>
  <si>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</si>
  <si>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</si>
  <si>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</si>
  <si>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</si>
  <si>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</si>
  <si>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</si>
  <si>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</si>
  <si>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</si>
  <si>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</si>
  <si>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</si>
  <si>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</si>
  <si>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</si>
  <si>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</si>
  <si>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</si>
  <si>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</si>
  <si>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</si>
  <si>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</si>
  <si>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</si>
  <si>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</si>
  <si>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</si>
  <si>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</si>
  <si>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</si>
  <si>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</si>
  <si>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</si>
  <si>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</si>
  <si>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</si>
  <si>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</si>
  <si>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</si>
  <si>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</si>
  <si>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</si>
  <si>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</si>
  <si>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</si>
  <si>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</si>
  <si>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</si>
  <si>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</si>
  <si>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</si>
  <si>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</si>
  <si>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</si>
  <si>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</si>
  <si>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</si>
  <si>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</si>
  <si>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</si>
  <si>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</si>
  <si>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</si>
  <si>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</si>
  <si>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</si>
  <si>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</si>
  <si>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Jack</t>
  </si>
  <si>
    <t>no-software version by MT, 2020</t>
  </si>
  <si>
    <t>2021 fall Mariama</t>
  </si>
  <si>
    <t>2022 spr
Ted</t>
  </si>
  <si>
    <t>2022 spr Jerry</t>
  </si>
  <si>
    <t>2022 spr Haw</t>
  </si>
  <si>
    <t>2023 spr Christine</t>
  </si>
  <si>
    <t>2023 spr Jack</t>
  </si>
  <si>
    <t>2023 spr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</si>
</sst>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_);_(\$* \(#,##0.00\);_(\$* \-??_);_(@_)"/>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0" fillId="0" borderId="0"/>
    <xf numFmtId="164" fontId="20" fillId="0" borderId="0" applyBorder="0" applyProtection="0"/>
    <xf numFmtId="9" fontId="20" fillId="0" borderId="0" applyBorder="0" applyProtection="0"/>
  </cellStyleXfs>
  <cellXfs count="85">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0" xfId="0" applyAlignment="1">
      <alignment horizontal="center"/>
    </xf>
    <xf numFmtId="0" fontId="0" fillId="0" borderId="0" xfId="0" applyFont="1" applyBorder="1" applyAlignment="1">
      <alignment horizontal="right"/>
    </xf>
    <xf numFmtId="0" fontId="0" fillId="0" borderId="0" xfId="0"/>
    <xf numFmtId="0" fontId="0" fillId="0" borderId="0" xfId="0" applyAlignment="1">
      <alignment horizontal="center"/>
    </xf>
    <xf numFmtId="0" fontId="0" fillId="0" borderId="0" xfId="0" applyBorder="1" applyAlignment="1">
      <alignment horizontal="center"/>
    </xf>
    <xf numFmtId="0" fontId="16" fillId="0" borderId="10" xfId="0" applyFont="1" applyBorder="1" applyAlignment="1">
      <alignment horizontal="center"/>
    </xf>
    <xf numFmtId="1" fontId="0" fillId="0" borderId="0" xfId="0" applyNumberFormat="1" applyFont="1" applyFill="1" applyBorder="1" applyAlignment="1">
      <alignment horizontal="center" wrapText="1"/>
    </xf>
    <xf numFmtId="0" fontId="0" fillId="0" borderId="19" xfId="0" applyFont="1" applyFill="1" applyBorder="1" applyAlignment="1">
      <alignment horizontal="center"/>
    </xf>
    <xf numFmtId="0" fontId="0" fillId="0" borderId="0" xfId="0" applyFont="1" applyFill="1" applyAlignment="1">
      <alignment horizontal="center"/>
    </xf>
    <xf numFmtId="0" fontId="0" fillId="0" borderId="0" xfId="0" applyFont="1" applyFill="1" applyBorder="1" applyAlignment="1">
      <alignment horizontal="center" wrapText="1"/>
    </xf>
    <xf numFmtId="0" fontId="0" fillId="0" borderId="0" xfId="0" applyFont="1" applyFill="1" applyAlignment="1">
      <alignment horizontal="center" wrapText="1"/>
    </xf>
    <xf numFmtId="0" fontId="0" fillId="0" borderId="0" xfId="0" applyFill="1" applyAlignment="1">
      <alignment horizontal="center"/>
    </xf>
    <xf numFmtId="0" fontId="16" fillId="0" borderId="19" xfId="0" applyFont="1" applyFill="1" applyBorder="1" applyAlignment="1">
      <alignment wrapText="1"/>
    </xf>
    <xf numFmtId="1" fontId="0" fillId="0" borderId="18" xfId="0" applyNumberFormat="1" applyFont="1" applyFill="1" applyBorder="1" applyAlignment="1">
      <alignment horizontal="center" wrapText="1"/>
    </xf>
    <xf numFmtId="0" fontId="0" fillId="0" borderId="21" xfId="0" applyFont="1" applyFill="1" applyBorder="1" applyAlignment="1">
      <alignment horizontal="center"/>
    </xf>
    <xf numFmtId="0" fontId="0" fillId="0" borderId="18" xfId="0" applyFont="1" applyFill="1" applyBorder="1" applyAlignment="1">
      <alignment horizontal="center"/>
    </xf>
    <xf numFmtId="0" fontId="0" fillId="0" borderId="18" xfId="0" applyFont="1" applyFill="1" applyBorder="1" applyAlignment="1">
      <alignment horizontal="center" wrapText="1"/>
    </xf>
    <xf numFmtId="0" fontId="16" fillId="0" borderId="21" xfId="0" applyFont="1" applyFill="1" applyBorder="1" applyAlignment="1">
      <alignment wrapText="1"/>
    </xf>
    <xf numFmtId="1" fontId="0" fillId="0" borderId="0" xfId="0" applyNumberFormat="1" applyFill="1" applyBorder="1" applyAlignment="1">
      <alignment horizontal="center"/>
    </xf>
    <xf numFmtId="0" fontId="0" fillId="0" borderId="19" xfId="0" applyFill="1" applyBorder="1" applyAlignment="1">
      <alignment horizontal="center"/>
    </xf>
    <xf numFmtId="1" fontId="0" fillId="0" borderId="18" xfId="0" applyNumberFormat="1" applyFill="1" applyBorder="1" applyAlignment="1">
      <alignment horizontal="center"/>
    </xf>
    <xf numFmtId="0" fontId="0" fillId="0" borderId="21" xfId="0" applyFill="1" applyBorder="1" applyAlignment="1">
      <alignment horizontal="center"/>
    </xf>
    <xf numFmtId="0" fontId="0" fillId="0" borderId="18" xfId="0" applyFill="1" applyBorder="1" applyAlignment="1">
      <alignment horizontal="center"/>
    </xf>
    <xf numFmtId="1" fontId="0" fillId="0" borderId="17" xfId="0" applyNumberFormat="1" applyFill="1" applyBorder="1" applyAlignment="1">
      <alignment horizontal="center"/>
    </xf>
    <xf numFmtId="0" fontId="0" fillId="0" borderId="20" xfId="0" applyFill="1" applyBorder="1" applyAlignment="1">
      <alignment horizontal="center"/>
    </xf>
    <xf numFmtId="0" fontId="0" fillId="0" borderId="17" xfId="0" applyFill="1" applyBorder="1" applyAlignment="1">
      <alignment horizontal="center"/>
    </xf>
    <xf numFmtId="0" fontId="0" fillId="0" borderId="0" xfId="0" applyFont="1" applyFill="1" applyBorder="1" applyAlignment="1">
      <alignment horizontal="center"/>
    </xf>
    <xf numFmtId="0" fontId="16" fillId="0" borderId="0" xfId="0" applyFont="1" applyFill="1" applyBorder="1" applyAlignment="1">
      <alignment horizontal="center" wrapText="1"/>
    </xf>
    <xf numFmtId="0" fontId="16" fillId="0" borderId="18" xfId="0" applyFont="1" applyFill="1" applyBorder="1" applyAlignment="1">
      <alignment horizontal="center"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Currency 2" xfId="45" xr:uid="{00000000-0005-0000-0000-00002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30000000}"/>
    <cellStyle name="Note" xfId="15" builtinId="10" customBuiltin="1"/>
    <cellStyle name="Output" xfId="10" builtinId="21" customBuiltin="1"/>
    <cellStyle name="Percent" xfId="43" builtinId="5"/>
    <cellStyle name="Percent 2" xfId="46" xr:uid="{00000000-0005-0000-0000-000031000000}"/>
    <cellStyle name="Title" xfId="1" builtinId="15" customBuiltin="1"/>
    <cellStyle name="Total" xfId="17" builtinId="25" customBuiltin="1"/>
    <cellStyle name="Warning Text" xfId="14" builtinId="11" customBuiltin="1"/>
  </cellStyles>
  <dxfs count="36">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
      <fill>
        <patternFill>
          <bgColor rgb="FFCDFFCD"/>
        </patternFill>
      </fill>
    </dxf>
    <dxf>
      <fill>
        <patternFill>
          <bgColor rgb="FFFFFF99"/>
        </patternFill>
      </fill>
    </dxf>
    <dxf>
      <fill>
        <patternFill>
          <bgColor rgb="FF99FF99"/>
        </patternFill>
      </fill>
    </dxf>
  </dxfs>
  <tableStyles count="0" defaultTableStyle="TableStyleMedium2" defaultPivotStyle="PivotStyleLight16"/>
  <colors>
    <mruColors>
      <color rgb="FFCDFFCD"/>
      <color rgb="FFFFFF99"/>
      <color rgb="FF99FF99"/>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2"/>
  <sheetViews>
    <sheetView tabSelected="1" zoomScaleNormal="100" zoomScalePageLayoutView="85" workbookViewId="0">
      <pane ySplit="1" topLeftCell="A2" activePane="bottomLeft" state="frozen"/>
      <selection pane="bottomLeft" activeCell="S70" sqref="S70"/>
    </sheetView>
  </sheetViews>
  <sheetFormatPr defaultColWidth="8.7109375" defaultRowHeight="15" x14ac:dyDescent="0.25"/>
  <cols>
    <col min="1" max="1" width="18.7109375" style="10" bestFit="1" customWidth="1"/>
    <col min="2" max="2" width="53.7109375" style="19" bestFit="1" customWidth="1"/>
    <col min="3" max="3" width="5.28515625" style="19" customWidth="1"/>
    <col min="4" max="4" width="8.140625" style="12" customWidth="1"/>
    <col min="5" max="6" width="5.7109375" style="12" customWidth="1"/>
    <col min="7" max="7" width="30.140625" style="18" customWidth="1"/>
    <col min="8" max="8" width="0.42578125" style="2" customWidth="1"/>
    <col min="9" max="9" width="0.7109375" style="56" customWidth="1"/>
    <col min="10" max="10" width="0.28515625" style="56" customWidth="1"/>
    <col min="11" max="11" width="0.140625" style="56" customWidth="1"/>
    <col min="12" max="12" width="8.7109375" style="56" customWidth="1"/>
    <col min="13" max="13" width="8.7109375" style="2" customWidth="1"/>
    <col min="14" max="15" width="8.7109375" style="56" customWidth="1"/>
    <col min="16" max="18" width="8.7109375" style="59" customWidth="1"/>
    <col min="19" max="19" width="8.7109375" style="60" customWidth="1"/>
    <col min="20" max="20" width="8.7109375" style="56" customWidth="1"/>
    <col min="21" max="21" width="11" style="3" customWidth="1"/>
    <col min="22" max="22" width="6.7109375" style="3" customWidth="1"/>
    <col min="23" max="23" width="10.42578125" style="3" customWidth="1"/>
    <col min="25" max="25" width="9.42578125" customWidth="1"/>
    <col min="26" max="26" width="10.140625" bestFit="1" customWidth="1"/>
  </cols>
  <sheetData>
    <row r="1" spans="1:28" s="1" customFormat="1" ht="45" x14ac:dyDescent="0.25">
      <c r="A1" s="36" t="s">
        <v>76</v>
      </c>
      <c r="B1" s="21" t="s">
        <v>106</v>
      </c>
      <c r="C1" s="21" t="s">
        <v>192</v>
      </c>
      <c r="D1" s="38" t="s">
        <v>85</v>
      </c>
      <c r="E1" s="38" t="s">
        <v>86</v>
      </c>
      <c r="F1" s="38" t="s">
        <v>190</v>
      </c>
      <c r="G1" s="39" t="s">
        <v>107</v>
      </c>
      <c r="H1" s="37" t="s">
        <v>201</v>
      </c>
      <c r="I1" s="37" t="s">
        <v>209</v>
      </c>
      <c r="J1" s="37" t="s">
        <v>218</v>
      </c>
      <c r="K1" s="37" t="s">
        <v>229</v>
      </c>
      <c r="L1" s="37" t="s">
        <v>230</v>
      </c>
      <c r="M1" s="37" t="s">
        <v>232</v>
      </c>
      <c r="N1" s="37" t="s">
        <v>234</v>
      </c>
      <c r="O1" s="37" t="s">
        <v>233</v>
      </c>
      <c r="P1" s="37" t="s">
        <v>235</v>
      </c>
      <c r="Q1" s="37" t="s">
        <v>236</v>
      </c>
      <c r="R1" s="37" t="s">
        <v>237</v>
      </c>
      <c r="S1" s="25" t="s">
        <v>238</v>
      </c>
      <c r="T1" s="37" t="s">
        <v>208</v>
      </c>
      <c r="U1" s="40" t="s">
        <v>224</v>
      </c>
      <c r="V1" s="25"/>
      <c r="W1" s="58"/>
      <c r="X1" s="25"/>
      <c r="Y1" s="25"/>
      <c r="Z1" s="25"/>
      <c r="AA1" s="58"/>
      <c r="AB1" s="58"/>
    </row>
    <row r="2" spans="1:28" s="1" customFormat="1" x14ac:dyDescent="0.25">
      <c r="A2" s="10" t="s">
        <v>103</v>
      </c>
      <c r="B2" s="41" t="s">
        <v>104</v>
      </c>
      <c r="C2" s="41"/>
      <c r="D2" s="62">
        <v>4</v>
      </c>
      <c r="E2" s="62">
        <v>1</v>
      </c>
      <c r="F2" s="62">
        <f t="shared" ref="F2:F33" si="0">CEILING(D2,T$22+1)</f>
        <v>4</v>
      </c>
      <c r="G2" s="63"/>
      <c r="H2" s="64"/>
      <c r="I2" s="64"/>
      <c r="J2" s="65">
        <v>1</v>
      </c>
      <c r="K2" s="66"/>
      <c r="L2" s="64">
        <v>1</v>
      </c>
      <c r="M2" s="64"/>
      <c r="N2" s="65">
        <v>1</v>
      </c>
      <c r="O2" s="66"/>
      <c r="P2" s="64"/>
      <c r="Q2" s="64"/>
      <c r="R2" s="83"/>
      <c r="S2" s="55">
        <v>1</v>
      </c>
      <c r="T2" s="64">
        <v>2</v>
      </c>
      <c r="U2" s="68">
        <f>SUM(Q2:T2)</f>
        <v>3</v>
      </c>
      <c r="V2" s="58"/>
      <c r="W2" s="50"/>
      <c r="X2" s="50"/>
      <c r="Y2" s="50"/>
      <c r="Z2" s="25"/>
      <c r="AA2" s="58"/>
      <c r="AB2" s="58"/>
    </row>
    <row r="3" spans="1:28" s="1" customFormat="1" x14ac:dyDescent="0.25">
      <c r="A3" s="36"/>
      <c r="B3" s="42" t="s">
        <v>105</v>
      </c>
      <c r="C3" s="42"/>
      <c r="D3" s="69">
        <v>2</v>
      </c>
      <c r="E3" s="69">
        <v>0</v>
      </c>
      <c r="F3" s="69">
        <f t="shared" si="0"/>
        <v>2</v>
      </c>
      <c r="G3" s="70"/>
      <c r="H3" s="71"/>
      <c r="I3" s="71"/>
      <c r="J3" s="72">
        <v>1</v>
      </c>
      <c r="K3" s="72"/>
      <c r="L3" s="71">
        <v>1</v>
      </c>
      <c r="M3" s="71"/>
      <c r="N3" s="72">
        <v>1</v>
      </c>
      <c r="O3" s="72"/>
      <c r="P3" s="71"/>
      <c r="Q3" s="71"/>
      <c r="R3" s="84"/>
      <c r="S3" s="78">
        <v>1</v>
      </c>
      <c r="T3" s="71">
        <v>2</v>
      </c>
      <c r="U3" s="73">
        <f t="shared" ref="U3:U66" si="1">SUM(Q3:T3)</f>
        <v>3</v>
      </c>
      <c r="V3" s="58"/>
      <c r="W3" s="50"/>
      <c r="X3" s="50"/>
      <c r="Y3" s="50"/>
      <c r="Z3" s="25"/>
      <c r="AA3" s="58"/>
      <c r="AB3" s="58"/>
    </row>
    <row r="4" spans="1:28" s="1" customFormat="1" x14ac:dyDescent="0.25">
      <c r="A4" s="23" t="s">
        <v>73</v>
      </c>
      <c r="B4" s="19" t="s">
        <v>109</v>
      </c>
      <c r="C4" s="19" t="s">
        <v>193</v>
      </c>
      <c r="D4" s="74">
        <v>5</v>
      </c>
      <c r="E4" s="74">
        <v>0</v>
      </c>
      <c r="F4" s="74">
        <f t="shared" si="0"/>
        <v>5</v>
      </c>
      <c r="G4" s="75" t="s">
        <v>94</v>
      </c>
      <c r="H4" s="55">
        <v>1</v>
      </c>
      <c r="I4" s="55">
        <v>1</v>
      </c>
      <c r="J4" s="55">
        <v>1</v>
      </c>
      <c r="K4" s="55">
        <v>1</v>
      </c>
      <c r="L4" s="55">
        <v>1</v>
      </c>
      <c r="M4" s="55">
        <v>1</v>
      </c>
      <c r="N4" s="55"/>
      <c r="O4" s="55">
        <v>1</v>
      </c>
      <c r="P4" s="55"/>
      <c r="Q4" s="55"/>
      <c r="R4" s="83"/>
      <c r="S4" s="55">
        <v>1</v>
      </c>
      <c r="T4" s="55"/>
      <c r="U4" s="68">
        <f t="shared" si="1"/>
        <v>1</v>
      </c>
      <c r="V4" s="58"/>
      <c r="W4" s="5"/>
      <c r="X4" s="5"/>
      <c r="Y4" s="5"/>
      <c r="Z4" s="13"/>
      <c r="AA4" s="58"/>
      <c r="AB4" s="58"/>
    </row>
    <row r="5" spans="1:28" x14ac:dyDescent="0.25">
      <c r="B5" s="19" t="s">
        <v>154</v>
      </c>
      <c r="C5" s="19" t="s">
        <v>193</v>
      </c>
      <c r="D5" s="74">
        <v>2</v>
      </c>
      <c r="E5" s="74">
        <v>0</v>
      </c>
      <c r="F5" s="74">
        <f t="shared" si="0"/>
        <v>2</v>
      </c>
      <c r="G5" s="75"/>
      <c r="H5" s="67">
        <v>1</v>
      </c>
      <c r="I5" s="67">
        <v>1</v>
      </c>
      <c r="J5" s="55">
        <v>1</v>
      </c>
      <c r="K5" s="55">
        <v>1</v>
      </c>
      <c r="L5" s="67">
        <v>1</v>
      </c>
      <c r="M5" s="67">
        <v>1</v>
      </c>
      <c r="N5" s="55"/>
      <c r="O5" s="67">
        <v>1</v>
      </c>
      <c r="P5" s="67"/>
      <c r="Q5" s="67"/>
      <c r="R5" s="83"/>
      <c r="S5" s="55">
        <v>1</v>
      </c>
      <c r="T5" s="67"/>
      <c r="U5" s="68">
        <f t="shared" si="1"/>
        <v>1</v>
      </c>
      <c r="V5" s="58"/>
      <c r="W5" s="5"/>
      <c r="X5" s="5"/>
      <c r="Y5" s="5"/>
      <c r="Z5" s="13"/>
      <c r="AA5" s="58"/>
      <c r="AB5" s="58"/>
    </row>
    <row r="6" spans="1:28" x14ac:dyDescent="0.25">
      <c r="A6" s="23"/>
      <c r="B6" s="24" t="s">
        <v>155</v>
      </c>
      <c r="C6" s="24" t="s">
        <v>194</v>
      </c>
      <c r="D6" s="74">
        <v>2</v>
      </c>
      <c r="E6" s="74">
        <v>0</v>
      </c>
      <c r="F6" s="74">
        <f t="shared" si="0"/>
        <v>2</v>
      </c>
      <c r="G6" s="75" t="s">
        <v>92</v>
      </c>
      <c r="H6" s="55">
        <v>1</v>
      </c>
      <c r="I6" s="55"/>
      <c r="J6" s="55">
        <v>1</v>
      </c>
      <c r="K6" s="24"/>
      <c r="L6" s="55"/>
      <c r="M6" s="55"/>
      <c r="N6" s="55"/>
      <c r="O6" s="55">
        <v>1</v>
      </c>
      <c r="P6" s="55"/>
      <c r="Q6" s="55"/>
      <c r="R6" s="83"/>
      <c r="S6" s="55"/>
      <c r="T6" s="55"/>
      <c r="U6" s="68">
        <f t="shared" si="1"/>
        <v>0</v>
      </c>
      <c r="V6" s="58"/>
      <c r="W6" s="5"/>
      <c r="X6" s="5"/>
      <c r="Y6" s="5"/>
      <c r="Z6" s="13"/>
      <c r="AA6" s="58"/>
      <c r="AB6" s="58"/>
    </row>
    <row r="7" spans="1:28" s="26" customFormat="1" x14ac:dyDescent="0.25">
      <c r="A7" s="36"/>
      <c r="B7" s="20" t="s">
        <v>171</v>
      </c>
      <c r="C7" s="20" t="s">
        <v>194</v>
      </c>
      <c r="D7" s="76">
        <v>1</v>
      </c>
      <c r="E7" s="76">
        <v>0</v>
      </c>
      <c r="F7" s="76">
        <f t="shared" si="0"/>
        <v>1</v>
      </c>
      <c r="G7" s="77" t="s">
        <v>172</v>
      </c>
      <c r="H7" s="78"/>
      <c r="I7" s="78"/>
      <c r="J7" s="78">
        <v>1</v>
      </c>
      <c r="K7" s="20"/>
      <c r="L7" s="78"/>
      <c r="M7" s="78"/>
      <c r="N7" s="78"/>
      <c r="O7" s="78"/>
      <c r="P7" s="78"/>
      <c r="Q7" s="78"/>
      <c r="R7" s="84"/>
      <c r="S7" s="78"/>
      <c r="T7" s="78"/>
      <c r="U7" s="73">
        <f t="shared" si="1"/>
        <v>0</v>
      </c>
      <c r="V7" s="58"/>
      <c r="W7" s="5"/>
      <c r="X7" s="5"/>
      <c r="Y7" s="5"/>
      <c r="Z7" s="13"/>
      <c r="AA7" s="58"/>
      <c r="AB7" s="58"/>
    </row>
    <row r="8" spans="1:28" x14ac:dyDescent="0.25">
      <c r="A8" s="23" t="s">
        <v>74</v>
      </c>
      <c r="B8" s="19" t="s">
        <v>170</v>
      </c>
      <c r="C8" s="24" t="s">
        <v>193</v>
      </c>
      <c r="D8" s="74">
        <v>4</v>
      </c>
      <c r="E8" s="74">
        <v>0</v>
      </c>
      <c r="F8" s="74">
        <f t="shared" si="0"/>
        <v>4</v>
      </c>
      <c r="G8" s="75" t="s">
        <v>182</v>
      </c>
      <c r="H8" s="67">
        <v>1</v>
      </c>
      <c r="I8" s="67">
        <v>1</v>
      </c>
      <c r="J8" s="55">
        <v>0.1</v>
      </c>
      <c r="K8" s="67">
        <v>1</v>
      </c>
      <c r="L8" s="19"/>
      <c r="M8" s="67">
        <v>1</v>
      </c>
      <c r="N8" s="55">
        <v>1</v>
      </c>
      <c r="O8" s="67">
        <v>1</v>
      </c>
      <c r="P8" s="67"/>
      <c r="Q8" s="67"/>
      <c r="R8" s="83"/>
      <c r="S8" s="55">
        <v>1</v>
      </c>
      <c r="T8" s="67"/>
      <c r="U8" s="68">
        <f t="shared" si="1"/>
        <v>1</v>
      </c>
      <c r="V8" s="58"/>
      <c r="W8" s="5"/>
      <c r="X8" s="5"/>
      <c r="Y8" s="5"/>
      <c r="Z8" s="13"/>
      <c r="AA8" s="58"/>
      <c r="AB8" s="58"/>
    </row>
    <row r="9" spans="1:28" x14ac:dyDescent="0.25">
      <c r="B9" s="19" t="s">
        <v>110</v>
      </c>
      <c r="C9" s="24" t="s">
        <v>194</v>
      </c>
      <c r="D9" s="74">
        <v>2</v>
      </c>
      <c r="E9" s="74">
        <v>0</v>
      </c>
      <c r="F9" s="74">
        <f t="shared" si="0"/>
        <v>2</v>
      </c>
      <c r="G9" s="75" t="s">
        <v>92</v>
      </c>
      <c r="H9" s="67">
        <v>1</v>
      </c>
      <c r="I9" s="67">
        <v>1</v>
      </c>
      <c r="J9" s="55">
        <v>1</v>
      </c>
      <c r="K9" s="67">
        <v>1</v>
      </c>
      <c r="L9" s="67">
        <v>1</v>
      </c>
      <c r="M9" s="67"/>
      <c r="N9" s="55"/>
      <c r="O9" s="67">
        <v>1</v>
      </c>
      <c r="P9" s="67"/>
      <c r="Q9" s="67"/>
      <c r="R9" s="83"/>
      <c r="S9" s="55">
        <v>1</v>
      </c>
      <c r="T9" s="67"/>
      <c r="U9" s="68">
        <f t="shared" si="1"/>
        <v>1</v>
      </c>
      <c r="V9" s="58"/>
      <c r="W9" s="5"/>
      <c r="X9" s="5"/>
      <c r="Y9" s="5"/>
      <c r="Z9" s="13"/>
      <c r="AA9" s="58"/>
      <c r="AB9" s="58"/>
    </row>
    <row r="10" spans="1:28" ht="15.75" thickBot="1" x14ac:dyDescent="0.3">
      <c r="B10" s="19" t="s">
        <v>111</v>
      </c>
      <c r="C10" s="24" t="s">
        <v>194</v>
      </c>
      <c r="D10" s="74">
        <v>5</v>
      </c>
      <c r="E10" s="74">
        <v>0</v>
      </c>
      <c r="F10" s="74">
        <f t="shared" si="0"/>
        <v>5</v>
      </c>
      <c r="G10" s="75"/>
      <c r="H10" s="67"/>
      <c r="I10" s="67"/>
      <c r="J10" s="55">
        <v>0</v>
      </c>
      <c r="K10" s="19"/>
      <c r="L10" s="19"/>
      <c r="M10" s="67">
        <v>1</v>
      </c>
      <c r="N10" s="55">
        <v>0.5</v>
      </c>
      <c r="O10" s="67"/>
      <c r="P10" s="67"/>
      <c r="Q10" s="67"/>
      <c r="R10" s="83"/>
      <c r="S10" s="55"/>
      <c r="T10" s="67"/>
      <c r="U10" s="68">
        <f t="shared" si="1"/>
        <v>0</v>
      </c>
      <c r="V10" s="58"/>
      <c r="W10" s="5"/>
      <c r="X10" s="5"/>
      <c r="Y10" s="5"/>
      <c r="Z10" s="13"/>
      <c r="AA10" s="58"/>
      <c r="AB10" s="58"/>
    </row>
    <row r="11" spans="1:28" x14ac:dyDescent="0.25">
      <c r="B11" s="19" t="s">
        <v>112</v>
      </c>
      <c r="C11" s="24" t="s">
        <v>194</v>
      </c>
      <c r="D11" s="74">
        <v>2</v>
      </c>
      <c r="E11" s="74">
        <v>0</v>
      </c>
      <c r="F11" s="74">
        <f t="shared" si="0"/>
        <v>2</v>
      </c>
      <c r="G11" s="75" t="s">
        <v>92</v>
      </c>
      <c r="H11" s="67">
        <v>1</v>
      </c>
      <c r="I11" s="67">
        <v>1</v>
      </c>
      <c r="J11" s="55">
        <v>1</v>
      </c>
      <c r="K11" s="67">
        <v>1</v>
      </c>
      <c r="L11" s="19"/>
      <c r="M11" s="67"/>
      <c r="N11" s="55"/>
      <c r="O11" s="67">
        <v>1</v>
      </c>
      <c r="P11" s="67"/>
      <c r="Q11" s="67"/>
      <c r="R11" s="83"/>
      <c r="S11" s="55"/>
      <c r="T11" s="67"/>
      <c r="U11" s="68">
        <f t="shared" si="1"/>
        <v>0</v>
      </c>
      <c r="V11" s="58"/>
      <c r="W11" s="31" t="s">
        <v>91</v>
      </c>
      <c r="X11" s="32"/>
      <c r="Y11" s="5"/>
      <c r="Z11" s="13"/>
      <c r="AA11" s="58"/>
      <c r="AB11" s="58"/>
    </row>
    <row r="12" spans="1:28" ht="15.75" thickBot="1" x14ac:dyDescent="0.3">
      <c r="B12" s="19" t="s">
        <v>212</v>
      </c>
      <c r="C12" s="24" t="s">
        <v>195</v>
      </c>
      <c r="D12" s="74">
        <v>4</v>
      </c>
      <c r="E12" s="74">
        <v>1</v>
      </c>
      <c r="F12" s="74">
        <f t="shared" si="0"/>
        <v>4</v>
      </c>
      <c r="G12" s="75" t="s">
        <v>210</v>
      </c>
      <c r="H12" s="67"/>
      <c r="I12" s="67"/>
      <c r="J12" s="55">
        <v>0</v>
      </c>
      <c r="K12" s="67"/>
      <c r="L12" s="67">
        <v>1</v>
      </c>
      <c r="M12" s="67">
        <v>1</v>
      </c>
      <c r="N12" s="55">
        <v>1</v>
      </c>
      <c r="O12" s="67"/>
      <c r="P12" s="67"/>
      <c r="Q12" s="67"/>
      <c r="R12" s="83"/>
      <c r="S12" s="55">
        <v>1</v>
      </c>
      <c r="T12" s="67"/>
      <c r="U12" s="68">
        <f t="shared" si="1"/>
        <v>1</v>
      </c>
      <c r="V12" s="58"/>
      <c r="W12" s="33">
        <v>1.5</v>
      </c>
      <c r="X12" s="34"/>
      <c r="Y12" s="5"/>
      <c r="Z12" s="13"/>
      <c r="AA12" s="58"/>
      <c r="AB12" s="58"/>
    </row>
    <row r="13" spans="1:28" x14ac:dyDescent="0.25">
      <c r="B13" s="19" t="s">
        <v>213</v>
      </c>
      <c r="C13" s="24" t="s">
        <v>195</v>
      </c>
      <c r="D13" s="74">
        <v>3</v>
      </c>
      <c r="E13" s="74">
        <v>0</v>
      </c>
      <c r="F13" s="74">
        <f t="shared" si="0"/>
        <v>3</v>
      </c>
      <c r="G13" s="75" t="s">
        <v>210</v>
      </c>
      <c r="H13" s="67"/>
      <c r="I13" s="67"/>
      <c r="J13" s="55">
        <v>0</v>
      </c>
      <c r="K13" s="67"/>
      <c r="L13" s="67">
        <v>1</v>
      </c>
      <c r="M13" s="67">
        <v>1</v>
      </c>
      <c r="N13" s="55">
        <v>1</v>
      </c>
      <c r="O13" s="67"/>
      <c r="P13" s="67"/>
      <c r="Q13" s="67"/>
      <c r="R13" s="83"/>
      <c r="S13" s="55">
        <v>1</v>
      </c>
      <c r="T13" s="67"/>
      <c r="U13" s="68">
        <f t="shared" si="1"/>
        <v>1</v>
      </c>
      <c r="V13" s="58"/>
      <c r="W13" s="58"/>
      <c r="X13" s="58"/>
      <c r="Y13" s="5"/>
      <c r="Z13" s="13"/>
      <c r="AA13" s="58"/>
      <c r="AB13" s="58"/>
    </row>
    <row r="14" spans="1:28" ht="15.75" thickBot="1" x14ac:dyDescent="0.3">
      <c r="B14" s="19" t="s">
        <v>214</v>
      </c>
      <c r="C14" s="24" t="s">
        <v>195</v>
      </c>
      <c r="D14" s="74">
        <v>3</v>
      </c>
      <c r="E14" s="74">
        <v>0</v>
      </c>
      <c r="F14" s="74">
        <f t="shared" si="0"/>
        <v>3</v>
      </c>
      <c r="G14" s="75" t="s">
        <v>216</v>
      </c>
      <c r="H14" s="67"/>
      <c r="I14" s="67"/>
      <c r="J14" s="55"/>
      <c r="K14" s="67"/>
      <c r="L14" s="19"/>
      <c r="M14" s="67"/>
      <c r="N14" s="55"/>
      <c r="O14" s="67"/>
      <c r="P14" s="67"/>
      <c r="Q14" s="67"/>
      <c r="R14" s="83"/>
      <c r="S14" s="55"/>
      <c r="T14" s="67"/>
      <c r="U14" s="68">
        <f t="shared" si="1"/>
        <v>0</v>
      </c>
      <c r="V14" s="58"/>
      <c r="W14" s="1" t="s">
        <v>89</v>
      </c>
      <c r="X14" s="58"/>
      <c r="Y14" s="58"/>
      <c r="Z14" s="13"/>
      <c r="AA14" s="58"/>
      <c r="AB14" s="58"/>
    </row>
    <row r="15" spans="1:28" x14ac:dyDescent="0.25">
      <c r="B15" s="19" t="s">
        <v>215</v>
      </c>
      <c r="C15" s="24" t="s">
        <v>195</v>
      </c>
      <c r="D15" s="74">
        <v>3</v>
      </c>
      <c r="E15" s="74">
        <v>0</v>
      </c>
      <c r="F15" s="74">
        <f t="shared" si="0"/>
        <v>3</v>
      </c>
      <c r="G15" s="75" t="s">
        <v>216</v>
      </c>
      <c r="H15" s="67"/>
      <c r="I15" s="67"/>
      <c r="J15" s="55"/>
      <c r="K15" s="67"/>
      <c r="L15" s="19"/>
      <c r="M15" s="67"/>
      <c r="N15" s="55"/>
      <c r="O15" s="67"/>
      <c r="P15" s="67"/>
      <c r="Q15" s="67"/>
      <c r="R15" s="83"/>
      <c r="S15" s="55"/>
      <c r="T15" s="67"/>
      <c r="U15" s="68">
        <f t="shared" si="1"/>
        <v>0</v>
      </c>
      <c r="V15" s="58"/>
      <c r="W15" s="15" t="s">
        <v>87</v>
      </c>
      <c r="X15" s="27"/>
      <c r="Y15" s="14">
        <v>0.05</v>
      </c>
      <c r="Z15" s="58"/>
      <c r="AA15" s="58"/>
      <c r="AB15" s="58"/>
    </row>
    <row r="16" spans="1:28" x14ac:dyDescent="0.25">
      <c r="B16" s="19" t="s">
        <v>173</v>
      </c>
      <c r="C16" s="24" t="s">
        <v>194</v>
      </c>
      <c r="D16" s="74">
        <v>9</v>
      </c>
      <c r="E16" s="74">
        <v>0</v>
      </c>
      <c r="F16" s="74">
        <f t="shared" si="0"/>
        <v>9</v>
      </c>
      <c r="G16" s="75" t="s">
        <v>172</v>
      </c>
      <c r="H16" s="67">
        <v>1</v>
      </c>
      <c r="I16" s="67">
        <v>1</v>
      </c>
      <c r="J16" s="55">
        <v>1</v>
      </c>
      <c r="K16" s="67">
        <v>1</v>
      </c>
      <c r="L16" s="67">
        <v>1</v>
      </c>
      <c r="M16" s="67">
        <v>1</v>
      </c>
      <c r="N16" s="55">
        <v>1</v>
      </c>
      <c r="O16" s="67">
        <v>1</v>
      </c>
      <c r="P16" s="67"/>
      <c r="Q16" s="67"/>
      <c r="R16" s="83"/>
      <c r="S16" s="55">
        <v>1</v>
      </c>
      <c r="T16" s="67"/>
      <c r="U16" s="68">
        <f t="shared" si="1"/>
        <v>1</v>
      </c>
      <c r="V16" s="58"/>
      <c r="W16" s="16" t="s">
        <v>100</v>
      </c>
      <c r="X16" s="5"/>
      <c r="Y16" s="8">
        <v>0.3</v>
      </c>
      <c r="Z16" s="58"/>
      <c r="AA16" s="58"/>
      <c r="AB16" s="58"/>
    </row>
    <row r="17" spans="1:28" x14ac:dyDescent="0.25">
      <c r="B17" s="19" t="s">
        <v>176</v>
      </c>
      <c r="C17" s="24" t="s">
        <v>194</v>
      </c>
      <c r="D17" s="74">
        <v>3</v>
      </c>
      <c r="E17" s="74">
        <v>0</v>
      </c>
      <c r="F17" s="74">
        <f t="shared" si="0"/>
        <v>3</v>
      </c>
      <c r="G17" s="75"/>
      <c r="H17" s="67">
        <v>1</v>
      </c>
      <c r="I17" s="67">
        <v>1</v>
      </c>
      <c r="J17" s="55">
        <v>1</v>
      </c>
      <c r="K17" s="67">
        <v>1</v>
      </c>
      <c r="L17" s="67">
        <v>1</v>
      </c>
      <c r="M17" s="67">
        <v>1</v>
      </c>
      <c r="N17" s="55">
        <v>1</v>
      </c>
      <c r="O17" s="67">
        <v>1</v>
      </c>
      <c r="P17" s="67"/>
      <c r="Q17" s="67"/>
      <c r="R17" s="83"/>
      <c r="S17" s="55">
        <v>1</v>
      </c>
      <c r="T17" s="67"/>
      <c r="U17" s="68">
        <f t="shared" si="1"/>
        <v>1</v>
      </c>
      <c r="V17" s="58"/>
      <c r="W17" s="16" t="s">
        <v>88</v>
      </c>
      <c r="X17" s="5"/>
      <c r="Y17" s="8">
        <v>3</v>
      </c>
      <c r="Z17" s="58"/>
      <c r="AA17" s="58"/>
      <c r="AB17" s="58"/>
    </row>
    <row r="18" spans="1:28" x14ac:dyDescent="0.25">
      <c r="B18" s="19" t="s">
        <v>174</v>
      </c>
      <c r="C18" s="24" t="s">
        <v>195</v>
      </c>
      <c r="D18" s="74">
        <v>5</v>
      </c>
      <c r="E18" s="74">
        <v>0</v>
      </c>
      <c r="F18" s="74">
        <f t="shared" si="0"/>
        <v>5</v>
      </c>
      <c r="G18" s="75" t="s">
        <v>172</v>
      </c>
      <c r="H18" s="67">
        <v>0.5</v>
      </c>
      <c r="I18" s="67"/>
      <c r="J18" s="55">
        <v>1</v>
      </c>
      <c r="K18" s="67">
        <v>0</v>
      </c>
      <c r="L18" s="67">
        <v>1</v>
      </c>
      <c r="M18" s="67">
        <v>0</v>
      </c>
      <c r="N18" s="55"/>
      <c r="O18" s="67">
        <v>1</v>
      </c>
      <c r="P18" s="67"/>
      <c r="Q18" s="67"/>
      <c r="R18" s="83"/>
      <c r="S18" s="55"/>
      <c r="T18" s="67"/>
      <c r="U18" s="68">
        <f t="shared" si="1"/>
        <v>0</v>
      </c>
      <c r="V18" s="58"/>
      <c r="W18" s="16" t="s">
        <v>101</v>
      </c>
      <c r="X18" s="5"/>
      <c r="Y18" s="28">
        <v>0.25</v>
      </c>
      <c r="Z18" s="58"/>
      <c r="AA18" s="58"/>
      <c r="AB18" s="58"/>
    </row>
    <row r="19" spans="1:28" ht="15.75" thickBot="1" x14ac:dyDescent="0.3">
      <c r="B19" s="19" t="s">
        <v>175</v>
      </c>
      <c r="C19" s="24" t="s">
        <v>194</v>
      </c>
      <c r="D19" s="74">
        <v>4</v>
      </c>
      <c r="E19" s="74">
        <v>0</v>
      </c>
      <c r="F19" s="74">
        <f t="shared" si="0"/>
        <v>4</v>
      </c>
      <c r="G19" s="75" t="s">
        <v>172</v>
      </c>
      <c r="H19" s="67">
        <v>1</v>
      </c>
      <c r="I19" s="67">
        <v>1</v>
      </c>
      <c r="J19" s="55">
        <v>1</v>
      </c>
      <c r="K19" s="67">
        <v>0</v>
      </c>
      <c r="L19" s="67">
        <v>0.1</v>
      </c>
      <c r="M19" s="67">
        <v>1</v>
      </c>
      <c r="N19" s="55">
        <v>1</v>
      </c>
      <c r="O19" s="67">
        <v>1</v>
      </c>
      <c r="P19" s="67"/>
      <c r="Q19" s="67"/>
      <c r="R19" s="83"/>
      <c r="S19" s="55">
        <v>1</v>
      </c>
      <c r="T19" s="67"/>
      <c r="U19" s="68">
        <f t="shared" si="1"/>
        <v>1</v>
      </c>
      <c r="V19" s="58"/>
      <c r="W19" s="17" t="s">
        <v>102</v>
      </c>
      <c r="X19" s="29"/>
      <c r="Y19" s="30">
        <v>0.05</v>
      </c>
      <c r="Z19" s="58"/>
      <c r="AA19" s="58"/>
      <c r="AB19" s="58"/>
    </row>
    <row r="20" spans="1:28" ht="15.75" thickBot="1" x14ac:dyDescent="0.3">
      <c r="B20" s="19" t="s">
        <v>113</v>
      </c>
      <c r="C20" s="24" t="s">
        <v>194</v>
      </c>
      <c r="D20" s="74">
        <v>5</v>
      </c>
      <c r="E20" s="74">
        <v>0</v>
      </c>
      <c r="F20" s="74">
        <f t="shared" si="0"/>
        <v>5</v>
      </c>
      <c r="G20" s="75" t="s">
        <v>92</v>
      </c>
      <c r="H20" s="67">
        <v>1</v>
      </c>
      <c r="I20" s="67">
        <v>1</v>
      </c>
      <c r="J20" s="55">
        <v>1</v>
      </c>
      <c r="K20" s="67">
        <v>1</v>
      </c>
      <c r="L20" s="67">
        <v>1</v>
      </c>
      <c r="M20" s="67">
        <v>1</v>
      </c>
      <c r="N20" s="55">
        <v>1</v>
      </c>
      <c r="O20" s="67">
        <v>1</v>
      </c>
      <c r="P20" s="67"/>
      <c r="Q20" s="67"/>
      <c r="R20" s="83"/>
      <c r="S20" s="55">
        <v>1</v>
      </c>
      <c r="T20" s="67"/>
      <c r="U20" s="68">
        <f t="shared" si="1"/>
        <v>1</v>
      </c>
      <c r="V20" s="58"/>
      <c r="X20" s="58"/>
      <c r="Y20" s="58"/>
      <c r="Z20" s="58"/>
      <c r="AA20" s="58"/>
      <c r="AB20" s="58"/>
    </row>
    <row r="21" spans="1:28" x14ac:dyDescent="0.25">
      <c r="B21" s="19" t="s">
        <v>114</v>
      </c>
      <c r="C21" s="24" t="s">
        <v>194</v>
      </c>
      <c r="D21" s="74">
        <v>3</v>
      </c>
      <c r="E21" s="74">
        <v>0</v>
      </c>
      <c r="F21" s="74">
        <f t="shared" si="0"/>
        <v>3</v>
      </c>
      <c r="G21" s="75"/>
      <c r="H21" s="67"/>
      <c r="I21" s="67"/>
      <c r="J21" s="55"/>
      <c r="K21" s="19"/>
      <c r="L21" s="19"/>
      <c r="M21" s="67"/>
      <c r="N21" s="55"/>
      <c r="O21" s="67"/>
      <c r="P21" s="67"/>
      <c r="Q21" s="67"/>
      <c r="R21" s="83"/>
      <c r="S21" s="55"/>
      <c r="T21" s="67"/>
      <c r="U21" s="68">
        <f t="shared" si="1"/>
        <v>0</v>
      </c>
      <c r="V21" s="58"/>
      <c r="W21" s="31" t="s">
        <v>191</v>
      </c>
      <c r="X21" s="32"/>
      <c r="Y21" s="58"/>
      <c r="Z21" s="58"/>
      <c r="AA21" s="58"/>
      <c r="AB21" s="58"/>
    </row>
    <row r="22" spans="1:28" ht="15.75" thickBot="1" x14ac:dyDescent="0.3">
      <c r="B22" s="19" t="s">
        <v>115</v>
      </c>
      <c r="C22" s="24" t="s">
        <v>194</v>
      </c>
      <c r="D22" s="74">
        <v>4</v>
      </c>
      <c r="E22" s="74">
        <v>0</v>
      </c>
      <c r="F22" s="74">
        <f t="shared" si="0"/>
        <v>4</v>
      </c>
      <c r="G22" s="75"/>
      <c r="H22" s="67"/>
      <c r="I22" s="67"/>
      <c r="J22" s="55">
        <v>0.1</v>
      </c>
      <c r="K22" s="67">
        <v>0</v>
      </c>
      <c r="L22" s="19"/>
      <c r="M22" s="67"/>
      <c r="N22" s="55"/>
      <c r="O22" s="67"/>
      <c r="P22" s="67"/>
      <c r="Q22" s="67"/>
      <c r="R22" s="83"/>
      <c r="S22" s="55"/>
      <c r="T22" s="67"/>
      <c r="U22" s="68">
        <f t="shared" si="1"/>
        <v>0</v>
      </c>
      <c r="V22" s="58"/>
      <c r="W22" s="33">
        <v>1</v>
      </c>
      <c r="X22" s="34"/>
      <c r="Y22" s="58"/>
      <c r="Z22" s="58"/>
      <c r="AA22" s="58"/>
      <c r="AB22" s="58"/>
    </row>
    <row r="23" spans="1:28" x14ac:dyDescent="0.25">
      <c r="B23" s="19" t="s">
        <v>116</v>
      </c>
      <c r="C23" s="24" t="s">
        <v>193</v>
      </c>
      <c r="D23" s="74">
        <v>2</v>
      </c>
      <c r="E23" s="74">
        <v>0</v>
      </c>
      <c r="F23" s="74">
        <f t="shared" si="0"/>
        <v>2</v>
      </c>
      <c r="G23" s="75"/>
      <c r="H23" s="67"/>
      <c r="I23" s="67">
        <v>1</v>
      </c>
      <c r="J23" s="55">
        <v>0</v>
      </c>
      <c r="K23" s="67">
        <v>1</v>
      </c>
      <c r="L23" s="67">
        <v>1</v>
      </c>
      <c r="M23" s="67">
        <v>0.5</v>
      </c>
      <c r="N23" s="55"/>
      <c r="O23" s="67"/>
      <c r="P23" s="67"/>
      <c r="Q23" s="78"/>
      <c r="R23" s="84"/>
      <c r="S23" s="78"/>
      <c r="T23" s="78"/>
      <c r="U23" s="73">
        <f t="shared" si="1"/>
        <v>0</v>
      </c>
      <c r="V23" s="58"/>
      <c r="X23" s="58"/>
      <c r="Y23" s="58"/>
      <c r="Z23" s="58"/>
      <c r="AA23" s="58"/>
      <c r="AB23" s="58"/>
    </row>
    <row r="24" spans="1:28" s="6" customFormat="1" ht="15.75" thickBot="1" x14ac:dyDescent="0.3">
      <c r="A24" s="11" t="s">
        <v>75</v>
      </c>
      <c r="B24" s="22" t="s">
        <v>117</v>
      </c>
      <c r="C24" s="22" t="s">
        <v>193</v>
      </c>
      <c r="D24" s="79">
        <v>10</v>
      </c>
      <c r="E24" s="79">
        <v>0</v>
      </c>
      <c r="F24" s="79">
        <f t="shared" si="0"/>
        <v>10</v>
      </c>
      <c r="G24" s="80" t="s">
        <v>92</v>
      </c>
      <c r="H24" s="81">
        <v>0.5</v>
      </c>
      <c r="I24" s="81">
        <v>1</v>
      </c>
      <c r="J24" s="81">
        <v>1</v>
      </c>
      <c r="K24" s="81">
        <v>1</v>
      </c>
      <c r="L24" s="81">
        <v>1</v>
      </c>
      <c r="M24" s="81">
        <v>1</v>
      </c>
      <c r="N24" s="81">
        <v>1</v>
      </c>
      <c r="O24" s="81">
        <v>1</v>
      </c>
      <c r="P24" s="81"/>
      <c r="Q24" s="55"/>
      <c r="R24" s="83"/>
      <c r="S24" s="55">
        <v>1</v>
      </c>
      <c r="T24" s="55"/>
      <c r="U24" s="68">
        <f t="shared" si="1"/>
        <v>1</v>
      </c>
      <c r="V24" s="58"/>
      <c r="W24" s="13"/>
      <c r="Z24" s="58"/>
      <c r="AA24" s="58"/>
      <c r="AB24" s="58"/>
    </row>
    <row r="25" spans="1:28" x14ac:dyDescent="0.25">
      <c r="B25" s="19" t="s">
        <v>118</v>
      </c>
      <c r="C25" s="24" t="s">
        <v>193</v>
      </c>
      <c r="D25" s="74">
        <v>8</v>
      </c>
      <c r="E25" s="74">
        <v>0</v>
      </c>
      <c r="F25" s="74">
        <f t="shared" si="0"/>
        <v>8</v>
      </c>
      <c r="G25" s="75" t="s">
        <v>92</v>
      </c>
      <c r="H25" s="67">
        <v>1</v>
      </c>
      <c r="I25" s="67">
        <v>1</v>
      </c>
      <c r="J25" s="55">
        <v>1</v>
      </c>
      <c r="K25" s="67">
        <v>1</v>
      </c>
      <c r="L25" s="67">
        <v>1</v>
      </c>
      <c r="M25" s="67">
        <v>1</v>
      </c>
      <c r="N25" s="55">
        <v>1</v>
      </c>
      <c r="O25" s="67">
        <v>1</v>
      </c>
      <c r="P25" s="67"/>
      <c r="Q25" s="67"/>
      <c r="R25" s="83"/>
      <c r="S25" s="55">
        <v>1</v>
      </c>
      <c r="T25" s="67"/>
      <c r="U25" s="68">
        <f t="shared" si="1"/>
        <v>1</v>
      </c>
      <c r="V25" s="58"/>
      <c r="W25" s="61" t="s">
        <v>165</v>
      </c>
      <c r="X25" s="4" t="s">
        <v>166</v>
      </c>
      <c r="Y25" s="4" t="s">
        <v>167</v>
      </c>
      <c r="Z25" s="7" t="s">
        <v>168</v>
      </c>
      <c r="AA25" s="58"/>
      <c r="AB25" s="58"/>
    </row>
    <row r="26" spans="1:28" x14ac:dyDescent="0.25">
      <c r="B26" s="19" t="s">
        <v>223</v>
      </c>
      <c r="C26" s="24" t="s">
        <v>193</v>
      </c>
      <c r="D26" s="74">
        <v>3</v>
      </c>
      <c r="E26" s="74">
        <v>0</v>
      </c>
      <c r="F26" s="74">
        <f t="shared" si="0"/>
        <v>3</v>
      </c>
      <c r="G26" s="75" t="s">
        <v>222</v>
      </c>
      <c r="H26" s="67"/>
      <c r="I26" s="67"/>
      <c r="J26" s="55">
        <v>1</v>
      </c>
      <c r="K26" s="67">
        <v>1</v>
      </c>
      <c r="L26" s="19"/>
      <c r="M26" s="67"/>
      <c r="N26" s="55"/>
      <c r="O26" s="67"/>
      <c r="P26" s="67"/>
      <c r="Q26" s="67"/>
      <c r="R26" s="83"/>
      <c r="S26" s="55"/>
      <c r="T26" s="67"/>
      <c r="U26" s="68">
        <f t="shared" si="1"/>
        <v>0</v>
      </c>
      <c r="V26" s="58"/>
      <c r="W26" s="51">
        <v>0</v>
      </c>
      <c r="X26" s="6">
        <f>SUMIF(U$2:U$85,"&gt;=" &amp; W26,I$2:I$85)</f>
        <v>41</v>
      </c>
      <c r="Y26" s="6">
        <f t="shared" ref="Y26:Y34" si="2">SUMIF(X$2:X$86,"&gt;=" &amp; W26,H$2:H$86)</f>
        <v>4.5</v>
      </c>
      <c r="Z26" s="8">
        <f t="shared" ref="Z26:Z34" si="3">($V$17 + $V$15*X26+$V$16*Y26)*(1+Y$18+Y$19)</f>
        <v>0</v>
      </c>
      <c r="AA26" s="58"/>
      <c r="AB26" s="58"/>
    </row>
    <row r="27" spans="1:28" x14ac:dyDescent="0.25">
      <c r="B27" s="19" t="s">
        <v>187</v>
      </c>
      <c r="C27" s="24" t="s">
        <v>193</v>
      </c>
      <c r="D27" s="74">
        <v>3</v>
      </c>
      <c r="E27" s="74">
        <v>0</v>
      </c>
      <c r="F27" s="74">
        <f t="shared" si="0"/>
        <v>3</v>
      </c>
      <c r="G27" s="75"/>
      <c r="H27" s="67">
        <v>1</v>
      </c>
      <c r="I27" s="67"/>
      <c r="J27" s="55">
        <v>0</v>
      </c>
      <c r="K27" s="67">
        <v>1</v>
      </c>
      <c r="L27" s="19"/>
      <c r="M27" s="67"/>
      <c r="N27" s="55"/>
      <c r="O27" s="67"/>
      <c r="P27" s="67"/>
      <c r="Q27" s="67"/>
      <c r="R27" s="83"/>
      <c r="S27" s="55">
        <v>1</v>
      </c>
      <c r="T27" s="67"/>
      <c r="U27" s="68">
        <f t="shared" si="1"/>
        <v>1</v>
      </c>
      <c r="V27" s="58"/>
      <c r="W27" s="51">
        <v>0.5</v>
      </c>
      <c r="X27" s="6">
        <f t="shared" ref="X27:X34" si="4">SUMIF(U$2:U$85,"&gt;=" &amp; W27,I$2:I$85)</f>
        <v>28</v>
      </c>
      <c r="Y27" s="6">
        <f t="shared" si="2"/>
        <v>1.5</v>
      </c>
      <c r="Z27" s="8">
        <f t="shared" si="3"/>
        <v>0</v>
      </c>
      <c r="AA27" s="58"/>
      <c r="AB27" s="58"/>
    </row>
    <row r="28" spans="1:28" s="26" customFormat="1" x14ac:dyDescent="0.25">
      <c r="A28" s="10"/>
      <c r="B28" s="19" t="s">
        <v>119</v>
      </c>
      <c r="C28" s="24" t="s">
        <v>193</v>
      </c>
      <c r="D28" s="74">
        <v>3</v>
      </c>
      <c r="E28" s="74">
        <v>0</v>
      </c>
      <c r="F28" s="74">
        <f t="shared" si="0"/>
        <v>3</v>
      </c>
      <c r="G28" s="75" t="s">
        <v>92</v>
      </c>
      <c r="H28" s="67">
        <v>0.5</v>
      </c>
      <c r="I28" s="67">
        <v>1</v>
      </c>
      <c r="J28" s="55">
        <v>1</v>
      </c>
      <c r="K28" s="67">
        <v>1</v>
      </c>
      <c r="L28" s="67"/>
      <c r="M28" s="67">
        <v>1</v>
      </c>
      <c r="N28" s="55">
        <v>1</v>
      </c>
      <c r="O28" s="67">
        <v>1</v>
      </c>
      <c r="P28" s="67"/>
      <c r="Q28" s="67"/>
      <c r="R28" s="83"/>
      <c r="S28" s="55">
        <v>1</v>
      </c>
      <c r="T28" s="67"/>
      <c r="U28" s="68">
        <f t="shared" si="1"/>
        <v>1</v>
      </c>
      <c r="V28" s="58"/>
      <c r="W28" s="51">
        <v>1</v>
      </c>
      <c r="X28" s="6">
        <f t="shared" si="4"/>
        <v>27</v>
      </c>
      <c r="Y28" s="6">
        <f t="shared" si="2"/>
        <v>1.5</v>
      </c>
      <c r="Z28" s="8">
        <f t="shared" si="3"/>
        <v>0</v>
      </c>
      <c r="AA28" s="58"/>
      <c r="AB28" s="58"/>
    </row>
    <row r="29" spans="1:28" x14ac:dyDescent="0.25">
      <c r="B29" s="19" t="s">
        <v>120</v>
      </c>
      <c r="C29" s="24" t="s">
        <v>193</v>
      </c>
      <c r="D29" s="74">
        <v>3</v>
      </c>
      <c r="E29" s="74">
        <v>0</v>
      </c>
      <c r="F29" s="74">
        <f t="shared" si="0"/>
        <v>3</v>
      </c>
      <c r="G29" s="75" t="s">
        <v>92</v>
      </c>
      <c r="H29" s="67">
        <v>1</v>
      </c>
      <c r="I29" s="67">
        <v>1</v>
      </c>
      <c r="J29" s="55">
        <v>1</v>
      </c>
      <c r="K29" s="67">
        <v>1</v>
      </c>
      <c r="L29" s="67">
        <v>1</v>
      </c>
      <c r="M29" s="67"/>
      <c r="N29" s="55"/>
      <c r="O29" s="67">
        <v>1</v>
      </c>
      <c r="P29" s="67"/>
      <c r="Q29" s="67"/>
      <c r="R29" s="83"/>
      <c r="S29" s="55">
        <v>1</v>
      </c>
      <c r="T29" s="67"/>
      <c r="U29" s="68">
        <f t="shared" si="1"/>
        <v>1</v>
      </c>
      <c r="V29" s="58"/>
      <c r="W29" s="52">
        <v>1.5</v>
      </c>
      <c r="X29" s="24">
        <f t="shared" si="4"/>
        <v>0</v>
      </c>
      <c r="Y29" s="24">
        <f t="shared" si="2"/>
        <v>1.5</v>
      </c>
      <c r="Z29" s="8">
        <f t="shared" si="3"/>
        <v>0</v>
      </c>
      <c r="AA29" s="58"/>
      <c r="AB29" s="58"/>
    </row>
    <row r="30" spans="1:28" x14ac:dyDescent="0.25">
      <c r="B30" s="19" t="s">
        <v>121</v>
      </c>
      <c r="C30" s="24" t="s">
        <v>193</v>
      </c>
      <c r="D30" s="74">
        <v>5</v>
      </c>
      <c r="E30" s="74">
        <v>0</v>
      </c>
      <c r="F30" s="74">
        <f t="shared" si="0"/>
        <v>5</v>
      </c>
      <c r="G30" s="63" t="s">
        <v>185</v>
      </c>
      <c r="H30" s="67"/>
      <c r="I30" s="67"/>
      <c r="J30" s="55"/>
      <c r="K30" s="67">
        <v>0</v>
      </c>
      <c r="L30" s="19"/>
      <c r="M30" s="67"/>
      <c r="N30" s="55"/>
      <c r="O30" s="67"/>
      <c r="P30" s="67"/>
      <c r="Q30" s="67"/>
      <c r="R30" s="83"/>
      <c r="S30" s="55"/>
      <c r="T30" s="67"/>
      <c r="U30" s="68">
        <f t="shared" si="1"/>
        <v>0</v>
      </c>
      <c r="V30" s="58"/>
      <c r="W30" s="51">
        <v>2</v>
      </c>
      <c r="X30" s="6">
        <f t="shared" si="4"/>
        <v>0</v>
      </c>
      <c r="Y30" s="6">
        <f t="shared" si="2"/>
        <v>1.5</v>
      </c>
      <c r="Z30" s="8">
        <f t="shared" si="3"/>
        <v>0</v>
      </c>
      <c r="AA30" s="58"/>
      <c r="AB30" s="58"/>
    </row>
    <row r="31" spans="1:28" x14ac:dyDescent="0.25">
      <c r="B31" s="19" t="s">
        <v>122</v>
      </c>
      <c r="C31" s="24" t="s">
        <v>193</v>
      </c>
      <c r="D31" s="74">
        <v>5</v>
      </c>
      <c r="E31" s="74">
        <v>0</v>
      </c>
      <c r="F31" s="74">
        <f t="shared" si="0"/>
        <v>5</v>
      </c>
      <c r="G31" s="63" t="s">
        <v>185</v>
      </c>
      <c r="H31" s="67"/>
      <c r="I31" s="67"/>
      <c r="J31" s="55"/>
      <c r="K31" s="67">
        <v>0</v>
      </c>
      <c r="L31" s="19"/>
      <c r="M31" s="67"/>
      <c r="N31" s="55"/>
      <c r="O31" s="67"/>
      <c r="P31" s="67"/>
      <c r="Q31" s="78"/>
      <c r="R31" s="84"/>
      <c r="S31" s="78"/>
      <c r="T31" s="78"/>
      <c r="U31" s="73">
        <f t="shared" si="1"/>
        <v>0</v>
      </c>
      <c r="V31" s="58"/>
      <c r="W31" s="51">
        <v>2.5</v>
      </c>
      <c r="X31" s="6">
        <f t="shared" si="4"/>
        <v>0</v>
      </c>
      <c r="Y31" s="6">
        <f t="shared" si="2"/>
        <v>1.5</v>
      </c>
      <c r="Z31" s="8">
        <f t="shared" si="3"/>
        <v>0</v>
      </c>
      <c r="AA31" s="58"/>
      <c r="AB31" s="58"/>
    </row>
    <row r="32" spans="1:28" x14ac:dyDescent="0.25">
      <c r="A32" s="11" t="s">
        <v>77</v>
      </c>
      <c r="B32" s="22" t="s">
        <v>123</v>
      </c>
      <c r="C32" s="22" t="s">
        <v>193</v>
      </c>
      <c r="D32" s="79">
        <v>3</v>
      </c>
      <c r="E32" s="79">
        <v>0</v>
      </c>
      <c r="F32" s="79">
        <f t="shared" si="0"/>
        <v>3</v>
      </c>
      <c r="G32" s="80" t="s">
        <v>158</v>
      </c>
      <c r="H32" s="81"/>
      <c r="I32" s="81"/>
      <c r="J32" s="81"/>
      <c r="K32" s="81"/>
      <c r="L32" s="81"/>
      <c r="M32" s="81"/>
      <c r="N32" s="81"/>
      <c r="O32" s="81"/>
      <c r="P32" s="81"/>
      <c r="Q32" s="55"/>
      <c r="R32" s="83"/>
      <c r="S32" s="55"/>
      <c r="T32" s="55"/>
      <c r="U32" s="68">
        <f t="shared" si="1"/>
        <v>0</v>
      </c>
      <c r="V32" s="58"/>
      <c r="W32" s="51">
        <v>3</v>
      </c>
      <c r="X32" s="6">
        <f t="shared" si="4"/>
        <v>0</v>
      </c>
      <c r="Y32" s="6">
        <f t="shared" si="2"/>
        <v>1.5</v>
      </c>
      <c r="Z32" s="8">
        <f t="shared" si="3"/>
        <v>0</v>
      </c>
      <c r="AA32" s="58"/>
      <c r="AB32" s="58"/>
    </row>
    <row r="33" spans="1:28" s="6" customFormat="1" x14ac:dyDescent="0.25">
      <c r="A33" s="10"/>
      <c r="B33" s="19" t="s">
        <v>124</v>
      </c>
      <c r="C33" s="24" t="s">
        <v>193</v>
      </c>
      <c r="D33" s="74">
        <v>2</v>
      </c>
      <c r="E33" s="74">
        <v>0</v>
      </c>
      <c r="F33" s="74">
        <f t="shared" si="0"/>
        <v>2</v>
      </c>
      <c r="G33" s="75" t="s">
        <v>159</v>
      </c>
      <c r="H33" s="67">
        <v>1</v>
      </c>
      <c r="I33" s="67">
        <v>1</v>
      </c>
      <c r="J33" s="55">
        <v>1</v>
      </c>
      <c r="K33" s="55">
        <v>1</v>
      </c>
      <c r="L33" s="67">
        <v>1</v>
      </c>
      <c r="M33" s="67">
        <v>1</v>
      </c>
      <c r="N33" s="55">
        <v>1</v>
      </c>
      <c r="O33" s="67">
        <v>1</v>
      </c>
      <c r="P33" s="67"/>
      <c r="Q33" s="67"/>
      <c r="R33" s="83"/>
      <c r="S33" s="55">
        <v>1</v>
      </c>
      <c r="T33" s="67"/>
      <c r="U33" s="68">
        <f t="shared" si="1"/>
        <v>1</v>
      </c>
      <c r="V33" s="58"/>
      <c r="W33" s="51">
        <v>3.5</v>
      </c>
      <c r="X33" s="6">
        <f t="shared" si="4"/>
        <v>0</v>
      </c>
      <c r="Y33" s="6">
        <f t="shared" si="2"/>
        <v>1.5</v>
      </c>
      <c r="Z33" s="8">
        <f t="shared" si="3"/>
        <v>0</v>
      </c>
      <c r="AA33" s="58"/>
      <c r="AB33" s="58"/>
    </row>
    <row r="34" spans="1:28" ht="15.75" thickBot="1" x14ac:dyDescent="0.3">
      <c r="B34" s="19" t="s">
        <v>177</v>
      </c>
      <c r="C34" s="24" t="s">
        <v>193</v>
      </c>
      <c r="D34" s="74">
        <v>1</v>
      </c>
      <c r="E34" s="74">
        <v>0</v>
      </c>
      <c r="F34" s="74">
        <f t="shared" ref="F34:F65" si="5">CEILING(D34,T$22+1)</f>
        <v>1</v>
      </c>
      <c r="G34" s="75" t="s">
        <v>179</v>
      </c>
      <c r="H34" s="67">
        <v>1</v>
      </c>
      <c r="I34" s="67">
        <v>1</v>
      </c>
      <c r="J34" s="55">
        <v>0</v>
      </c>
      <c r="K34" s="55">
        <v>1</v>
      </c>
      <c r="L34" s="67">
        <v>1</v>
      </c>
      <c r="M34" s="67">
        <v>1</v>
      </c>
      <c r="N34" s="55">
        <v>1</v>
      </c>
      <c r="O34" s="67">
        <v>1</v>
      </c>
      <c r="P34" s="67"/>
      <c r="Q34" s="67"/>
      <c r="R34" s="83"/>
      <c r="S34" s="55">
        <v>1</v>
      </c>
      <c r="T34" s="67"/>
      <c r="U34" s="68">
        <f t="shared" si="1"/>
        <v>1</v>
      </c>
      <c r="V34" s="58"/>
      <c r="W34" s="53">
        <v>4</v>
      </c>
      <c r="X34" s="35">
        <f t="shared" si="4"/>
        <v>0</v>
      </c>
      <c r="Y34" s="35">
        <f t="shared" si="2"/>
        <v>1.5</v>
      </c>
      <c r="Z34" s="9">
        <f t="shared" si="3"/>
        <v>0</v>
      </c>
      <c r="AA34" s="58"/>
      <c r="AB34" s="58"/>
    </row>
    <row r="35" spans="1:28" s="26" customFormat="1" x14ac:dyDescent="0.25">
      <c r="A35" s="10"/>
      <c r="B35" s="19" t="s">
        <v>178</v>
      </c>
      <c r="C35" s="24" t="s">
        <v>193</v>
      </c>
      <c r="D35" s="74">
        <v>3</v>
      </c>
      <c r="E35" s="74">
        <v>0</v>
      </c>
      <c r="F35" s="74">
        <f t="shared" si="5"/>
        <v>3</v>
      </c>
      <c r="G35" s="75" t="s">
        <v>179</v>
      </c>
      <c r="H35" s="67">
        <v>1</v>
      </c>
      <c r="I35" s="67">
        <v>1</v>
      </c>
      <c r="J35" s="55">
        <v>1</v>
      </c>
      <c r="K35" s="67">
        <v>1</v>
      </c>
      <c r="L35" s="67">
        <v>1</v>
      </c>
      <c r="M35" s="67">
        <v>1</v>
      </c>
      <c r="N35" s="55">
        <v>1</v>
      </c>
      <c r="O35" s="67">
        <v>1</v>
      </c>
      <c r="P35" s="67"/>
      <c r="Q35" s="67"/>
      <c r="R35" s="83"/>
      <c r="S35" s="55">
        <v>1</v>
      </c>
      <c r="T35" s="67"/>
      <c r="U35" s="68">
        <f t="shared" si="1"/>
        <v>1</v>
      </c>
      <c r="V35" s="58"/>
      <c r="W35" s="3"/>
      <c r="X35" s="58"/>
      <c r="Y35" s="58"/>
      <c r="Z35" s="6"/>
      <c r="AA35" s="58"/>
      <c r="AB35" s="58"/>
    </row>
    <row r="36" spans="1:28" x14ac:dyDescent="0.25">
      <c r="B36" s="19" t="s">
        <v>125</v>
      </c>
      <c r="C36" s="24" t="s">
        <v>193</v>
      </c>
      <c r="D36" s="74">
        <v>3</v>
      </c>
      <c r="E36" s="74">
        <v>0</v>
      </c>
      <c r="F36" s="74">
        <f t="shared" si="5"/>
        <v>3</v>
      </c>
      <c r="G36" s="75"/>
      <c r="H36" s="67"/>
      <c r="I36" s="67"/>
      <c r="J36" s="55">
        <v>0</v>
      </c>
      <c r="K36" s="67">
        <v>1</v>
      </c>
      <c r="L36" s="19"/>
      <c r="M36" s="67"/>
      <c r="N36" s="55"/>
      <c r="O36" s="67">
        <v>1</v>
      </c>
      <c r="P36" s="67"/>
      <c r="Q36" s="67"/>
      <c r="R36" s="83"/>
      <c r="S36" s="55">
        <v>1</v>
      </c>
      <c r="T36" s="67"/>
      <c r="U36" s="68">
        <f t="shared" si="1"/>
        <v>1</v>
      </c>
      <c r="V36" s="58"/>
      <c r="X36" s="58"/>
      <c r="Y36" s="58"/>
      <c r="Z36" s="58"/>
      <c r="AA36" s="6"/>
      <c r="AB36" s="6"/>
    </row>
    <row r="37" spans="1:28" x14ac:dyDescent="0.25">
      <c r="B37" s="19" t="s">
        <v>97</v>
      </c>
      <c r="C37" s="24" t="s">
        <v>194</v>
      </c>
      <c r="D37" s="74">
        <v>2</v>
      </c>
      <c r="E37" s="74">
        <v>0</v>
      </c>
      <c r="F37" s="74">
        <f t="shared" si="5"/>
        <v>2</v>
      </c>
      <c r="G37" s="75" t="s">
        <v>92</v>
      </c>
      <c r="H37" s="67">
        <v>1</v>
      </c>
      <c r="I37" s="67"/>
      <c r="J37" s="55">
        <v>1</v>
      </c>
      <c r="K37" s="67">
        <v>0</v>
      </c>
      <c r="L37" s="19"/>
      <c r="M37" s="67">
        <v>1</v>
      </c>
      <c r="N37" s="55">
        <v>1</v>
      </c>
      <c r="O37" s="67">
        <v>1</v>
      </c>
      <c r="P37" s="67"/>
      <c r="Q37" s="67"/>
      <c r="R37" s="83"/>
      <c r="S37" s="55">
        <v>1</v>
      </c>
      <c r="T37" s="67"/>
      <c r="U37" s="68">
        <f t="shared" si="1"/>
        <v>1</v>
      </c>
      <c r="V37" s="58"/>
      <c r="X37" s="58"/>
      <c r="Y37" s="58"/>
      <c r="Z37" s="58"/>
      <c r="AA37" s="58"/>
      <c r="AB37" s="58"/>
    </row>
    <row r="38" spans="1:28" x14ac:dyDescent="0.25">
      <c r="B38" s="19" t="s">
        <v>98</v>
      </c>
      <c r="C38" s="24" t="s">
        <v>194</v>
      </c>
      <c r="D38" s="74">
        <v>4</v>
      </c>
      <c r="E38" s="74">
        <v>0</v>
      </c>
      <c r="F38" s="74">
        <f t="shared" si="5"/>
        <v>4</v>
      </c>
      <c r="G38" s="75" t="s">
        <v>182</v>
      </c>
      <c r="H38" s="67">
        <v>0.5</v>
      </c>
      <c r="I38" s="67"/>
      <c r="J38" s="55">
        <v>1</v>
      </c>
      <c r="K38" s="67">
        <v>0</v>
      </c>
      <c r="L38" s="19"/>
      <c r="M38" s="67">
        <v>1</v>
      </c>
      <c r="N38" s="55">
        <v>1</v>
      </c>
      <c r="O38" s="67">
        <v>1</v>
      </c>
      <c r="P38" s="67"/>
      <c r="Q38" s="67"/>
      <c r="R38" s="83"/>
      <c r="S38" s="55">
        <v>1</v>
      </c>
      <c r="T38" s="67"/>
      <c r="U38" s="68">
        <f t="shared" si="1"/>
        <v>1</v>
      </c>
      <c r="V38" s="58"/>
      <c r="X38" s="58"/>
      <c r="Y38" s="58"/>
      <c r="Z38" s="58"/>
      <c r="AA38" s="58"/>
      <c r="AB38" s="58"/>
    </row>
    <row r="39" spans="1:28" x14ac:dyDescent="0.25">
      <c r="B39" s="19" t="s">
        <v>95</v>
      </c>
      <c r="C39" s="24" t="s">
        <v>194</v>
      </c>
      <c r="D39" s="74">
        <v>3</v>
      </c>
      <c r="E39" s="74">
        <v>0</v>
      </c>
      <c r="F39" s="74">
        <f t="shared" si="5"/>
        <v>3</v>
      </c>
      <c r="G39" s="75" t="s">
        <v>182</v>
      </c>
      <c r="H39" s="67">
        <v>1</v>
      </c>
      <c r="I39" s="67">
        <v>1</v>
      </c>
      <c r="J39" s="55">
        <v>1</v>
      </c>
      <c r="K39" s="67">
        <v>0</v>
      </c>
      <c r="L39" s="19"/>
      <c r="M39" s="67"/>
      <c r="N39" s="55"/>
      <c r="O39" s="67">
        <v>1</v>
      </c>
      <c r="P39" s="67"/>
      <c r="Q39" s="67"/>
      <c r="R39" s="83"/>
      <c r="S39" s="55">
        <v>1</v>
      </c>
      <c r="T39" s="67"/>
      <c r="U39" s="68">
        <f t="shared" si="1"/>
        <v>1</v>
      </c>
      <c r="V39" s="58"/>
      <c r="W39" s="54"/>
      <c r="X39" s="58"/>
      <c r="Y39" s="58"/>
      <c r="Z39" s="58"/>
      <c r="AA39" s="58"/>
      <c r="AB39" s="58"/>
    </row>
    <row r="40" spans="1:28" x14ac:dyDescent="0.25">
      <c r="B40" s="19" t="s">
        <v>126</v>
      </c>
      <c r="C40" s="24" t="s">
        <v>193</v>
      </c>
      <c r="D40" s="74">
        <v>7</v>
      </c>
      <c r="E40" s="74">
        <v>0</v>
      </c>
      <c r="F40" s="74">
        <f t="shared" si="5"/>
        <v>7</v>
      </c>
      <c r="G40" s="75" t="s">
        <v>219</v>
      </c>
      <c r="H40" s="67">
        <v>0.5</v>
      </c>
      <c r="I40" s="67">
        <v>1</v>
      </c>
      <c r="J40" s="55">
        <v>1</v>
      </c>
      <c r="K40" s="67">
        <v>1</v>
      </c>
      <c r="L40" s="67">
        <v>1</v>
      </c>
      <c r="M40" s="67">
        <v>1</v>
      </c>
      <c r="N40" s="55">
        <v>1</v>
      </c>
      <c r="O40" s="67">
        <v>1</v>
      </c>
      <c r="P40" s="67"/>
      <c r="Q40" s="78"/>
      <c r="R40" s="84"/>
      <c r="S40" s="78">
        <v>1</v>
      </c>
      <c r="T40" s="78"/>
      <c r="U40" s="73">
        <f t="shared" si="1"/>
        <v>1</v>
      </c>
      <c r="V40" s="58"/>
      <c r="W40" s="54"/>
      <c r="X40" s="58"/>
      <c r="Y40" s="58"/>
      <c r="Z40" s="58"/>
      <c r="AA40" s="58"/>
      <c r="AB40" s="58"/>
    </row>
    <row r="41" spans="1:28" x14ac:dyDescent="0.25">
      <c r="A41" s="11" t="s">
        <v>78</v>
      </c>
      <c r="B41" s="22" t="s">
        <v>127</v>
      </c>
      <c r="C41" s="22" t="s">
        <v>193</v>
      </c>
      <c r="D41" s="79">
        <v>2</v>
      </c>
      <c r="E41" s="79">
        <v>0</v>
      </c>
      <c r="F41" s="79">
        <f t="shared" si="5"/>
        <v>2</v>
      </c>
      <c r="G41" s="80" t="s">
        <v>157</v>
      </c>
      <c r="H41" s="81">
        <v>1</v>
      </c>
      <c r="I41" s="81">
        <v>1</v>
      </c>
      <c r="J41" s="81">
        <v>1</v>
      </c>
      <c r="K41" s="81">
        <v>1</v>
      </c>
      <c r="L41" s="81">
        <v>1</v>
      </c>
      <c r="M41" s="81">
        <v>1</v>
      </c>
      <c r="N41" s="81">
        <v>1</v>
      </c>
      <c r="O41" s="81">
        <v>1</v>
      </c>
      <c r="P41" s="81"/>
      <c r="Q41" s="55"/>
      <c r="R41" s="83"/>
      <c r="S41" s="55">
        <v>1</v>
      </c>
      <c r="T41" s="55"/>
      <c r="U41" s="68">
        <f t="shared" si="1"/>
        <v>1</v>
      </c>
      <c r="V41" s="58"/>
      <c r="W41" s="54"/>
      <c r="X41" s="58"/>
      <c r="Y41" s="58"/>
      <c r="Z41" s="6"/>
      <c r="AA41" s="58"/>
      <c r="AB41" s="58"/>
    </row>
    <row r="42" spans="1:28" s="6" customFormat="1" x14ac:dyDescent="0.25">
      <c r="A42" s="10"/>
      <c r="B42" s="19" t="s">
        <v>169</v>
      </c>
      <c r="C42" s="24" t="s">
        <v>193</v>
      </c>
      <c r="D42" s="74">
        <v>5</v>
      </c>
      <c r="E42" s="74">
        <v>0</v>
      </c>
      <c r="F42" s="74">
        <f t="shared" si="5"/>
        <v>5</v>
      </c>
      <c r="G42" s="75"/>
      <c r="H42" s="67">
        <v>1</v>
      </c>
      <c r="I42" s="67">
        <v>1</v>
      </c>
      <c r="J42" s="55">
        <v>1</v>
      </c>
      <c r="K42" s="67">
        <v>1</v>
      </c>
      <c r="L42" s="67">
        <v>1</v>
      </c>
      <c r="M42" s="67"/>
      <c r="N42" s="55"/>
      <c r="O42" s="67">
        <v>1</v>
      </c>
      <c r="P42" s="67"/>
      <c r="Q42" s="67"/>
      <c r="R42" s="83"/>
      <c r="S42" s="55">
        <v>1</v>
      </c>
      <c r="T42" s="67"/>
      <c r="U42" s="68">
        <f t="shared" si="1"/>
        <v>1</v>
      </c>
      <c r="V42" s="58"/>
      <c r="W42" s="3"/>
      <c r="X42" s="58"/>
      <c r="Y42" s="58"/>
      <c r="Z42" s="58"/>
      <c r="AA42" s="58"/>
      <c r="AB42" s="58"/>
    </row>
    <row r="43" spans="1:28" x14ac:dyDescent="0.25">
      <c r="B43" s="19" t="s">
        <v>180</v>
      </c>
      <c r="C43" s="24" t="s">
        <v>193</v>
      </c>
      <c r="D43" s="74">
        <v>4</v>
      </c>
      <c r="E43" s="74">
        <v>0</v>
      </c>
      <c r="F43" s="74">
        <f t="shared" si="5"/>
        <v>4</v>
      </c>
      <c r="G43" s="75" t="s">
        <v>184</v>
      </c>
      <c r="H43" s="67"/>
      <c r="I43" s="67"/>
      <c r="J43" s="55"/>
      <c r="K43" s="19"/>
      <c r="L43" s="19"/>
      <c r="M43" s="67"/>
      <c r="N43" s="55"/>
      <c r="O43" s="67"/>
      <c r="P43" s="67"/>
      <c r="Q43" s="67"/>
      <c r="R43" s="83"/>
      <c r="S43" s="55"/>
      <c r="T43" s="67"/>
      <c r="U43" s="68">
        <f t="shared" si="1"/>
        <v>0</v>
      </c>
      <c r="V43" s="58"/>
      <c r="W43" s="13"/>
      <c r="X43" s="6"/>
      <c r="Y43" s="58"/>
      <c r="Z43" s="58"/>
      <c r="AA43" s="58"/>
      <c r="AB43" s="58"/>
    </row>
    <row r="44" spans="1:28" x14ac:dyDescent="0.25">
      <c r="B44" s="19" t="s">
        <v>128</v>
      </c>
      <c r="C44" s="24" t="s">
        <v>194</v>
      </c>
      <c r="D44" s="74">
        <v>6</v>
      </c>
      <c r="E44" s="74">
        <v>0</v>
      </c>
      <c r="F44" s="74">
        <f t="shared" si="5"/>
        <v>6</v>
      </c>
      <c r="G44" s="75" t="s">
        <v>92</v>
      </c>
      <c r="H44" s="67">
        <v>1</v>
      </c>
      <c r="I44" s="67">
        <v>1</v>
      </c>
      <c r="J44" s="55">
        <v>1</v>
      </c>
      <c r="K44" s="67">
        <v>1</v>
      </c>
      <c r="L44" s="67">
        <v>1</v>
      </c>
      <c r="M44" s="67"/>
      <c r="N44" s="55"/>
      <c r="O44" s="67"/>
      <c r="P44" s="67"/>
      <c r="Q44" s="67"/>
      <c r="R44" s="83"/>
      <c r="S44" s="55"/>
      <c r="T44" s="67"/>
      <c r="U44" s="68">
        <f t="shared" si="1"/>
        <v>0</v>
      </c>
      <c r="V44" s="58"/>
      <c r="X44" s="58"/>
      <c r="Y44" s="58"/>
      <c r="Z44" s="6"/>
      <c r="AA44" s="58"/>
      <c r="AB44" s="58"/>
    </row>
    <row r="45" spans="1:28" x14ac:dyDescent="0.25">
      <c r="B45" s="19" t="s">
        <v>200</v>
      </c>
      <c r="C45" s="24" t="s">
        <v>195</v>
      </c>
      <c r="D45" s="74">
        <v>5</v>
      </c>
      <c r="E45" s="74">
        <v>2</v>
      </c>
      <c r="F45" s="74">
        <f t="shared" si="5"/>
        <v>5</v>
      </c>
      <c r="G45" s="75" t="s">
        <v>156</v>
      </c>
      <c r="H45" s="67">
        <v>1</v>
      </c>
      <c r="I45" s="67"/>
      <c r="J45" s="55">
        <v>1</v>
      </c>
      <c r="K45" s="67">
        <v>1</v>
      </c>
      <c r="L45" s="19"/>
      <c r="M45" s="67">
        <v>1</v>
      </c>
      <c r="N45" s="55">
        <v>1</v>
      </c>
      <c r="O45" s="67">
        <v>1</v>
      </c>
      <c r="P45" s="67"/>
      <c r="Q45" s="78"/>
      <c r="R45" s="84"/>
      <c r="S45" s="78">
        <v>1</v>
      </c>
      <c r="T45" s="78"/>
      <c r="U45" s="73">
        <f t="shared" si="1"/>
        <v>1</v>
      </c>
      <c r="V45" s="58"/>
      <c r="X45" s="58"/>
      <c r="Y45" s="58"/>
      <c r="Z45" s="58"/>
      <c r="AA45" s="58"/>
      <c r="AB45" s="58"/>
    </row>
    <row r="46" spans="1:28" s="26" customFormat="1" x14ac:dyDescent="0.25">
      <c r="A46" s="11" t="s">
        <v>79</v>
      </c>
      <c r="B46" s="22" t="s">
        <v>204</v>
      </c>
      <c r="C46" s="22" t="s">
        <v>193</v>
      </c>
      <c r="D46" s="79">
        <v>7</v>
      </c>
      <c r="E46" s="79">
        <v>1</v>
      </c>
      <c r="F46" s="79">
        <f t="shared" si="5"/>
        <v>7</v>
      </c>
      <c r="G46" s="80" t="s">
        <v>211</v>
      </c>
      <c r="H46" s="81">
        <v>1</v>
      </c>
      <c r="I46" s="81">
        <v>1</v>
      </c>
      <c r="J46" s="81">
        <v>1</v>
      </c>
      <c r="K46" s="81">
        <v>0.5</v>
      </c>
      <c r="L46" s="81"/>
      <c r="M46" s="81">
        <v>1</v>
      </c>
      <c r="N46" s="81"/>
      <c r="O46" s="81">
        <v>1</v>
      </c>
      <c r="P46" s="81"/>
      <c r="Q46" s="55"/>
      <c r="R46" s="83"/>
      <c r="S46" s="55">
        <v>1</v>
      </c>
      <c r="T46" s="55"/>
      <c r="U46" s="68">
        <f t="shared" si="1"/>
        <v>1</v>
      </c>
      <c r="V46" s="58"/>
      <c r="W46" s="3"/>
      <c r="X46" s="58"/>
      <c r="Y46" s="58"/>
      <c r="Z46" s="58"/>
      <c r="AA46" s="58"/>
      <c r="AB46" s="58"/>
    </row>
    <row r="47" spans="1:28" x14ac:dyDescent="0.25">
      <c r="A47" s="23"/>
      <c r="B47" s="24" t="s">
        <v>205</v>
      </c>
      <c r="C47" s="24" t="s">
        <v>193</v>
      </c>
      <c r="D47" s="74">
        <v>4</v>
      </c>
      <c r="E47" s="74">
        <v>2</v>
      </c>
      <c r="F47" s="74">
        <f t="shared" si="5"/>
        <v>4</v>
      </c>
      <c r="G47" s="75" t="s">
        <v>207</v>
      </c>
      <c r="H47" s="55"/>
      <c r="I47" s="55"/>
      <c r="J47" s="55"/>
      <c r="K47" s="55">
        <v>0.5</v>
      </c>
      <c r="L47" s="55">
        <v>1</v>
      </c>
      <c r="M47" s="55"/>
      <c r="N47" s="55">
        <v>1</v>
      </c>
      <c r="O47" s="55"/>
      <c r="P47" s="55"/>
      <c r="Q47" s="55"/>
      <c r="R47" s="83"/>
      <c r="S47" s="55"/>
      <c r="T47" s="55"/>
      <c r="U47" s="68">
        <f t="shared" si="1"/>
        <v>0</v>
      </c>
      <c r="V47" s="58"/>
      <c r="X47" s="58"/>
      <c r="Y47" s="58"/>
      <c r="Z47" s="6"/>
      <c r="AA47" s="6"/>
      <c r="AB47" s="6"/>
    </row>
    <row r="48" spans="1:28" s="26" customFormat="1" x14ac:dyDescent="0.25">
      <c r="A48" s="10"/>
      <c r="B48" s="19" t="s">
        <v>93</v>
      </c>
      <c r="C48" s="24" t="s">
        <v>193</v>
      </c>
      <c r="D48" s="74">
        <v>6</v>
      </c>
      <c r="E48" s="74">
        <v>3</v>
      </c>
      <c r="F48" s="74">
        <f t="shared" si="5"/>
        <v>6</v>
      </c>
      <c r="G48" s="75" t="s">
        <v>211</v>
      </c>
      <c r="H48" s="67">
        <v>1</v>
      </c>
      <c r="I48" s="67">
        <v>1</v>
      </c>
      <c r="J48" s="55">
        <v>0.9</v>
      </c>
      <c r="K48" s="67">
        <v>0.5</v>
      </c>
      <c r="L48" s="67"/>
      <c r="M48" s="67">
        <v>1</v>
      </c>
      <c r="N48" s="55"/>
      <c r="O48" s="67">
        <v>1</v>
      </c>
      <c r="P48" s="67"/>
      <c r="Q48" s="67"/>
      <c r="R48" s="83"/>
      <c r="S48" s="55">
        <v>1</v>
      </c>
      <c r="T48" s="67"/>
      <c r="U48" s="68">
        <f t="shared" si="1"/>
        <v>1</v>
      </c>
      <c r="V48" s="58"/>
      <c r="W48" s="3"/>
      <c r="X48" s="58"/>
      <c r="Y48" s="58"/>
      <c r="Z48" s="6"/>
      <c r="AA48" s="6"/>
      <c r="AB48" s="6"/>
    </row>
    <row r="49" spans="1:28" s="6" customFormat="1" x14ac:dyDescent="0.25">
      <c r="A49" s="10"/>
      <c r="B49" s="19" t="s">
        <v>206</v>
      </c>
      <c r="C49" s="24" t="s">
        <v>193</v>
      </c>
      <c r="D49" s="74">
        <v>8</v>
      </c>
      <c r="E49" s="74">
        <v>4</v>
      </c>
      <c r="F49" s="74">
        <f t="shared" si="5"/>
        <v>8</v>
      </c>
      <c r="G49" s="75" t="s">
        <v>207</v>
      </c>
      <c r="H49" s="67"/>
      <c r="I49" s="67"/>
      <c r="J49" s="55"/>
      <c r="K49" s="67">
        <v>0.5</v>
      </c>
      <c r="L49" s="67">
        <v>1</v>
      </c>
      <c r="M49" s="67"/>
      <c r="N49" s="55">
        <v>1</v>
      </c>
      <c r="O49" s="67"/>
      <c r="P49" s="67"/>
      <c r="Q49" s="67"/>
      <c r="R49" s="83"/>
      <c r="S49" s="55"/>
      <c r="T49" s="67"/>
      <c r="U49" s="68">
        <f t="shared" si="1"/>
        <v>0</v>
      </c>
      <c r="V49" s="58"/>
      <c r="W49" s="13"/>
      <c r="Y49" s="58"/>
      <c r="Z49" s="58"/>
      <c r="AA49" s="58"/>
      <c r="AB49" s="58"/>
    </row>
    <row r="50" spans="1:28" x14ac:dyDescent="0.25">
      <c r="B50" s="19" t="s">
        <v>129</v>
      </c>
      <c r="C50" s="24" t="s">
        <v>193</v>
      </c>
      <c r="D50" s="74">
        <v>2</v>
      </c>
      <c r="E50" s="74">
        <v>0</v>
      </c>
      <c r="F50" s="74">
        <f t="shared" si="5"/>
        <v>2</v>
      </c>
      <c r="G50" s="75"/>
      <c r="H50" s="67">
        <v>0.5</v>
      </c>
      <c r="I50" s="67">
        <v>1</v>
      </c>
      <c r="J50" s="55">
        <v>0.1</v>
      </c>
      <c r="K50" s="67">
        <v>1</v>
      </c>
      <c r="L50" s="67">
        <v>1</v>
      </c>
      <c r="M50" s="67"/>
      <c r="N50" s="55"/>
      <c r="O50" s="67">
        <v>1</v>
      </c>
      <c r="P50" s="67"/>
      <c r="Q50" s="67"/>
      <c r="R50" s="83"/>
      <c r="S50" s="55">
        <v>1</v>
      </c>
      <c r="T50" s="67"/>
      <c r="U50" s="68">
        <f t="shared" si="1"/>
        <v>1</v>
      </c>
      <c r="V50" s="58"/>
      <c r="X50" s="58"/>
      <c r="Y50" s="6"/>
      <c r="Z50" s="58"/>
      <c r="AA50" s="58"/>
      <c r="AB50" s="58"/>
    </row>
    <row r="51" spans="1:28" x14ac:dyDescent="0.25">
      <c r="B51" s="19" t="s">
        <v>199</v>
      </c>
      <c r="C51" s="24" t="s">
        <v>195</v>
      </c>
      <c r="D51" s="74">
        <v>4</v>
      </c>
      <c r="E51" s="74">
        <v>0</v>
      </c>
      <c r="F51" s="74">
        <f t="shared" si="5"/>
        <v>4</v>
      </c>
      <c r="G51" s="75" t="s">
        <v>198</v>
      </c>
      <c r="H51" s="67"/>
      <c r="I51" s="67">
        <v>1</v>
      </c>
      <c r="J51" s="55">
        <v>1</v>
      </c>
      <c r="K51" s="67"/>
      <c r="L51" s="19"/>
      <c r="M51" s="67">
        <v>1</v>
      </c>
      <c r="N51" s="55"/>
      <c r="O51" s="67"/>
      <c r="P51" s="67"/>
      <c r="Q51" s="78"/>
      <c r="R51" s="84"/>
      <c r="S51" s="78"/>
      <c r="T51" s="78"/>
      <c r="U51" s="73">
        <f t="shared" si="1"/>
        <v>0</v>
      </c>
      <c r="V51" s="58"/>
      <c r="X51" s="58"/>
      <c r="Y51" s="58"/>
      <c r="Z51" s="58"/>
      <c r="AA51" s="58"/>
      <c r="AB51" s="58"/>
    </row>
    <row r="52" spans="1:28" s="6" customFormat="1" x14ac:dyDescent="0.25">
      <c r="A52" s="11" t="s">
        <v>80</v>
      </c>
      <c r="B52" s="22" t="s">
        <v>197</v>
      </c>
      <c r="C52" s="22" t="s">
        <v>193</v>
      </c>
      <c r="D52" s="79">
        <v>2</v>
      </c>
      <c r="E52" s="79">
        <v>0</v>
      </c>
      <c r="F52" s="79">
        <f t="shared" si="5"/>
        <v>2</v>
      </c>
      <c r="G52" s="80"/>
      <c r="H52" s="81">
        <v>1</v>
      </c>
      <c r="I52" s="81">
        <v>1</v>
      </c>
      <c r="J52" s="81"/>
      <c r="K52" s="81">
        <v>1</v>
      </c>
      <c r="L52" s="81">
        <v>1</v>
      </c>
      <c r="M52" s="81">
        <v>1</v>
      </c>
      <c r="N52" s="81"/>
      <c r="O52" s="81"/>
      <c r="P52" s="81"/>
      <c r="Q52" s="55"/>
      <c r="R52" s="83"/>
      <c r="S52" s="55">
        <v>1</v>
      </c>
      <c r="T52" s="55"/>
      <c r="U52" s="68">
        <f t="shared" si="1"/>
        <v>1</v>
      </c>
      <c r="V52" s="58"/>
      <c r="W52" s="3"/>
      <c r="X52" s="58"/>
      <c r="Y52" s="58"/>
      <c r="Z52" s="58"/>
      <c r="AA52" s="58"/>
      <c r="AB52" s="58"/>
    </row>
    <row r="53" spans="1:28" x14ac:dyDescent="0.25">
      <c r="B53" s="19" t="s">
        <v>130</v>
      </c>
      <c r="C53" s="24" t="s">
        <v>193</v>
      </c>
      <c r="D53" s="74">
        <v>3</v>
      </c>
      <c r="E53" s="74">
        <v>0</v>
      </c>
      <c r="F53" s="74">
        <f t="shared" si="5"/>
        <v>3</v>
      </c>
      <c r="G53" s="75"/>
      <c r="H53" s="67">
        <v>1</v>
      </c>
      <c r="I53" s="67">
        <v>1</v>
      </c>
      <c r="J53" s="55"/>
      <c r="K53" s="67">
        <v>1</v>
      </c>
      <c r="L53" s="67">
        <v>1</v>
      </c>
      <c r="M53" s="67">
        <v>1</v>
      </c>
      <c r="N53" s="55"/>
      <c r="O53" s="67"/>
      <c r="P53" s="67"/>
      <c r="Q53" s="78"/>
      <c r="R53" s="84"/>
      <c r="S53" s="78">
        <v>1</v>
      </c>
      <c r="T53" s="78"/>
      <c r="U53" s="73">
        <f t="shared" si="1"/>
        <v>1</v>
      </c>
      <c r="V53" s="58"/>
      <c r="X53" s="58"/>
      <c r="Y53" s="58"/>
      <c r="Z53" s="58"/>
      <c r="AA53" s="58"/>
      <c r="AB53" s="58"/>
    </row>
    <row r="54" spans="1:28" s="6" customFormat="1" x14ac:dyDescent="0.25">
      <c r="A54" s="11" t="s">
        <v>81</v>
      </c>
      <c r="B54" s="22" t="s">
        <v>131</v>
      </c>
      <c r="C54" s="22" t="s">
        <v>193</v>
      </c>
      <c r="D54" s="79">
        <v>2</v>
      </c>
      <c r="E54" s="79">
        <v>0</v>
      </c>
      <c r="F54" s="79">
        <f t="shared" si="5"/>
        <v>2</v>
      </c>
      <c r="G54" s="80"/>
      <c r="H54" s="81"/>
      <c r="I54" s="81">
        <v>1</v>
      </c>
      <c r="J54" s="81">
        <v>0</v>
      </c>
      <c r="K54" s="81">
        <v>0</v>
      </c>
      <c r="L54" s="81">
        <v>1</v>
      </c>
      <c r="M54" s="81">
        <v>1</v>
      </c>
      <c r="N54" s="81">
        <v>1</v>
      </c>
      <c r="O54" s="81"/>
      <c r="P54" s="81"/>
      <c r="Q54" s="55"/>
      <c r="R54" s="83"/>
      <c r="S54" s="55">
        <v>1</v>
      </c>
      <c r="T54" s="55"/>
      <c r="U54" s="68">
        <f t="shared" si="1"/>
        <v>1</v>
      </c>
      <c r="V54" s="58"/>
      <c r="W54" s="13"/>
      <c r="Z54" s="58"/>
      <c r="AA54" s="58"/>
      <c r="AB54" s="58"/>
    </row>
    <row r="55" spans="1:28" x14ac:dyDescent="0.25">
      <c r="B55" s="19" t="s">
        <v>132</v>
      </c>
      <c r="C55" s="24" t="s">
        <v>193</v>
      </c>
      <c r="D55" s="74">
        <v>3</v>
      </c>
      <c r="E55" s="74">
        <v>0</v>
      </c>
      <c r="F55" s="74">
        <f t="shared" si="5"/>
        <v>3</v>
      </c>
      <c r="G55" s="75"/>
      <c r="H55" s="67"/>
      <c r="I55" s="67">
        <v>1</v>
      </c>
      <c r="J55" s="55">
        <v>0</v>
      </c>
      <c r="K55" s="55">
        <v>0</v>
      </c>
      <c r="L55" s="67">
        <v>1</v>
      </c>
      <c r="M55" s="67">
        <v>1</v>
      </c>
      <c r="N55" s="55">
        <v>1</v>
      </c>
      <c r="O55" s="67">
        <v>0</v>
      </c>
      <c r="P55" s="67"/>
      <c r="Q55" s="67"/>
      <c r="R55" s="83"/>
      <c r="S55" s="55"/>
      <c r="T55" s="67"/>
      <c r="U55" s="68">
        <f t="shared" si="1"/>
        <v>0</v>
      </c>
      <c r="V55" s="58"/>
      <c r="X55" s="58"/>
      <c r="Y55" s="58"/>
      <c r="Z55" s="58"/>
      <c r="AA55" s="58"/>
      <c r="AB55" s="58"/>
    </row>
    <row r="56" spans="1:28" x14ac:dyDescent="0.25">
      <c r="B56" s="19" t="s">
        <v>133</v>
      </c>
      <c r="C56" s="24" t="s">
        <v>193</v>
      </c>
      <c r="D56" s="74">
        <v>3</v>
      </c>
      <c r="E56" s="74">
        <v>0</v>
      </c>
      <c r="F56" s="74">
        <f t="shared" si="5"/>
        <v>3</v>
      </c>
      <c r="G56" s="75"/>
      <c r="H56" s="67"/>
      <c r="I56" s="67"/>
      <c r="J56" s="55">
        <v>0</v>
      </c>
      <c r="K56" s="55">
        <v>0</v>
      </c>
      <c r="L56" s="67">
        <v>1</v>
      </c>
      <c r="M56" s="67">
        <v>1</v>
      </c>
      <c r="N56" s="55">
        <v>0.5</v>
      </c>
      <c r="O56" s="67">
        <v>0</v>
      </c>
      <c r="P56" s="67"/>
      <c r="Q56" s="67"/>
      <c r="R56" s="83"/>
      <c r="S56" s="55"/>
      <c r="T56" s="67"/>
      <c r="U56" s="68">
        <f t="shared" si="1"/>
        <v>0</v>
      </c>
      <c r="V56" s="58"/>
      <c r="X56" s="58"/>
      <c r="Y56" s="58"/>
      <c r="Z56" s="58"/>
      <c r="AA56" s="58"/>
      <c r="AB56" s="6"/>
    </row>
    <row r="57" spans="1:28" x14ac:dyDescent="0.25">
      <c r="B57" s="19" t="s">
        <v>134</v>
      </c>
      <c r="C57" s="24" t="s">
        <v>193</v>
      </c>
      <c r="D57" s="74">
        <v>3</v>
      </c>
      <c r="E57" s="74">
        <v>0</v>
      </c>
      <c r="F57" s="74">
        <f t="shared" si="5"/>
        <v>3</v>
      </c>
      <c r="G57" s="75"/>
      <c r="H57" s="67"/>
      <c r="I57" s="67"/>
      <c r="J57" s="55">
        <v>0</v>
      </c>
      <c r="K57" s="55">
        <v>0</v>
      </c>
      <c r="L57" s="67">
        <v>1</v>
      </c>
      <c r="M57" s="67"/>
      <c r="N57" s="55"/>
      <c r="O57" s="67"/>
      <c r="P57" s="67"/>
      <c r="Q57" s="67"/>
      <c r="R57" s="83"/>
      <c r="S57" s="55"/>
      <c r="T57" s="67"/>
      <c r="U57" s="68">
        <f t="shared" si="1"/>
        <v>0</v>
      </c>
      <c r="V57" s="58"/>
      <c r="X57" s="58"/>
      <c r="Y57" s="58"/>
      <c r="Z57" s="58"/>
      <c r="AA57" s="58"/>
      <c r="AB57" s="58"/>
    </row>
    <row r="58" spans="1:28" x14ac:dyDescent="0.25">
      <c r="B58" s="19" t="s">
        <v>135</v>
      </c>
      <c r="C58" s="24" t="s">
        <v>193</v>
      </c>
      <c r="D58" s="74">
        <v>2</v>
      </c>
      <c r="E58" s="74">
        <v>0</v>
      </c>
      <c r="F58" s="74">
        <f t="shared" si="5"/>
        <v>2</v>
      </c>
      <c r="G58" s="75"/>
      <c r="H58" s="67">
        <v>0.5</v>
      </c>
      <c r="I58" s="67">
        <v>1</v>
      </c>
      <c r="J58" s="55">
        <v>0.1</v>
      </c>
      <c r="K58" s="55">
        <v>0.2</v>
      </c>
      <c r="L58" s="67">
        <v>1</v>
      </c>
      <c r="M58" s="67">
        <v>1</v>
      </c>
      <c r="N58" s="55">
        <v>1</v>
      </c>
      <c r="O58" s="67">
        <v>0.5</v>
      </c>
      <c r="P58" s="67"/>
      <c r="Q58" s="67"/>
      <c r="R58" s="83"/>
      <c r="S58" s="55">
        <v>0.5</v>
      </c>
      <c r="T58" s="67"/>
      <c r="U58" s="68">
        <f t="shared" si="1"/>
        <v>0.5</v>
      </c>
      <c r="V58" s="58"/>
      <c r="X58" s="58"/>
      <c r="Y58" s="58"/>
      <c r="Z58" s="58"/>
      <c r="AA58" s="58"/>
      <c r="AB58" s="58"/>
    </row>
    <row r="59" spans="1:28" x14ac:dyDescent="0.25">
      <c r="B59" s="19" t="s">
        <v>136</v>
      </c>
      <c r="C59" s="24" t="s">
        <v>195</v>
      </c>
      <c r="D59" s="74">
        <v>5</v>
      </c>
      <c r="E59" s="74">
        <v>1</v>
      </c>
      <c r="F59" s="74">
        <f t="shared" si="5"/>
        <v>5</v>
      </c>
      <c r="G59" s="75"/>
      <c r="H59" s="67">
        <v>1</v>
      </c>
      <c r="I59" s="67">
        <v>1</v>
      </c>
      <c r="J59" s="55">
        <v>0</v>
      </c>
      <c r="K59" s="55">
        <v>1</v>
      </c>
      <c r="L59" s="19"/>
      <c r="M59" s="67">
        <v>1</v>
      </c>
      <c r="N59" s="55">
        <v>1</v>
      </c>
      <c r="O59" s="67">
        <v>1</v>
      </c>
      <c r="P59" s="67"/>
      <c r="Q59" s="67"/>
      <c r="R59" s="83"/>
      <c r="S59" s="55">
        <v>1</v>
      </c>
      <c r="T59" s="67"/>
      <c r="U59" s="68">
        <f t="shared" si="1"/>
        <v>1</v>
      </c>
      <c r="V59" s="58"/>
      <c r="X59" s="58"/>
      <c r="Y59" s="6"/>
      <c r="Z59" s="58"/>
      <c r="AA59" s="58"/>
      <c r="AB59" s="58"/>
    </row>
    <row r="60" spans="1:28" s="26" customFormat="1" x14ac:dyDescent="0.25">
      <c r="A60" s="10"/>
      <c r="B60" s="19" t="s">
        <v>228</v>
      </c>
      <c r="C60" s="24" t="s">
        <v>194</v>
      </c>
      <c r="D60" s="74">
        <v>4</v>
      </c>
      <c r="E60" s="74">
        <v>0</v>
      </c>
      <c r="F60" s="74">
        <f t="shared" si="5"/>
        <v>4</v>
      </c>
      <c r="G60" s="75" t="s">
        <v>231</v>
      </c>
      <c r="H60" s="67"/>
      <c r="I60" s="67"/>
      <c r="J60" s="55">
        <v>1</v>
      </c>
      <c r="K60" s="55"/>
      <c r="L60" s="67"/>
      <c r="M60" s="67"/>
      <c r="N60" s="55"/>
      <c r="O60" s="67"/>
      <c r="P60" s="67"/>
      <c r="Q60" s="67"/>
      <c r="R60" s="83"/>
      <c r="S60" s="55"/>
      <c r="T60" s="67"/>
      <c r="U60" s="68">
        <f t="shared" si="1"/>
        <v>0</v>
      </c>
      <c r="V60" s="58"/>
      <c r="W60" s="3"/>
      <c r="X60" s="58"/>
      <c r="Y60" s="6"/>
      <c r="Z60" s="58"/>
      <c r="AA60" s="58"/>
      <c r="AB60" s="58"/>
    </row>
    <row r="61" spans="1:28" x14ac:dyDescent="0.25">
      <c r="B61" s="19" t="s">
        <v>137</v>
      </c>
      <c r="C61" s="24" t="s">
        <v>195</v>
      </c>
      <c r="D61" s="74">
        <v>5</v>
      </c>
      <c r="E61" s="74">
        <v>0</v>
      </c>
      <c r="F61" s="74">
        <f t="shared" si="5"/>
        <v>5</v>
      </c>
      <c r="G61" s="75"/>
      <c r="H61" s="67">
        <v>1</v>
      </c>
      <c r="I61" s="67"/>
      <c r="J61" s="55">
        <v>0.1</v>
      </c>
      <c r="K61" s="55">
        <v>1</v>
      </c>
      <c r="L61" s="19"/>
      <c r="M61" s="67">
        <v>1</v>
      </c>
      <c r="N61" s="55">
        <v>1</v>
      </c>
      <c r="O61" s="67">
        <v>1</v>
      </c>
      <c r="P61" s="67"/>
      <c r="Q61" s="67"/>
      <c r="R61" s="83"/>
      <c r="S61" s="55"/>
      <c r="T61" s="67"/>
      <c r="U61" s="68">
        <f t="shared" si="1"/>
        <v>0</v>
      </c>
      <c r="V61" s="58"/>
      <c r="X61" s="58"/>
      <c r="Y61" s="58"/>
      <c r="Z61" s="58"/>
      <c r="AA61" s="58"/>
      <c r="AB61" s="58"/>
    </row>
    <row r="62" spans="1:28" s="26" customFormat="1" x14ac:dyDescent="0.25">
      <c r="A62" s="10"/>
      <c r="B62" s="19" t="s">
        <v>227</v>
      </c>
      <c r="C62" s="24" t="s">
        <v>193</v>
      </c>
      <c r="D62" s="74">
        <v>3</v>
      </c>
      <c r="E62" s="74">
        <v>0</v>
      </c>
      <c r="F62" s="74">
        <f t="shared" si="5"/>
        <v>3</v>
      </c>
      <c r="G62" s="75" t="s">
        <v>225</v>
      </c>
      <c r="H62" s="67"/>
      <c r="I62" s="67"/>
      <c r="J62" s="55"/>
      <c r="K62" s="55"/>
      <c r="L62" s="67"/>
      <c r="M62" s="67">
        <v>1</v>
      </c>
      <c r="N62" s="55">
        <v>1</v>
      </c>
      <c r="O62" s="67"/>
      <c r="P62" s="67"/>
      <c r="Q62" s="67"/>
      <c r="R62" s="83"/>
      <c r="S62" s="55"/>
      <c r="T62" s="67"/>
      <c r="U62" s="68">
        <f t="shared" si="1"/>
        <v>0</v>
      </c>
      <c r="V62" s="58"/>
      <c r="W62" s="3"/>
      <c r="X62" s="58"/>
      <c r="Y62" s="58"/>
      <c r="Z62" s="58"/>
      <c r="AA62" s="58"/>
      <c r="AB62" s="58"/>
    </row>
    <row r="63" spans="1:28" x14ac:dyDescent="0.25">
      <c r="B63" s="19" t="s">
        <v>226</v>
      </c>
      <c r="C63" s="24" t="s">
        <v>193</v>
      </c>
      <c r="D63" s="74">
        <v>1</v>
      </c>
      <c r="E63" s="74">
        <v>0</v>
      </c>
      <c r="F63" s="74">
        <f t="shared" si="5"/>
        <v>1</v>
      </c>
      <c r="G63" s="75" t="s">
        <v>181</v>
      </c>
      <c r="H63" s="67">
        <v>1</v>
      </c>
      <c r="I63" s="67">
        <v>1</v>
      </c>
      <c r="J63" s="55">
        <v>1</v>
      </c>
      <c r="K63" s="55">
        <v>1</v>
      </c>
      <c r="L63" s="67">
        <v>1</v>
      </c>
      <c r="M63" s="67">
        <v>0</v>
      </c>
      <c r="N63" s="55">
        <v>0</v>
      </c>
      <c r="O63" s="67">
        <v>1</v>
      </c>
      <c r="P63" s="67"/>
      <c r="Q63" s="67"/>
      <c r="R63" s="83"/>
      <c r="S63" s="55">
        <v>1</v>
      </c>
      <c r="T63" s="67"/>
      <c r="U63" s="68">
        <f t="shared" si="1"/>
        <v>1</v>
      </c>
      <c r="V63"/>
      <c r="W63" s="6"/>
      <c r="X63" s="26"/>
    </row>
    <row r="64" spans="1:28" x14ac:dyDescent="0.25">
      <c r="B64" s="19" t="s">
        <v>96</v>
      </c>
      <c r="C64" s="24" t="s">
        <v>195</v>
      </c>
      <c r="D64" s="74">
        <v>3</v>
      </c>
      <c r="E64" s="74">
        <v>0</v>
      </c>
      <c r="F64" s="74">
        <f t="shared" si="5"/>
        <v>3</v>
      </c>
      <c r="G64" s="75" t="s">
        <v>182</v>
      </c>
      <c r="H64" s="67"/>
      <c r="I64" s="67"/>
      <c r="J64" s="55">
        <v>0.5</v>
      </c>
      <c r="K64" s="19"/>
      <c r="L64" s="19"/>
      <c r="M64" s="67">
        <v>1</v>
      </c>
      <c r="N64" s="55">
        <v>0.5</v>
      </c>
      <c r="O64" s="67">
        <v>1</v>
      </c>
      <c r="P64" s="67"/>
      <c r="Q64" s="67"/>
      <c r="R64" s="83"/>
      <c r="S64" s="55">
        <v>1</v>
      </c>
      <c r="T64" s="67"/>
      <c r="U64" s="68">
        <f t="shared" si="1"/>
        <v>1</v>
      </c>
      <c r="V64"/>
      <c r="W64"/>
      <c r="X64" s="26"/>
    </row>
    <row r="65" spans="1:27" x14ac:dyDescent="0.25">
      <c r="B65" s="19" t="s">
        <v>138</v>
      </c>
      <c r="C65" s="24" t="s">
        <v>194</v>
      </c>
      <c r="D65" s="74">
        <v>5</v>
      </c>
      <c r="E65" s="74">
        <v>0</v>
      </c>
      <c r="F65" s="74">
        <f t="shared" si="5"/>
        <v>5</v>
      </c>
      <c r="G65" s="75" t="s">
        <v>92</v>
      </c>
      <c r="H65" s="67"/>
      <c r="I65" s="67">
        <v>1</v>
      </c>
      <c r="J65" s="55">
        <v>1</v>
      </c>
      <c r="K65" s="67">
        <v>0</v>
      </c>
      <c r="L65" s="19"/>
      <c r="M65" s="67">
        <v>0</v>
      </c>
      <c r="N65" s="55"/>
      <c r="O65" s="67">
        <v>1</v>
      </c>
      <c r="P65" s="67"/>
      <c r="Q65" s="67"/>
      <c r="R65" s="83"/>
      <c r="S65" s="55"/>
      <c r="T65" s="67"/>
      <c r="U65" s="68">
        <f t="shared" si="1"/>
        <v>0</v>
      </c>
      <c r="V65"/>
      <c r="W65"/>
      <c r="X65" s="26"/>
    </row>
    <row r="66" spans="1:27" x14ac:dyDescent="0.25">
      <c r="B66" s="19" t="s">
        <v>139</v>
      </c>
      <c r="C66" s="24" t="s">
        <v>194</v>
      </c>
      <c r="D66" s="74">
        <v>9</v>
      </c>
      <c r="E66" s="74">
        <v>2</v>
      </c>
      <c r="F66" s="74">
        <f t="shared" ref="F66:F85" si="6">CEILING(D66,T$22+1)</f>
        <v>9</v>
      </c>
      <c r="G66" s="75"/>
      <c r="H66" s="67"/>
      <c r="I66" s="67"/>
      <c r="J66" s="55">
        <v>0</v>
      </c>
      <c r="K66" s="19"/>
      <c r="L66" s="19"/>
      <c r="M66" s="67"/>
      <c r="N66" s="55">
        <v>1</v>
      </c>
      <c r="O66" s="67"/>
      <c r="P66" s="67"/>
      <c r="Q66" s="67"/>
      <c r="R66" s="83"/>
      <c r="S66" s="55"/>
      <c r="T66" s="67"/>
      <c r="U66" s="68">
        <f t="shared" si="1"/>
        <v>0</v>
      </c>
      <c r="V66"/>
      <c r="W66"/>
      <c r="X66" s="26"/>
      <c r="Y66" s="6"/>
      <c r="Z66" s="6"/>
      <c r="AA66" s="6"/>
    </row>
    <row r="67" spans="1:27" x14ac:dyDescent="0.25">
      <c r="B67" s="19" t="s">
        <v>140</v>
      </c>
      <c r="C67" s="24" t="s">
        <v>194</v>
      </c>
      <c r="D67" s="74">
        <v>7</v>
      </c>
      <c r="E67" s="74">
        <v>1</v>
      </c>
      <c r="F67" s="74">
        <f t="shared" si="6"/>
        <v>7</v>
      </c>
      <c r="G67" s="75"/>
      <c r="H67" s="67"/>
      <c r="I67" s="67"/>
      <c r="J67" s="55"/>
      <c r="K67" s="19"/>
      <c r="L67" s="19"/>
      <c r="M67" s="67">
        <v>0</v>
      </c>
      <c r="N67" s="55">
        <v>1</v>
      </c>
      <c r="O67" s="67"/>
      <c r="P67" s="67"/>
      <c r="Q67" s="67"/>
      <c r="R67" s="83"/>
      <c r="S67" s="55"/>
      <c r="T67" s="67"/>
      <c r="U67" s="68">
        <f t="shared" ref="U67:U85" si="7">SUM(Q67:T67)</f>
        <v>0</v>
      </c>
      <c r="V67"/>
      <c r="W67" s="6"/>
      <c r="X67" s="26"/>
    </row>
    <row r="68" spans="1:27" x14ac:dyDescent="0.25">
      <c r="B68" s="19" t="s">
        <v>141</v>
      </c>
      <c r="C68" s="24" t="s">
        <v>194</v>
      </c>
      <c r="D68" s="74">
        <v>5</v>
      </c>
      <c r="E68" s="74">
        <v>0</v>
      </c>
      <c r="F68" s="74">
        <f t="shared" si="6"/>
        <v>5</v>
      </c>
      <c r="G68" s="75" t="s">
        <v>183</v>
      </c>
      <c r="H68" s="67"/>
      <c r="I68" s="67">
        <v>1</v>
      </c>
      <c r="J68" s="55">
        <v>1</v>
      </c>
      <c r="K68" s="67"/>
      <c r="L68" s="19"/>
      <c r="M68" s="67">
        <v>0</v>
      </c>
      <c r="N68" s="55"/>
      <c r="O68" s="67">
        <v>1</v>
      </c>
      <c r="P68" s="67"/>
      <c r="Q68" s="78"/>
      <c r="R68" s="84"/>
      <c r="S68" s="78"/>
      <c r="T68" s="78"/>
      <c r="U68" s="73">
        <f t="shared" si="7"/>
        <v>0</v>
      </c>
      <c r="V68"/>
      <c r="W68"/>
      <c r="X68" s="26"/>
    </row>
    <row r="69" spans="1:27" s="6" customFormat="1" x14ac:dyDescent="0.25">
      <c r="A69" s="11" t="s">
        <v>82</v>
      </c>
      <c r="B69" s="22" t="s">
        <v>142</v>
      </c>
      <c r="C69" s="22" t="s">
        <v>193</v>
      </c>
      <c r="D69" s="79">
        <v>3</v>
      </c>
      <c r="E69" s="79">
        <v>0</v>
      </c>
      <c r="F69" s="79">
        <f t="shared" si="6"/>
        <v>3</v>
      </c>
      <c r="G69" s="80"/>
      <c r="H69" s="81"/>
      <c r="I69" s="81">
        <v>1</v>
      </c>
      <c r="J69" s="81">
        <v>0.5</v>
      </c>
      <c r="K69" s="81"/>
      <c r="L69" s="81">
        <v>1</v>
      </c>
      <c r="M69" s="81">
        <v>1</v>
      </c>
      <c r="N69" s="81">
        <v>1</v>
      </c>
      <c r="O69" s="81"/>
      <c r="P69" s="81"/>
      <c r="Q69" s="55"/>
      <c r="R69" s="83"/>
      <c r="S69" s="55"/>
      <c r="T69" s="55"/>
      <c r="U69" s="68">
        <f t="shared" si="7"/>
        <v>0</v>
      </c>
      <c r="V69"/>
      <c r="W69"/>
      <c r="X69" s="26"/>
      <c r="Y69"/>
      <c r="Z69"/>
      <c r="AA69"/>
    </row>
    <row r="70" spans="1:27" x14ac:dyDescent="0.25">
      <c r="B70" s="19" t="s">
        <v>143</v>
      </c>
      <c r="C70" s="24" t="s">
        <v>195</v>
      </c>
      <c r="D70" s="74">
        <v>7</v>
      </c>
      <c r="E70" s="74">
        <v>2</v>
      </c>
      <c r="F70" s="74">
        <f t="shared" si="6"/>
        <v>7</v>
      </c>
      <c r="G70" s="75"/>
      <c r="H70" s="67"/>
      <c r="I70" s="67"/>
      <c r="J70" s="55"/>
      <c r="K70" s="19"/>
      <c r="L70" s="19"/>
      <c r="M70" s="67"/>
      <c r="N70" s="55">
        <v>1</v>
      </c>
      <c r="O70" s="67"/>
      <c r="P70" s="67"/>
      <c r="Q70" s="67"/>
      <c r="R70" s="83"/>
      <c r="S70" s="55"/>
      <c r="T70" s="67"/>
      <c r="U70" s="68">
        <f t="shared" si="7"/>
        <v>0</v>
      </c>
      <c r="V70"/>
      <c r="W70"/>
    </row>
    <row r="71" spans="1:27" x14ac:dyDescent="0.25">
      <c r="B71" s="19" t="s">
        <v>144</v>
      </c>
      <c r="C71" s="24" t="s">
        <v>195</v>
      </c>
      <c r="D71" s="74">
        <v>7</v>
      </c>
      <c r="E71" s="74">
        <v>2</v>
      </c>
      <c r="F71" s="74">
        <f t="shared" si="6"/>
        <v>7</v>
      </c>
      <c r="G71" s="75"/>
      <c r="H71" s="67"/>
      <c r="I71" s="67"/>
      <c r="J71" s="55"/>
      <c r="K71" s="19"/>
      <c r="L71" s="19"/>
      <c r="M71" s="67"/>
      <c r="N71" s="55"/>
      <c r="O71" s="67"/>
      <c r="P71" s="67"/>
      <c r="Q71" s="67"/>
      <c r="R71" s="83"/>
      <c r="S71" s="55"/>
      <c r="T71" s="67"/>
      <c r="U71" s="68">
        <f t="shared" si="7"/>
        <v>0</v>
      </c>
      <c r="V71"/>
      <c r="W71"/>
    </row>
    <row r="72" spans="1:27" x14ac:dyDescent="0.25">
      <c r="A72" s="36"/>
      <c r="B72" s="20" t="s">
        <v>145</v>
      </c>
      <c r="C72" s="20" t="s">
        <v>193</v>
      </c>
      <c r="D72" s="76">
        <v>10</v>
      </c>
      <c r="E72" s="76">
        <v>0</v>
      </c>
      <c r="F72" s="76">
        <f t="shared" si="6"/>
        <v>10</v>
      </c>
      <c r="G72" s="77"/>
      <c r="H72" s="78"/>
      <c r="I72" s="78">
        <v>1</v>
      </c>
      <c r="J72" s="78"/>
      <c r="K72" s="78"/>
      <c r="L72" s="78"/>
      <c r="M72" s="78"/>
      <c r="N72" s="78">
        <v>1</v>
      </c>
      <c r="O72" s="78"/>
      <c r="P72" s="78"/>
      <c r="Q72" s="78"/>
      <c r="R72" s="84"/>
      <c r="S72" s="78"/>
      <c r="T72" s="78"/>
      <c r="U72" s="73">
        <f t="shared" si="7"/>
        <v>0</v>
      </c>
      <c r="V72"/>
      <c r="W72" s="6"/>
    </row>
    <row r="73" spans="1:27" s="6" customFormat="1" x14ac:dyDescent="0.25">
      <c r="A73" s="10" t="s">
        <v>83</v>
      </c>
      <c r="B73" s="19" t="s">
        <v>146</v>
      </c>
      <c r="C73" s="24" t="s">
        <v>193</v>
      </c>
      <c r="D73" s="74">
        <v>4</v>
      </c>
      <c r="E73" s="74">
        <v>0</v>
      </c>
      <c r="F73" s="74">
        <f t="shared" si="6"/>
        <v>4</v>
      </c>
      <c r="G73" s="75"/>
      <c r="H73" s="67"/>
      <c r="I73" s="67"/>
      <c r="J73" s="55"/>
      <c r="K73" s="19"/>
      <c r="L73" s="67"/>
      <c r="M73" s="67"/>
      <c r="N73" s="55"/>
      <c r="O73" s="19"/>
      <c r="P73" s="67"/>
      <c r="Q73" s="67"/>
      <c r="R73" s="83"/>
      <c r="S73" s="55"/>
      <c r="T73" s="67"/>
      <c r="U73" s="68">
        <f t="shared" si="7"/>
        <v>0</v>
      </c>
      <c r="V73"/>
      <c r="W73"/>
      <c r="X73"/>
      <c r="Y73"/>
      <c r="Z73"/>
      <c r="AA73"/>
    </row>
    <row r="74" spans="1:27" x14ac:dyDescent="0.25">
      <c r="B74" s="19" t="s">
        <v>147</v>
      </c>
      <c r="C74" s="24" t="s">
        <v>194</v>
      </c>
      <c r="D74" s="74">
        <v>3</v>
      </c>
      <c r="E74" s="74">
        <v>0</v>
      </c>
      <c r="F74" s="74">
        <f t="shared" si="6"/>
        <v>3</v>
      </c>
      <c r="G74" s="75"/>
      <c r="H74" s="67"/>
      <c r="I74" s="67"/>
      <c r="J74" s="55"/>
      <c r="K74" s="67"/>
      <c r="L74" s="19"/>
      <c r="M74" s="67"/>
      <c r="N74" s="55"/>
      <c r="O74" s="67"/>
      <c r="P74" s="67"/>
      <c r="Q74" s="67"/>
      <c r="R74" s="83"/>
      <c r="S74" s="55"/>
      <c r="T74" s="67"/>
      <c r="U74" s="68">
        <f t="shared" si="7"/>
        <v>0</v>
      </c>
      <c r="V74"/>
      <c r="W74"/>
      <c r="X74" s="6"/>
      <c r="Y74" s="6"/>
      <c r="Z74" s="6"/>
      <c r="AA74" s="6"/>
    </row>
    <row r="75" spans="1:27" s="26" customFormat="1" x14ac:dyDescent="0.25">
      <c r="A75" s="10"/>
      <c r="B75" s="19" t="s">
        <v>188</v>
      </c>
      <c r="C75" s="19" t="s">
        <v>193</v>
      </c>
      <c r="D75" s="74">
        <v>4</v>
      </c>
      <c r="E75" s="74">
        <v>0</v>
      </c>
      <c r="F75" s="74">
        <f t="shared" si="6"/>
        <v>4</v>
      </c>
      <c r="G75" s="75" t="s">
        <v>189</v>
      </c>
      <c r="H75" s="67"/>
      <c r="I75" s="67"/>
      <c r="J75" s="55"/>
      <c r="K75" s="67"/>
      <c r="L75" s="67"/>
      <c r="M75" s="67"/>
      <c r="N75" s="55"/>
      <c r="O75" s="67"/>
      <c r="P75" s="67"/>
      <c r="Q75" s="78"/>
      <c r="R75" s="84"/>
      <c r="S75" s="78"/>
      <c r="T75" s="78"/>
      <c r="U75" s="73">
        <f t="shared" si="7"/>
        <v>0</v>
      </c>
      <c r="V75"/>
      <c r="W75"/>
      <c r="X75"/>
      <c r="Y75"/>
      <c r="Z75"/>
      <c r="AA75"/>
    </row>
    <row r="76" spans="1:27" x14ac:dyDescent="0.25">
      <c r="A76" s="11" t="s">
        <v>84</v>
      </c>
      <c r="B76" s="22" t="s">
        <v>148</v>
      </c>
      <c r="C76" s="22"/>
      <c r="D76" s="79">
        <v>2</v>
      </c>
      <c r="E76" s="79">
        <v>0</v>
      </c>
      <c r="F76" s="79">
        <f t="shared" si="6"/>
        <v>2</v>
      </c>
      <c r="G76" s="80"/>
      <c r="H76" s="81">
        <v>1</v>
      </c>
      <c r="I76" s="81">
        <v>1</v>
      </c>
      <c r="J76" s="81">
        <v>0</v>
      </c>
      <c r="K76" s="81">
        <v>1</v>
      </c>
      <c r="L76" s="81"/>
      <c r="M76" s="81">
        <v>1</v>
      </c>
      <c r="N76" s="81"/>
      <c r="O76" s="81"/>
      <c r="P76" s="81"/>
      <c r="Q76" s="55"/>
      <c r="R76" s="83"/>
      <c r="S76" s="55"/>
      <c r="T76" s="55"/>
      <c r="U76" s="68">
        <f t="shared" si="7"/>
        <v>0</v>
      </c>
      <c r="V76"/>
      <c r="W76"/>
    </row>
    <row r="77" spans="1:27" s="26" customFormat="1" x14ac:dyDescent="0.25">
      <c r="A77" s="23"/>
      <c r="B77" s="24" t="s">
        <v>99</v>
      </c>
      <c r="C77" s="24"/>
      <c r="D77" s="74">
        <v>2</v>
      </c>
      <c r="E77" s="74">
        <v>1</v>
      </c>
      <c r="F77" s="74">
        <f t="shared" si="6"/>
        <v>2</v>
      </c>
      <c r="G77" s="75" t="s">
        <v>196</v>
      </c>
      <c r="H77" s="55">
        <v>1</v>
      </c>
      <c r="I77" s="55">
        <v>1</v>
      </c>
      <c r="J77" s="55">
        <v>1</v>
      </c>
      <c r="K77" s="55">
        <v>1</v>
      </c>
      <c r="L77" s="55">
        <v>1</v>
      </c>
      <c r="M77" s="55">
        <v>1</v>
      </c>
      <c r="N77" s="55"/>
      <c r="O77" s="55"/>
      <c r="P77" s="55"/>
      <c r="Q77" s="55"/>
      <c r="R77" s="83"/>
      <c r="S77" s="55"/>
      <c r="T77" s="55"/>
      <c r="U77" s="68">
        <f t="shared" si="7"/>
        <v>0</v>
      </c>
    </row>
    <row r="78" spans="1:27" x14ac:dyDescent="0.25">
      <c r="A78" s="23"/>
      <c r="B78" s="24" t="s">
        <v>202</v>
      </c>
      <c r="C78" s="24"/>
      <c r="D78" s="74">
        <v>1</v>
      </c>
      <c r="E78" s="74">
        <v>1</v>
      </c>
      <c r="F78" s="74">
        <f t="shared" si="6"/>
        <v>1</v>
      </c>
      <c r="G78" s="75" t="s">
        <v>203</v>
      </c>
      <c r="H78" s="55"/>
      <c r="I78" s="55"/>
      <c r="J78" s="55">
        <v>1</v>
      </c>
      <c r="K78" s="55"/>
      <c r="L78" s="55">
        <v>1</v>
      </c>
      <c r="M78" s="55"/>
      <c r="N78" s="55"/>
      <c r="O78" s="55"/>
      <c r="P78" s="55"/>
      <c r="Q78" s="55"/>
      <c r="R78" s="83"/>
      <c r="S78" s="55"/>
      <c r="T78" s="55">
        <v>2</v>
      </c>
      <c r="U78" s="68">
        <f t="shared" si="7"/>
        <v>2</v>
      </c>
      <c r="V78" s="26"/>
      <c r="W78" s="26"/>
    </row>
    <row r="79" spans="1:27" s="6" customFormat="1" x14ac:dyDescent="0.25">
      <c r="A79" s="10"/>
      <c r="B79" s="19" t="s">
        <v>149</v>
      </c>
      <c r="C79" s="19"/>
      <c r="D79" s="74">
        <v>4</v>
      </c>
      <c r="E79" s="74">
        <v>3</v>
      </c>
      <c r="F79" s="74">
        <f t="shared" si="6"/>
        <v>4</v>
      </c>
      <c r="G79" s="75"/>
      <c r="H79" s="67">
        <v>1</v>
      </c>
      <c r="I79" s="67"/>
      <c r="J79" s="55">
        <v>1</v>
      </c>
      <c r="K79" s="55">
        <v>1</v>
      </c>
      <c r="L79" s="67">
        <v>1</v>
      </c>
      <c r="M79" s="67">
        <v>1</v>
      </c>
      <c r="N79" s="55"/>
      <c r="O79" s="55"/>
      <c r="P79" s="67"/>
      <c r="Q79" s="67"/>
      <c r="R79" s="83"/>
      <c r="S79" s="82"/>
      <c r="T79" s="67"/>
      <c r="U79" s="68">
        <f t="shared" si="7"/>
        <v>0</v>
      </c>
      <c r="V79" s="26"/>
      <c r="W79"/>
      <c r="X79" s="26"/>
      <c r="Y79" s="26"/>
      <c r="Z79" s="26"/>
      <c r="AA79" s="26"/>
    </row>
    <row r="80" spans="1:27" s="6" customFormat="1" x14ac:dyDescent="0.25">
      <c r="A80" s="10"/>
      <c r="B80" s="19" t="s">
        <v>150</v>
      </c>
      <c r="C80" s="19"/>
      <c r="D80" s="74">
        <v>1</v>
      </c>
      <c r="E80" s="74">
        <v>0</v>
      </c>
      <c r="F80" s="74">
        <f t="shared" si="6"/>
        <v>1</v>
      </c>
      <c r="G80" s="75" t="s">
        <v>108</v>
      </c>
      <c r="H80" s="67">
        <v>1</v>
      </c>
      <c r="I80" s="67">
        <v>1</v>
      </c>
      <c r="J80" s="55">
        <v>1</v>
      </c>
      <c r="K80" s="55">
        <v>1</v>
      </c>
      <c r="L80" s="67"/>
      <c r="M80" s="67">
        <v>1</v>
      </c>
      <c r="N80" s="55"/>
      <c r="O80" s="55"/>
      <c r="P80" s="67"/>
      <c r="Q80" s="67"/>
      <c r="R80" s="83"/>
      <c r="S80" s="82"/>
      <c r="T80" s="67"/>
      <c r="U80" s="68">
        <f t="shared" si="7"/>
        <v>0</v>
      </c>
      <c r="V80" s="26"/>
      <c r="W80" s="26"/>
      <c r="X80" s="26"/>
      <c r="Y80" s="26"/>
      <c r="Z80" s="26"/>
      <c r="AA80" s="26"/>
    </row>
    <row r="81" spans="1:30" x14ac:dyDescent="0.25">
      <c r="B81" s="19" t="s">
        <v>220</v>
      </c>
      <c r="D81" s="74">
        <v>1</v>
      </c>
      <c r="E81" s="74">
        <v>1</v>
      </c>
      <c r="F81" s="74">
        <f t="shared" si="6"/>
        <v>1</v>
      </c>
      <c r="G81" s="75" t="s">
        <v>221</v>
      </c>
      <c r="H81" s="67"/>
      <c r="I81" s="67"/>
      <c r="J81" s="55">
        <v>1</v>
      </c>
      <c r="K81" s="55"/>
      <c r="L81" s="19"/>
      <c r="M81" s="67"/>
      <c r="N81" s="55"/>
      <c r="O81" s="55"/>
      <c r="P81" s="67"/>
      <c r="Q81" s="67"/>
      <c r="R81" s="83"/>
      <c r="S81" s="82"/>
      <c r="T81" s="67"/>
      <c r="U81" s="68">
        <f t="shared" si="7"/>
        <v>0</v>
      </c>
      <c r="V81"/>
      <c r="W81"/>
    </row>
    <row r="82" spans="1:30" x14ac:dyDescent="0.25">
      <c r="B82" s="19" t="s">
        <v>151</v>
      </c>
      <c r="D82" s="74">
        <v>3</v>
      </c>
      <c r="E82" s="74">
        <v>1</v>
      </c>
      <c r="F82" s="74">
        <f t="shared" si="6"/>
        <v>3</v>
      </c>
      <c r="G82" s="75"/>
      <c r="H82" s="67"/>
      <c r="I82" s="67"/>
      <c r="J82" s="55"/>
      <c r="K82" s="67"/>
      <c r="L82" s="19"/>
      <c r="M82" s="67"/>
      <c r="N82" s="55"/>
      <c r="O82" s="67"/>
      <c r="P82" s="67"/>
      <c r="Q82" s="67"/>
      <c r="R82" s="83"/>
      <c r="S82" s="82"/>
      <c r="T82" s="67"/>
      <c r="U82" s="68">
        <f t="shared" si="7"/>
        <v>0</v>
      </c>
      <c r="V82"/>
      <c r="W82"/>
      <c r="X82" s="6"/>
      <c r="Y82" s="6"/>
      <c r="Z82" s="6"/>
      <c r="AA82" s="6"/>
    </row>
    <row r="83" spans="1:30" x14ac:dyDescent="0.25">
      <c r="B83" s="19" t="s">
        <v>152</v>
      </c>
      <c r="D83" s="74">
        <v>1</v>
      </c>
      <c r="E83" s="74">
        <v>0</v>
      </c>
      <c r="F83" s="74">
        <f t="shared" si="6"/>
        <v>1</v>
      </c>
      <c r="G83" s="75"/>
      <c r="H83" s="67"/>
      <c r="I83" s="67"/>
      <c r="J83" s="55"/>
      <c r="K83" s="67"/>
      <c r="L83" s="19"/>
      <c r="M83" s="67"/>
      <c r="N83" s="55"/>
      <c r="O83" s="67"/>
      <c r="P83" s="67"/>
      <c r="Q83" s="67"/>
      <c r="R83" s="83"/>
      <c r="S83" s="82"/>
      <c r="T83" s="67"/>
      <c r="U83" s="68">
        <f t="shared" si="7"/>
        <v>0</v>
      </c>
      <c r="V83"/>
      <c r="W83"/>
    </row>
    <row r="84" spans="1:30" s="26" customFormat="1" x14ac:dyDescent="0.25">
      <c r="A84" s="10"/>
      <c r="B84" s="19" t="s">
        <v>153</v>
      </c>
      <c r="C84" s="19"/>
      <c r="D84" s="74">
        <v>4</v>
      </c>
      <c r="E84" s="74">
        <v>0</v>
      </c>
      <c r="F84" s="74">
        <f t="shared" si="6"/>
        <v>4</v>
      </c>
      <c r="G84" s="75"/>
      <c r="H84" s="67"/>
      <c r="I84" s="67"/>
      <c r="J84" s="55"/>
      <c r="K84" s="67"/>
      <c r="L84" s="67"/>
      <c r="M84" s="67"/>
      <c r="N84" s="55"/>
      <c r="O84" s="67"/>
      <c r="P84" s="67"/>
      <c r="Q84" s="67"/>
      <c r="R84" s="83"/>
      <c r="S84" s="82"/>
      <c r="T84" s="67"/>
      <c r="U84" s="68">
        <f t="shared" si="7"/>
        <v>0</v>
      </c>
      <c r="V84"/>
      <c r="W84"/>
      <c r="X84" s="6"/>
      <c r="Y84" s="6"/>
      <c r="Z84" s="6"/>
      <c r="AA84" s="6"/>
    </row>
    <row r="85" spans="1:30" x14ac:dyDescent="0.25">
      <c r="B85" s="20" t="s">
        <v>186</v>
      </c>
      <c r="C85" s="20"/>
      <c r="D85" s="76">
        <v>1</v>
      </c>
      <c r="E85" s="76">
        <v>0</v>
      </c>
      <c r="F85" s="76">
        <f t="shared" si="6"/>
        <v>1</v>
      </c>
      <c r="G85" s="77" t="s">
        <v>217</v>
      </c>
      <c r="H85" s="78"/>
      <c r="I85" s="78">
        <v>1</v>
      </c>
      <c r="J85" s="78"/>
      <c r="K85" s="78">
        <v>1</v>
      </c>
      <c r="L85" s="78"/>
      <c r="M85" s="78">
        <v>1</v>
      </c>
      <c r="N85" s="78"/>
      <c r="O85" s="78"/>
      <c r="P85" s="78"/>
      <c r="Q85" s="78"/>
      <c r="R85" s="84"/>
      <c r="S85" s="71"/>
      <c r="T85" s="78"/>
      <c r="U85" s="73">
        <f t="shared" si="7"/>
        <v>0</v>
      </c>
      <c r="V85"/>
      <c r="W85"/>
    </row>
    <row r="86" spans="1:30" ht="15.75" thickBot="1" x14ac:dyDescent="0.3">
      <c r="A86" s="11"/>
      <c r="X86" s="26"/>
      <c r="Y86" s="26"/>
      <c r="Z86" s="26"/>
      <c r="AA86" s="6"/>
      <c r="AB86" s="6"/>
      <c r="AC86" s="6"/>
      <c r="AD86" s="6"/>
    </row>
    <row r="87" spans="1:30" x14ac:dyDescent="0.25">
      <c r="G87" s="57"/>
      <c r="H87" s="46"/>
      <c r="I87" s="46"/>
      <c r="J87" s="46"/>
      <c r="K87" s="43" t="s">
        <v>160</v>
      </c>
      <c r="L87" s="44"/>
      <c r="M87" s="44">
        <f t="array" ref="M87">SUM($F2:$F85*(K2:K85&gt;=0.9)*($R2:$R85&gt;=$T$12))</f>
        <v>126</v>
      </c>
      <c r="N87" s="44" t="e">
        <f t="array" ref="N87">SUM($F2:$F85*(#REF!&gt;=0.9)*($R2:$R85&gt;=$T$12))</f>
        <v>#REF!</v>
      </c>
      <c r="O87" s="44">
        <f t="array" ref="O87">SUM($F2:$F85*(L2:L85&gt;=0.9)*($R2:$R85&gt;=$T$12))</f>
        <v>136</v>
      </c>
      <c r="P87" s="46"/>
      <c r="Q87" s="46"/>
      <c r="R87" s="46"/>
      <c r="S87" s="46"/>
      <c r="T87" s="46"/>
      <c r="AA87" s="6"/>
      <c r="AB87" s="6"/>
      <c r="AC87" s="6"/>
      <c r="AD87" s="6"/>
    </row>
    <row r="88" spans="1:30" x14ac:dyDescent="0.25">
      <c r="G88" s="57"/>
      <c r="H88" s="46"/>
      <c r="I88" s="46"/>
      <c r="J88" s="46"/>
      <c r="K88" s="45" t="s">
        <v>162</v>
      </c>
      <c r="L88" s="46"/>
      <c r="M88" s="46">
        <f t="array" ref="M88">SUM($F2:$F85*K2:K85*($R2:$R85&gt;=$T$12))</f>
        <v>138.9</v>
      </c>
      <c r="N88" s="46" t="e">
        <f t="array" ref="N88">SUM($F2:$F85*#REF!*($R2:$R85&gt;=$T$12))</f>
        <v>#REF!</v>
      </c>
      <c r="O88" s="46">
        <f t="array" ref="O88">SUM($F2:$F85*L2:L85*($R2:$R85&gt;=$T$12))</f>
        <v>136.4</v>
      </c>
      <c r="P88" s="46"/>
      <c r="Q88" s="46"/>
      <c r="R88" s="46"/>
      <c r="S88" s="46"/>
      <c r="T88" s="46"/>
    </row>
    <row r="89" spans="1:30" x14ac:dyDescent="0.25">
      <c r="G89" s="57"/>
      <c r="H89" s="46"/>
      <c r="I89" s="46"/>
      <c r="J89" s="46"/>
      <c r="K89" s="45" t="s">
        <v>161</v>
      </c>
      <c r="L89" s="46"/>
      <c r="M89" s="46">
        <f t="array" ref="M89">SUM($F$2:$F$85*(K$2:K$85&gt;=0.1)*($R$2:$R$85&gt;=$T$12))</f>
        <v>153</v>
      </c>
      <c r="N89" s="46" t="e">
        <f t="array" ref="N89">SUM($F$2:$F$85*(#REF!&gt;=0.1)*($R$2:$R$85&gt;=$T$12))</f>
        <v>#REF!</v>
      </c>
      <c r="O89" s="46">
        <f t="array" ref="O89">SUM($F$2:$F$85*(L$2:L$85&gt;=0.1)*($R$2:$R$85&gt;=$T$12))</f>
        <v>140</v>
      </c>
      <c r="P89" s="46"/>
      <c r="Q89" s="46"/>
      <c r="R89" s="46"/>
      <c r="S89" s="46"/>
      <c r="T89" s="46"/>
    </row>
    <row r="90" spans="1:30" x14ac:dyDescent="0.25">
      <c r="G90" s="57"/>
      <c r="H90" s="46"/>
      <c r="I90" s="46"/>
      <c r="J90" s="46"/>
      <c r="K90" s="45" t="s">
        <v>163</v>
      </c>
      <c r="L90" s="46"/>
      <c r="M90" s="46" t="e">
        <f>LOOKUP($T$12,$T26:$T34,$U26:$U34)</f>
        <v>#N/A</v>
      </c>
      <c r="N90" s="46" t="e">
        <f>LOOKUP($T$12,$T26:$T34,$U26:$U34)</f>
        <v>#N/A</v>
      </c>
      <c r="O90" s="46" t="e">
        <f>LOOKUP($T$12,$T26:$T34,$U26:$U34)</f>
        <v>#N/A</v>
      </c>
      <c r="P90" s="46"/>
      <c r="Q90" s="46"/>
      <c r="R90" s="46"/>
      <c r="S90" s="46"/>
      <c r="T90" s="46"/>
    </row>
    <row r="91" spans="1:30" x14ac:dyDescent="0.25">
      <c r="G91" s="57"/>
      <c r="H91" s="47"/>
      <c r="I91" s="47"/>
      <c r="J91" s="47"/>
      <c r="K91" s="45" t="s">
        <v>164</v>
      </c>
      <c r="L91" s="47"/>
      <c r="M91" s="47" t="e">
        <f>M88/M90</f>
        <v>#N/A</v>
      </c>
      <c r="N91" s="47" t="e">
        <f t="shared" ref="N91:O91" si="8">N88/N90</f>
        <v>#REF!</v>
      </c>
      <c r="O91" s="47" t="e">
        <f t="shared" si="8"/>
        <v>#N/A</v>
      </c>
      <c r="P91" s="47"/>
      <c r="Q91" s="47"/>
      <c r="R91" s="47"/>
      <c r="S91" s="47"/>
      <c r="T91" s="47"/>
      <c r="Z91" s="26"/>
    </row>
    <row r="92" spans="1:30" ht="15.75" thickBot="1" x14ac:dyDescent="0.3">
      <c r="D92" s="26"/>
      <c r="G92" s="57"/>
      <c r="H92" s="46"/>
      <c r="I92" s="46"/>
      <c r="J92" s="46"/>
      <c r="K92" s="48" t="s">
        <v>90</v>
      </c>
      <c r="L92" s="49"/>
      <c r="M92" s="49">
        <f t="array" ref="M92">SUM($F2:$F85*K2:K85*($R2:$R85&lt;$T$12))</f>
        <v>0</v>
      </c>
      <c r="N92" s="49" t="e">
        <f t="array" ref="N92">SUM($F2:$F85*#REF!*($R2:$R85&lt;$T$12))</f>
        <v>#REF!</v>
      </c>
      <c r="O92" s="49">
        <f t="array" ref="O92">SUM($F2:$F85*L2:L85*($R2:$R85&lt;$T$12))</f>
        <v>0</v>
      </c>
      <c r="P92" s="46"/>
      <c r="Q92" s="46"/>
      <c r="R92" s="46"/>
      <c r="S92" s="46"/>
      <c r="T92" s="46"/>
    </row>
    <row r="93" spans="1:30" x14ac:dyDescent="0.25">
      <c r="D93" s="26"/>
    </row>
    <row r="94" spans="1:30" s="26" customFormat="1" x14ac:dyDescent="0.25">
      <c r="A94" s="10"/>
      <c r="B94" s="19"/>
      <c r="C94" s="19"/>
      <c r="E94" s="12"/>
      <c r="F94" s="12"/>
      <c r="G94" s="18"/>
      <c r="H94" s="2"/>
      <c r="I94" s="56"/>
      <c r="J94" s="56"/>
      <c r="K94" s="56"/>
      <c r="L94" s="56"/>
      <c r="M94" s="2"/>
      <c r="N94" s="56"/>
      <c r="O94" s="56"/>
      <c r="P94" s="59"/>
      <c r="Q94" s="59"/>
      <c r="R94" s="59"/>
      <c r="S94" s="60"/>
      <c r="T94" s="56"/>
      <c r="U94" s="3"/>
      <c r="V94" s="3"/>
      <c r="W94" s="3"/>
      <c r="X94"/>
      <c r="Y94"/>
      <c r="Z94"/>
      <c r="AA94"/>
      <c r="AB94"/>
      <c r="AC94"/>
      <c r="AD94"/>
    </row>
    <row r="95" spans="1:30" x14ac:dyDescent="0.25">
      <c r="D95" s="26"/>
    </row>
    <row r="100" spans="27:30" x14ac:dyDescent="0.25">
      <c r="AA100" s="6"/>
      <c r="AB100" s="6"/>
      <c r="AC100" s="6"/>
      <c r="AD100" s="6"/>
    </row>
    <row r="104" spans="27:30" x14ac:dyDescent="0.25">
      <c r="AA104" s="6"/>
      <c r="AB104" s="6"/>
      <c r="AC104" s="6"/>
      <c r="AD104" s="6"/>
    </row>
    <row r="109" spans="27:30" x14ac:dyDescent="0.25">
      <c r="AA109" s="6"/>
      <c r="AB109" s="6"/>
      <c r="AC109" s="6"/>
      <c r="AD109" s="6"/>
    </row>
    <row r="122" spans="27:30" x14ac:dyDescent="0.25">
      <c r="AA122" s="26"/>
      <c r="AB122" s="26"/>
      <c r="AC122" s="26"/>
      <c r="AD122" s="2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109375" defaultRowHeight="15" x14ac:dyDescent="0.25"/>
  <cols>
    <col min="1" max="1" width="50.140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46</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72</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Hodge, Will</cp:lastModifiedBy>
  <dcterms:created xsi:type="dcterms:W3CDTF">2015-06-06T20:05:55Z</dcterms:created>
  <dcterms:modified xsi:type="dcterms:W3CDTF">2022-12-02T13:27:01Z</dcterms:modified>
</cp:coreProperties>
</file>