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Desktop/"/>
    </mc:Choice>
  </mc:AlternateContent>
  <xr:revisionPtr revIDLastSave="0" documentId="13_ncr:1_{C344F1CF-4B09-4D46-86F6-01103F6BE2D4}" xr6:coauthVersionLast="47" xr6:coauthVersionMax="47" xr10:uidLastSave="{00000000-0000-0000-0000-000000000000}"/>
  <bookViews>
    <workbookView xWindow="400" yWindow="500" windowWidth="38360" windowHeight="23720" activeTab="1" xr2:uid="{843DDD24-3EA5-074C-B66A-DD1E8081789D}"/>
  </bookViews>
  <sheets>
    <sheet name="pH Curve" sheetId="1" r:id="rId1"/>
    <sheet name="Calculations" sheetId="2" r:id="rId2"/>
    <sheet name="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D2" i="3"/>
  <c r="C2" i="3"/>
  <c r="B2" i="3"/>
  <c r="T2" i="1"/>
  <c r="S2" i="1"/>
  <c r="Q9" i="1"/>
  <c r="C8" i="2"/>
  <c r="E3" i="2"/>
  <c r="C3" i="2"/>
  <c r="G3" i="2" s="1"/>
  <c r="E2" i="2"/>
  <c r="D2" i="2"/>
  <c r="F2" i="2" s="1"/>
  <c r="B11" i="2" s="1"/>
  <c r="C2" i="2"/>
  <c r="B2" i="2"/>
  <c r="G4" i="2" l="1"/>
  <c r="C11" i="2" s="1"/>
  <c r="B14" i="2"/>
  <c r="D8" i="2"/>
  <c r="C14" i="2" l="1"/>
</calcChain>
</file>

<file path=xl/sharedStrings.xml><?xml version="1.0" encoding="utf-8"?>
<sst xmlns="http://schemas.openxmlformats.org/spreadsheetml/2006/main" count="24" uniqueCount="23">
  <si>
    <t>Volume of Added Sodium Hydroxide Titrant (mL)</t>
  </si>
  <si>
    <t>pH of Sample Solution</t>
  </si>
  <si>
    <t>NaOH titrant vol (L)</t>
  </si>
  <si>
    <t>Titrant uncertainty</t>
  </si>
  <si>
    <t>Pipette vol</t>
  </si>
  <si>
    <t>Pipette uncertainty</t>
  </si>
  <si>
    <t>Relative (%)</t>
  </si>
  <si>
    <t>[acetic acid]</t>
  </si>
  <si>
    <t>Relative (unit)</t>
  </si>
  <si>
    <t>[H3O]</t>
  </si>
  <si>
    <t>pH</t>
  </si>
  <si>
    <t>[H3O] times 10^4</t>
  </si>
  <si>
    <t>[acetic] after EQ</t>
  </si>
  <si>
    <t>[acetic] percent uncertainty</t>
  </si>
  <si>
    <t>Total uncertainty [acetic]</t>
  </si>
  <si>
    <t>Ka</t>
  </si>
  <si>
    <t>Ka uncertainty</t>
  </si>
  <si>
    <t>Vol at half-eq point</t>
  </si>
  <si>
    <t>pH at half-eq</t>
  </si>
  <si>
    <t>Theoretical Ka acetic</t>
  </si>
  <si>
    <t>Ka ICE</t>
  </si>
  <si>
    <t>Ka pH curve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</si>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</sst>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 Curve'!$B$1</c:f>
              <c:strCache>
                <c:ptCount val="1"/>
                <c:pt idx="0">
                  <c:v>pH of Sample Solution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7F-224F-B114-D61930DE08D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'pH Curve'!$A$2:$A$45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6.1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16.100000000000001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21.03</c:v>
                </c:pt>
                <c:pt idx="22">
                  <c:v>22</c:v>
                </c:pt>
                <c:pt idx="23">
                  <c:v>23</c:v>
                </c:pt>
                <c:pt idx="24">
                  <c:v>24.04</c:v>
                </c:pt>
                <c:pt idx="25">
                  <c:v>25</c:v>
                </c:pt>
                <c:pt idx="26">
                  <c:v>26.1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'pH Curve'!$B$2:$B$45</c:f>
              <c:numCache>
                <c:formatCode>General</c:formatCode>
                <c:ptCount val="44"/>
                <c:pt idx="0">
                  <c:v>3.18</c:v>
                </c:pt>
                <c:pt idx="1">
                  <c:v>3.51</c:v>
                </c:pt>
                <c:pt idx="2">
                  <c:v>3.8</c:v>
                </c:pt>
                <c:pt idx="3">
                  <c:v>4</c:v>
                </c:pt>
                <c:pt idx="4">
                  <c:v>4.1399999999999997</c:v>
                </c:pt>
                <c:pt idx="5">
                  <c:v>4.25</c:v>
                </c:pt>
                <c:pt idx="6">
                  <c:v>4.3499999999999996</c:v>
                </c:pt>
                <c:pt idx="7">
                  <c:v>4.42</c:v>
                </c:pt>
                <c:pt idx="8">
                  <c:v>4.4800000000000004</c:v>
                </c:pt>
                <c:pt idx="9">
                  <c:v>4.55</c:v>
                </c:pt>
                <c:pt idx="10">
                  <c:v>4.62</c:v>
                </c:pt>
                <c:pt idx="11">
                  <c:v>4.67</c:v>
                </c:pt>
                <c:pt idx="12">
                  <c:v>4.72</c:v>
                </c:pt>
                <c:pt idx="13">
                  <c:v>4.78</c:v>
                </c:pt>
                <c:pt idx="14">
                  <c:v>4.83</c:v>
                </c:pt>
                <c:pt idx="15">
                  <c:v>4.88</c:v>
                </c:pt>
                <c:pt idx="16">
                  <c:v>4.93</c:v>
                </c:pt>
                <c:pt idx="17">
                  <c:v>4.96</c:v>
                </c:pt>
                <c:pt idx="18">
                  <c:v>5.01</c:v>
                </c:pt>
                <c:pt idx="19">
                  <c:v>5.0599999999999996</c:v>
                </c:pt>
                <c:pt idx="20">
                  <c:v>5.1100000000000003</c:v>
                </c:pt>
                <c:pt idx="21">
                  <c:v>5.15</c:v>
                </c:pt>
                <c:pt idx="22">
                  <c:v>5.2</c:v>
                </c:pt>
                <c:pt idx="23">
                  <c:v>5.25</c:v>
                </c:pt>
                <c:pt idx="24">
                  <c:v>5.3</c:v>
                </c:pt>
                <c:pt idx="25">
                  <c:v>5.35</c:v>
                </c:pt>
                <c:pt idx="26">
                  <c:v>5.41</c:v>
                </c:pt>
                <c:pt idx="27">
                  <c:v>5.47</c:v>
                </c:pt>
                <c:pt idx="28">
                  <c:v>5.54</c:v>
                </c:pt>
                <c:pt idx="29">
                  <c:v>5.6</c:v>
                </c:pt>
                <c:pt idx="30">
                  <c:v>5.66</c:v>
                </c:pt>
                <c:pt idx="31">
                  <c:v>5.75</c:v>
                </c:pt>
                <c:pt idx="32">
                  <c:v>5.85</c:v>
                </c:pt>
                <c:pt idx="33">
                  <c:v>5.95</c:v>
                </c:pt>
                <c:pt idx="34">
                  <c:v>6.09</c:v>
                </c:pt>
                <c:pt idx="35">
                  <c:v>6.32</c:v>
                </c:pt>
                <c:pt idx="36">
                  <c:v>6.58</c:v>
                </c:pt>
                <c:pt idx="37">
                  <c:v>7.34</c:v>
                </c:pt>
                <c:pt idx="38">
                  <c:v>11.21</c:v>
                </c:pt>
                <c:pt idx="39">
                  <c:v>11.69</c:v>
                </c:pt>
                <c:pt idx="40">
                  <c:v>11.88</c:v>
                </c:pt>
                <c:pt idx="41">
                  <c:v>11.98</c:v>
                </c:pt>
                <c:pt idx="42">
                  <c:v>12.11</c:v>
                </c:pt>
                <c:pt idx="43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1241-BC38-E779DF8051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 Curve'!$A$2:$A$45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6.1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16.100000000000001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21.03</c:v>
                </c:pt>
                <c:pt idx="22">
                  <c:v>22</c:v>
                </c:pt>
                <c:pt idx="23">
                  <c:v>23</c:v>
                </c:pt>
                <c:pt idx="24">
                  <c:v>24.04</c:v>
                </c:pt>
                <c:pt idx="25">
                  <c:v>25</c:v>
                </c:pt>
                <c:pt idx="26">
                  <c:v>26.1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'pH Curve'!$B$2:$B$45</c:f>
              <c:numCache>
                <c:formatCode>General</c:formatCode>
                <c:ptCount val="44"/>
                <c:pt idx="0">
                  <c:v>3.18</c:v>
                </c:pt>
                <c:pt idx="1">
                  <c:v>3.51</c:v>
                </c:pt>
                <c:pt idx="2">
                  <c:v>3.8</c:v>
                </c:pt>
                <c:pt idx="3">
                  <c:v>4</c:v>
                </c:pt>
                <c:pt idx="4">
                  <c:v>4.1399999999999997</c:v>
                </c:pt>
                <c:pt idx="5">
                  <c:v>4.25</c:v>
                </c:pt>
                <c:pt idx="6">
                  <c:v>4.3499999999999996</c:v>
                </c:pt>
                <c:pt idx="7">
                  <c:v>4.42</c:v>
                </c:pt>
                <c:pt idx="8">
                  <c:v>4.4800000000000004</c:v>
                </c:pt>
                <c:pt idx="9">
                  <c:v>4.55</c:v>
                </c:pt>
                <c:pt idx="10">
                  <c:v>4.62</c:v>
                </c:pt>
                <c:pt idx="11">
                  <c:v>4.67</c:v>
                </c:pt>
                <c:pt idx="12">
                  <c:v>4.72</c:v>
                </c:pt>
                <c:pt idx="13">
                  <c:v>4.78</c:v>
                </c:pt>
                <c:pt idx="14">
                  <c:v>4.83</c:v>
                </c:pt>
                <c:pt idx="15">
                  <c:v>4.88</c:v>
                </c:pt>
                <c:pt idx="16">
                  <c:v>4.93</c:v>
                </c:pt>
                <c:pt idx="17">
                  <c:v>4.96</c:v>
                </c:pt>
                <c:pt idx="18">
                  <c:v>5.01</c:v>
                </c:pt>
                <c:pt idx="19">
                  <c:v>5.0599999999999996</c:v>
                </c:pt>
                <c:pt idx="20">
                  <c:v>5.1100000000000003</c:v>
                </c:pt>
                <c:pt idx="21">
                  <c:v>5.15</c:v>
                </c:pt>
                <c:pt idx="22">
                  <c:v>5.2</c:v>
                </c:pt>
                <c:pt idx="23">
                  <c:v>5.25</c:v>
                </c:pt>
                <c:pt idx="24">
                  <c:v>5.3</c:v>
                </c:pt>
                <c:pt idx="25">
                  <c:v>5.35</c:v>
                </c:pt>
                <c:pt idx="26">
                  <c:v>5.41</c:v>
                </c:pt>
                <c:pt idx="27">
                  <c:v>5.47</c:v>
                </c:pt>
                <c:pt idx="28">
                  <c:v>5.54</c:v>
                </c:pt>
                <c:pt idx="29">
                  <c:v>5.6</c:v>
                </c:pt>
                <c:pt idx="30">
                  <c:v>5.66</c:v>
                </c:pt>
                <c:pt idx="31">
                  <c:v>5.75</c:v>
                </c:pt>
                <c:pt idx="32">
                  <c:v>5.85</c:v>
                </c:pt>
                <c:pt idx="33">
                  <c:v>5.95</c:v>
                </c:pt>
                <c:pt idx="34">
                  <c:v>6.09</c:v>
                </c:pt>
                <c:pt idx="35">
                  <c:v>6.32</c:v>
                </c:pt>
                <c:pt idx="36">
                  <c:v>6.58</c:v>
                </c:pt>
                <c:pt idx="37">
                  <c:v>7.34</c:v>
                </c:pt>
                <c:pt idx="38">
                  <c:v>11.21</c:v>
                </c:pt>
                <c:pt idx="39">
                  <c:v>11.69</c:v>
                </c:pt>
                <c:pt idx="40">
                  <c:v>11.88</c:v>
                </c:pt>
                <c:pt idx="41">
                  <c:v>11.98</c:v>
                </c:pt>
                <c:pt idx="42">
                  <c:v>12.11</c:v>
                </c:pt>
                <c:pt idx="43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224F-B114-D61930DE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44720"/>
        <c:axId val="1534115776"/>
      </c:scatterChart>
      <c:valAx>
        <c:axId val="148434472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0.150M Aqueous</a:t>
                </a:r>
                <a:r>
                  <a:rPr lang="en-US" baseline="0"/>
                  <a:t> Sodium Hydroxide</a:t>
                </a:r>
                <a:r>
                  <a:rPr lang="en-US"/>
                  <a:t> Titrant</a:t>
                </a:r>
                <a:r>
                  <a:rPr lang="en-US" baseline="0"/>
                  <a:t> Added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5776"/>
        <c:crosses val="autoZero"/>
        <c:crossBetween val="midCat"/>
      </c:valAx>
      <c:valAx>
        <c:axId val="153411577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of Sample 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44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264949</xdr:colOff>
      <xdr:row>5</xdr:row>
      <xdr:rowOff>81279</xdr:rowOff>
    </xdr:from>
    <xdr:to>
      <xdr:col>13</xdr:col>
      <xdr:colOff>712984</xdr:colOff>
      <xdr:row>52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A83B1-6263-D24E-A686-487C16A7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0.06334</cdr:x>
      <cdr:y>0.11799</cdr:y>
    </cdr:from>
    <cdr:to>
      <cdr:x>0.95752</cdr:x>
      <cdr:y>0.72789</cdr:y>
    </cdr:to>
    <cdr:sp macro="" textlink="">
      <cdr:nvSpPr>
        <cdr:cNvPr id="17" name="Freeform 16">
          <a:extLst xmlns:a="http://schemas.openxmlformats.org/drawingml/2006/main">
            <a:ext uri="{FF2B5EF4-FFF2-40B4-BE49-F238E27FC236}">
              <a16:creationId xmlns:a16="http://schemas.microsoft.com/office/drawing/2014/main" id="{788278D9-28F4-2F42-ADCE-0A5E91A9FDC4}"/>
            </a:ext>
          </a:extLst>
        </cdr:cNvPr>
        <cdr:cNvSpPr/>
      </cdr:nvSpPr>
      <cdr:spPr>
        <a:xfrm xmlns:a="http://schemas.openxmlformats.org/drawingml/2006/main">
          <a:off x="570578" y="1021615"/>
          <a:ext cx="8054474" cy="5280528"/>
        </a:xfrm>
        <a:custGeom xmlns:a="http://schemas.openxmlformats.org/drawingml/2006/main">
          <a:avLst/>
          <a:gdLst>
            <a:gd name="connsiteX0" fmla="*/ 0 w 8054474"/>
            <a:gd name="connsiteY0" fmla="*/ 5102281 h 5102281"/>
            <a:gd name="connsiteX1" fmla="*/ 880088 w 8054474"/>
            <a:gd name="connsiteY1" fmla="*/ 4500702 h 5102281"/>
            <a:gd name="connsiteX2" fmla="*/ 3163860 w 8054474"/>
            <a:gd name="connsiteY2" fmla="*/ 4066228 h 5102281"/>
            <a:gd name="connsiteX3" fmla="*/ 5859825 w 8054474"/>
            <a:gd name="connsiteY3" fmla="*/ 3598333 h 5102281"/>
            <a:gd name="connsiteX4" fmla="*/ 6695351 w 8054474"/>
            <a:gd name="connsiteY4" fmla="*/ 2840789 h 5102281"/>
            <a:gd name="connsiteX5" fmla="*/ 7074123 w 8054474"/>
            <a:gd name="connsiteY5" fmla="*/ 679561 h 5102281"/>
            <a:gd name="connsiteX6" fmla="*/ 8054474 w 8054474"/>
            <a:gd name="connsiteY6" fmla="*/ 0 h 5102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054474" h="5102281">
              <a:moveTo>
                <a:pt x="0" y="5102281"/>
              </a:moveTo>
              <a:cubicBezTo>
                <a:pt x="176389" y="4887829"/>
                <a:pt x="352778" y="4673377"/>
                <a:pt x="880088" y="4500702"/>
              </a:cubicBezTo>
              <a:cubicBezTo>
                <a:pt x="1407398" y="4328027"/>
                <a:pt x="3163860" y="4066228"/>
                <a:pt x="3163860" y="4066228"/>
              </a:cubicBezTo>
              <a:cubicBezTo>
                <a:pt x="3993816" y="3915833"/>
                <a:pt x="5271243" y="3802573"/>
                <a:pt x="5859825" y="3598333"/>
              </a:cubicBezTo>
              <a:cubicBezTo>
                <a:pt x="6448407" y="3394093"/>
                <a:pt x="6492968" y="3327251"/>
                <a:pt x="6695351" y="2840789"/>
              </a:cubicBezTo>
              <a:cubicBezTo>
                <a:pt x="6897734" y="2354327"/>
                <a:pt x="6847603" y="1153026"/>
                <a:pt x="7074123" y="679561"/>
              </a:cubicBezTo>
              <a:cubicBezTo>
                <a:pt x="7300643" y="206096"/>
                <a:pt x="7861375" y="76126"/>
                <a:pt x="8054474" y="0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0.81901</cdr:x>
      <cdr:y>0.32001</cdr:y>
    </cdr:from>
    <cdr:to>
      <cdr:x>0.83632</cdr:x>
      <cdr:y>0.33802</cdr:y>
    </cdr:to>
    <cdr:sp macro="" textlink="">
      <cdr:nvSpPr>
        <cdr:cNvPr id="18" name="5-Point Star 17">
          <a:extLst xmlns:a="http://schemas.openxmlformats.org/drawingml/2006/main">
            <a:ext uri="{FF2B5EF4-FFF2-40B4-BE49-F238E27FC236}">
              <a16:creationId xmlns:a16="http://schemas.microsoft.com/office/drawing/2014/main" id="{CC0F79BD-AB60-544C-B4EC-8B336109FFA9}"/>
            </a:ext>
          </a:extLst>
        </cdr:cNvPr>
        <cdr:cNvSpPr/>
      </cdr:nvSpPr>
      <cdr:spPr>
        <a:xfrm xmlns:a="http://schemas.openxmlformats.org/drawingml/2006/main">
          <a:off x="7377332" y="2770652"/>
          <a:ext cx="155965" cy="155965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0.43932</cdr:x>
      <cdr:y>0.59021</cdr:y>
    </cdr:from>
    <cdr:to>
      <cdr:x>0.45169</cdr:x>
      <cdr:y>0.60308</cdr:y>
    </cdr:to>
    <cdr:sp macro="" textlink="">
      <cdr:nvSpPr>
        <cdr:cNvPr id="19" name="Triangle 18">
          <a:extLst xmlns:a="http://schemas.openxmlformats.org/drawingml/2006/main">
            <a:ext uri="{FF2B5EF4-FFF2-40B4-BE49-F238E27FC236}">
              <a16:creationId xmlns:a16="http://schemas.microsoft.com/office/drawing/2014/main" id="{D39CA608-0354-6242-AA20-A9E7DFFB1E2A}"/>
            </a:ext>
          </a:extLst>
        </cdr:cNvPr>
        <cdr:cNvSpPr/>
      </cdr:nvSpPr>
      <cdr:spPr>
        <a:xfrm xmlns:a="http://schemas.openxmlformats.org/drawingml/2006/main">
          <a:off x="3957244" y="5110124"/>
          <a:ext cx="111404" cy="11140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0.82438</cdr:x>
      <cdr:y>0.3314</cdr:y>
    </cdr:from>
    <cdr:to>
      <cdr:x>0.82561</cdr:x>
      <cdr:y>0.93615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164FF846-B445-314B-82C2-3B50B64C0EF8}"/>
            </a:ext>
          </a:extLst>
        </cdr:cNvPr>
        <cdr:cNvCxnSpPr/>
      </cdr:nvCxnSpPr>
      <cdr:spPr>
        <a:xfrm xmlns:a="http://schemas.openxmlformats.org/drawingml/2006/main" flipH="1">
          <a:off x="7425712" y="2869308"/>
          <a:ext cx="11141" cy="52359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0.06087</cdr:x>
      <cdr:y>0.33159</cdr:y>
    </cdr:from>
    <cdr:to>
      <cdr:x>0.82643</cdr:x>
      <cdr:y>0.33159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98608F63-6593-CA44-8543-6F5DA55D26AE}"/>
            </a:ext>
          </a:extLst>
        </cdr:cNvPr>
        <cdr:cNvCxnSpPr/>
      </cdr:nvCxnSpPr>
      <cdr:spPr>
        <a:xfrm xmlns:a="http://schemas.openxmlformats.org/drawingml/2006/main" flipH="1">
          <a:off x="548298" y="2870913"/>
          <a:ext cx="6895877" cy="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0.44222</cdr:x>
      <cdr:y>0.59664</cdr:y>
    </cdr:from>
    <cdr:to>
      <cdr:x>0.44359</cdr:x>
      <cdr:y>0.93486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46C842F3-0CED-9F4A-9566-F68D45A44F5F}"/>
            </a:ext>
          </a:extLst>
        </cdr:cNvPr>
        <cdr:cNvCxnSpPr/>
      </cdr:nvCxnSpPr>
      <cdr:spPr>
        <a:xfrm xmlns:a="http://schemas.openxmlformats.org/drawingml/2006/main" flipH="1">
          <a:off x="3983346" y="5165826"/>
          <a:ext cx="12408" cy="292830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0.06705</cdr:x>
      <cdr:y>0.59775</cdr:y>
    </cdr:from>
    <cdr:to>
      <cdr:x>0.44222</cdr:x>
      <cdr:y>0.59775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227D2877-F06E-E544-99D2-0A98BD446186}"/>
            </a:ext>
          </a:extLst>
        </cdr:cNvPr>
        <cdr:cNvCxnSpPr/>
      </cdr:nvCxnSpPr>
      <cdr:spPr>
        <a:xfrm xmlns:a="http://schemas.openxmlformats.org/drawingml/2006/main" flipH="1">
          <a:off x="603999" y="5175361"/>
          <a:ext cx="3379346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C546-D622-5F43-B81C-F053A5852993}">
  <dimension ref="A1:T45"/>
  <sheetViews>
    <sheetView topLeftCell="C1" zoomScale="114" zoomScaleNormal="114" workbookViewId="0">
      <selection activeCell="S21" sqref="S21"/>
    </sheetView>
  </sheetViews>
  <sheetFormatPr baseColWidth="10" defaultRowHeight="16" x14ac:dyDescent="0.2"/>
  <cols>
    <col min="1" max="1" width="30.83203125" customWidth="1"/>
    <col min="2" max="2" width="23.6640625" customWidth="1"/>
    <col min="19" max="20" width="12.33203125" bestFit="1" customWidth="1"/>
  </cols>
  <sheetData>
    <row r="1" spans="1:20" x14ac:dyDescent="0.2">
      <c r="A1" s="1" t="s">
        <v>0</v>
      </c>
      <c r="B1" s="1" t="s">
        <v>1</v>
      </c>
      <c r="S1" s="3" t="s">
        <v>18</v>
      </c>
      <c r="T1" s="3" t="s">
        <v>15</v>
      </c>
    </row>
    <row r="2" spans="1:20" x14ac:dyDescent="0.2">
      <c r="A2" s="2">
        <v>0</v>
      </c>
      <c r="B2" s="2">
        <v>3.18</v>
      </c>
      <c r="S2">
        <f>5.18</f>
        <v>5.18</v>
      </c>
      <c r="T2">
        <f>10^(-S2)</f>
        <v>6.6069344800759593E-6</v>
      </c>
    </row>
    <row r="3" spans="1:20" x14ac:dyDescent="0.2">
      <c r="A3" s="2">
        <v>1</v>
      </c>
      <c r="B3" s="2">
        <v>3.51</v>
      </c>
    </row>
    <row r="4" spans="1:20" x14ac:dyDescent="0.2">
      <c r="A4" s="2">
        <v>2</v>
      </c>
      <c r="B4" s="2">
        <v>3.8</v>
      </c>
    </row>
    <row r="5" spans="1:20" x14ac:dyDescent="0.2">
      <c r="A5" s="2">
        <v>3</v>
      </c>
      <c r="B5" s="2">
        <v>4</v>
      </c>
    </row>
    <row r="6" spans="1:20" x14ac:dyDescent="0.2">
      <c r="A6" s="2">
        <v>4</v>
      </c>
      <c r="B6" s="2">
        <v>4.1399999999999997</v>
      </c>
    </row>
    <row r="7" spans="1:20" x14ac:dyDescent="0.2">
      <c r="A7" s="2">
        <v>5</v>
      </c>
      <c r="B7" s="2">
        <v>4.25</v>
      </c>
    </row>
    <row r="8" spans="1:20" x14ac:dyDescent="0.2">
      <c r="A8" s="2">
        <v>6.1</v>
      </c>
      <c r="B8" s="2">
        <v>4.3499999999999996</v>
      </c>
      <c r="Q8" s="3" t="s">
        <v>17</v>
      </c>
    </row>
    <row r="9" spans="1:20" x14ac:dyDescent="0.2">
      <c r="A9" s="2">
        <v>7</v>
      </c>
      <c r="B9" s="2">
        <v>4.42</v>
      </c>
      <c r="Q9">
        <f>37.5/2</f>
        <v>18.75</v>
      </c>
    </row>
    <row r="10" spans="1:20" x14ac:dyDescent="0.2">
      <c r="A10" s="2">
        <v>8</v>
      </c>
      <c r="B10" s="2">
        <v>4.4800000000000004</v>
      </c>
    </row>
    <row r="11" spans="1:20" x14ac:dyDescent="0.2">
      <c r="A11" s="2">
        <v>9</v>
      </c>
      <c r="B11" s="2">
        <v>4.55</v>
      </c>
    </row>
    <row r="12" spans="1:20" x14ac:dyDescent="0.2">
      <c r="A12" s="2">
        <v>10</v>
      </c>
      <c r="B12" s="2">
        <v>4.62</v>
      </c>
    </row>
    <row r="13" spans="1:20" x14ac:dyDescent="0.2">
      <c r="A13" s="2">
        <v>11</v>
      </c>
      <c r="B13" s="2">
        <v>4.67</v>
      </c>
    </row>
    <row r="14" spans="1:20" x14ac:dyDescent="0.2">
      <c r="A14" s="2">
        <v>12</v>
      </c>
      <c r="B14" s="2">
        <v>4.72</v>
      </c>
    </row>
    <row r="15" spans="1:20" x14ac:dyDescent="0.2">
      <c r="A15" s="2">
        <v>13</v>
      </c>
      <c r="B15" s="2">
        <v>4.78</v>
      </c>
    </row>
    <row r="16" spans="1:20" x14ac:dyDescent="0.2">
      <c r="A16" s="2">
        <v>14</v>
      </c>
      <c r="B16" s="2">
        <v>4.83</v>
      </c>
    </row>
    <row r="17" spans="1:2" x14ac:dyDescent="0.2">
      <c r="A17" s="2">
        <v>15</v>
      </c>
      <c r="B17" s="2">
        <v>4.88</v>
      </c>
    </row>
    <row r="18" spans="1:2" x14ac:dyDescent="0.2">
      <c r="A18" s="2">
        <v>16.100000000000001</v>
      </c>
      <c r="B18" s="2">
        <v>4.93</v>
      </c>
    </row>
    <row r="19" spans="1:2" x14ac:dyDescent="0.2">
      <c r="A19" s="2">
        <v>17</v>
      </c>
      <c r="B19" s="2">
        <v>4.96</v>
      </c>
    </row>
    <row r="20" spans="1:2" x14ac:dyDescent="0.2">
      <c r="A20" s="2">
        <v>18</v>
      </c>
      <c r="B20" s="2">
        <v>5.01</v>
      </c>
    </row>
    <row r="21" spans="1:2" x14ac:dyDescent="0.2">
      <c r="A21" s="2">
        <v>19</v>
      </c>
      <c r="B21" s="2">
        <v>5.0599999999999996</v>
      </c>
    </row>
    <row r="22" spans="1:2" x14ac:dyDescent="0.2">
      <c r="A22" s="2">
        <v>20</v>
      </c>
      <c r="B22" s="2">
        <v>5.1100000000000003</v>
      </c>
    </row>
    <row r="23" spans="1:2" x14ac:dyDescent="0.2">
      <c r="A23" s="2">
        <v>21.03</v>
      </c>
      <c r="B23" s="2">
        <v>5.15</v>
      </c>
    </row>
    <row r="24" spans="1:2" x14ac:dyDescent="0.2">
      <c r="A24" s="2">
        <v>22</v>
      </c>
      <c r="B24" s="2">
        <v>5.2</v>
      </c>
    </row>
    <row r="25" spans="1:2" x14ac:dyDescent="0.2">
      <c r="A25" s="2">
        <v>23</v>
      </c>
      <c r="B25" s="2">
        <v>5.25</v>
      </c>
    </row>
    <row r="26" spans="1:2" x14ac:dyDescent="0.2">
      <c r="A26" s="2">
        <v>24.04</v>
      </c>
      <c r="B26" s="2">
        <v>5.3</v>
      </c>
    </row>
    <row r="27" spans="1:2" x14ac:dyDescent="0.2">
      <c r="A27" s="2">
        <v>25</v>
      </c>
      <c r="B27" s="2">
        <v>5.35</v>
      </c>
    </row>
    <row r="28" spans="1:2" x14ac:dyDescent="0.2">
      <c r="A28" s="2">
        <v>26.1</v>
      </c>
      <c r="B28" s="2">
        <v>5.41</v>
      </c>
    </row>
    <row r="29" spans="1:2" x14ac:dyDescent="0.2">
      <c r="A29" s="2">
        <v>27</v>
      </c>
      <c r="B29" s="2">
        <v>5.47</v>
      </c>
    </row>
    <row r="30" spans="1:2" x14ac:dyDescent="0.2">
      <c r="A30" s="2">
        <v>28</v>
      </c>
      <c r="B30" s="2">
        <v>5.54</v>
      </c>
    </row>
    <row r="31" spans="1:2" x14ac:dyDescent="0.2">
      <c r="A31" s="2">
        <v>29</v>
      </c>
      <c r="B31" s="2">
        <v>5.6</v>
      </c>
    </row>
    <row r="32" spans="1:2" x14ac:dyDescent="0.2">
      <c r="A32" s="2">
        <v>30</v>
      </c>
      <c r="B32" s="2">
        <v>5.66</v>
      </c>
    </row>
    <row r="33" spans="1:2" x14ac:dyDescent="0.2">
      <c r="A33" s="2">
        <v>31</v>
      </c>
      <c r="B33" s="2">
        <v>5.75</v>
      </c>
    </row>
    <row r="34" spans="1:2" x14ac:dyDescent="0.2">
      <c r="A34" s="2">
        <v>32</v>
      </c>
      <c r="B34" s="2">
        <v>5.85</v>
      </c>
    </row>
    <row r="35" spans="1:2" x14ac:dyDescent="0.2">
      <c r="A35" s="2">
        <v>33</v>
      </c>
      <c r="B35" s="2">
        <v>5.95</v>
      </c>
    </row>
    <row r="36" spans="1:2" x14ac:dyDescent="0.2">
      <c r="A36" s="2">
        <v>34</v>
      </c>
      <c r="B36" s="2">
        <v>6.09</v>
      </c>
    </row>
    <row r="37" spans="1:2" x14ac:dyDescent="0.2">
      <c r="A37" s="2">
        <v>35</v>
      </c>
      <c r="B37" s="2">
        <v>6.32</v>
      </c>
    </row>
    <row r="38" spans="1:2" x14ac:dyDescent="0.2">
      <c r="A38" s="2">
        <v>36</v>
      </c>
      <c r="B38" s="2">
        <v>6.58</v>
      </c>
    </row>
    <row r="39" spans="1:2" x14ac:dyDescent="0.2">
      <c r="A39" s="2">
        <v>37</v>
      </c>
      <c r="B39" s="2">
        <v>7.34</v>
      </c>
    </row>
    <row r="40" spans="1:2" x14ac:dyDescent="0.2">
      <c r="A40" s="2">
        <v>38</v>
      </c>
      <c r="B40" s="2">
        <v>11.21</v>
      </c>
    </row>
    <row r="41" spans="1:2" x14ac:dyDescent="0.2">
      <c r="A41" s="2">
        <v>39</v>
      </c>
      <c r="B41" s="2">
        <v>11.69</v>
      </c>
    </row>
    <row r="42" spans="1:2" x14ac:dyDescent="0.2">
      <c r="A42" s="2">
        <v>40</v>
      </c>
      <c r="B42" s="2">
        <v>11.88</v>
      </c>
    </row>
    <row r="43" spans="1:2" x14ac:dyDescent="0.2">
      <c r="A43" s="2">
        <v>41</v>
      </c>
      <c r="B43" s="2">
        <v>11.98</v>
      </c>
    </row>
    <row r="44" spans="1:2" x14ac:dyDescent="0.2">
      <c r="A44" s="2">
        <v>42</v>
      </c>
      <c r="B44" s="2">
        <v>12.11</v>
      </c>
    </row>
    <row r="45" spans="1:2" x14ac:dyDescent="0.2">
      <c r="A45" s="2">
        <v>43</v>
      </c>
      <c r="B45" s="2">
        <v>12.18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5B29-BCD0-A24D-BBF7-EC7F3882E1CA}">
  <dimension ref="A1:I14"/>
  <sheetViews>
    <sheetView tabSelected="1" zoomScale="125" zoomScaleNormal="125" workbookViewId="0">
      <selection activeCell="B11" sqref="B11"/>
    </sheetView>
  </sheetViews>
  <sheetFormatPr baseColWidth="10" defaultRowHeight="16" x14ac:dyDescent="0.2"/>
  <cols>
    <col min="1" max="1" width="15" customWidth="1"/>
    <col min="2" max="2" width="21.33203125" customWidth="1"/>
    <col min="3" max="3" width="23.1640625" customWidth="1"/>
    <col min="4" max="4" width="24" customWidth="1"/>
    <col min="5" max="5" width="22.6640625" customWidth="1"/>
    <col min="6" max="6" width="20.6640625" customWidth="1"/>
    <col min="7" max="7" width="27.33203125" customWidth="1"/>
    <col min="8" max="8" width="15" customWidth="1"/>
    <col min="9" max="9" width="21.6640625" customWidth="1"/>
  </cols>
  <sheetData>
    <row r="1" spans="1:9" x14ac:dyDescent="0.2"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3" t="s">
        <v>14</v>
      </c>
      <c r="I1" s="3"/>
    </row>
    <row r="2" spans="1:9" x14ac:dyDescent="0.2">
      <c r="B2">
        <f>37.5/1000</f>
        <v>3.7499999999999999E-2</v>
      </c>
      <c r="C2">
        <f>0.2/1000</f>
        <v>2.0000000000000001E-4</v>
      </c>
      <c r="D2">
        <f>25/1000</f>
        <v>2.5000000000000001E-2</v>
      </c>
      <c r="E2">
        <f>0.03/1000</f>
        <v>2.9999999999999997E-5</v>
      </c>
      <c r="F2">
        <f>B2*0.15/D2</f>
        <v>0.22499999999999998</v>
      </c>
    </row>
    <row r="3" spans="1:9" x14ac:dyDescent="0.2">
      <c r="A3" s="3" t="s">
        <v>6</v>
      </c>
      <c r="C3">
        <f>C2/B2*100</f>
        <v>0.53333333333333344</v>
      </c>
      <c r="E3">
        <f>E2/D2*100</f>
        <v>0.12</v>
      </c>
      <c r="G3">
        <f>C3+E3</f>
        <v>0.65333333333333343</v>
      </c>
    </row>
    <row r="4" spans="1:9" x14ac:dyDescent="0.2">
      <c r="A4" s="3" t="s">
        <v>8</v>
      </c>
      <c r="G4">
        <f>G3/100*F2</f>
        <v>1.4700000000000002E-3</v>
      </c>
    </row>
    <row r="7" spans="1:9" x14ac:dyDescent="0.2">
      <c r="B7" s="3" t="s">
        <v>10</v>
      </c>
      <c r="C7" s="3" t="s">
        <v>9</v>
      </c>
      <c r="D7" s="3" t="s">
        <v>11</v>
      </c>
    </row>
    <row r="8" spans="1:9" x14ac:dyDescent="0.2">
      <c r="B8">
        <v>3.18</v>
      </c>
      <c r="C8">
        <f>10^(-B8)</f>
        <v>6.606934480075955E-4</v>
      </c>
      <c r="D8">
        <f>C8*10^4</f>
        <v>6.6069344800759549</v>
      </c>
    </row>
    <row r="10" spans="1:9" x14ac:dyDescent="0.2">
      <c r="B10" s="3" t="s">
        <v>12</v>
      </c>
      <c r="C10" s="3" t="s">
        <v>13</v>
      </c>
    </row>
    <row r="11" spans="1:9" x14ac:dyDescent="0.2">
      <c r="B11">
        <f>F2-C8</f>
        <v>0.22433930655199238</v>
      </c>
      <c r="C11">
        <f>G4/B11*100</f>
        <v>0.65525744132552011</v>
      </c>
    </row>
    <row r="13" spans="1:9" x14ac:dyDescent="0.2">
      <c r="B13" s="3" t="s">
        <v>15</v>
      </c>
      <c r="C13" s="3" t="s">
        <v>16</v>
      </c>
    </row>
    <row r="14" spans="1:9" x14ac:dyDescent="0.2">
      <c r="B14">
        <f>C8^2/B11</f>
        <v>1.945783995454222E-6</v>
      </c>
      <c r="C14">
        <f>C11/100*B14</f>
        <v>1.2749894422334809E-8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B10-356A-3D4F-9850-FEE1843FAB64}">
  <dimension ref="A1:D4"/>
  <sheetViews>
    <sheetView workbookViewId="0">
      <selection activeCell="C4" sqref="C4"/>
    </sheetView>
  </sheetViews>
  <sheetFormatPr baseColWidth="10" defaultRowHeight="16" x14ac:dyDescent="0.2"/>
  <cols>
    <col min="1" max="1" width="21.83203125" customWidth="1"/>
    <col min="2" max="2" width="23.5" customWidth="1"/>
    <col min="3" max="3" width="43.5" customWidth="1"/>
    <col min="4" max="4" width="53.33203125" customWidth="1"/>
    <col min="5" max="5" width="46.5" customWidth="1"/>
    <col min="6" max="6" width="47.83203125" customWidth="1"/>
  </cols>
  <sheetData>
    <row r="1" spans="1:4" x14ac:dyDescent="0.2">
      <c r="B1" s="3" t="s">
        <v>19</v>
      </c>
      <c r="C1" s="3" t="s">
        <v>20</v>
      </c>
      <c r="D1" s="3" t="s">
        <v>21</v>
      </c>
    </row>
    <row r="2" spans="1:4" x14ac:dyDescent="0.2">
      <c r="B2">
        <f>1.8*10^(-5)</f>
        <v>1.8E-5</v>
      </c>
      <c r="C2">
        <f>Calculations!B14</f>
        <v>1.945783995454222E-6</v>
      </c>
      <c r="D2">
        <f>'pH Curve'!T2</f>
        <v>6.6069344800759593E-6</v>
      </c>
    </row>
    <row r="4" spans="1:4" x14ac:dyDescent="0.2">
      <c r="A4" s="3" t="s">
        <v>22</v>
      </c>
      <c r="C4">
        <f>(B2-C2)/B2*100</f>
        <v>89.190088914143203</v>
      </c>
      <c r="D4">
        <f>(B2-D2)/B2*100</f>
        <v>63.294808444022458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Curve</vt:lpstr>
      <vt:lpstr>Calculations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2021-11-03T22:25:34Z</dcterms:created>
  <dcterms:modified xsi:type="dcterms:W3CDTF">2021-11-05T06:12:32Z</dcterms:modified>
</cp:coreProperties>
</file>