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665" i="16" l="1"/>
  <c r="P10" i="13"/>
  <c r="G10" i="13"/>
  <c r="E14" i="12"/>
  <c r="H664" i="16"/>
  <c r="F524" i="16"/>
  <c r="F525" i="16"/>
  <c r="F565" i="16"/>
  <c r="F566" i="16"/>
  <c r="F575" i="16"/>
  <c r="F576" i="16"/>
  <c r="O7" i="13"/>
  <c r="G7" i="13"/>
  <c r="E11" i="12"/>
  <c r="F34" i="16"/>
  <c r="F33" i="16"/>
  <c r="F32" i="16"/>
  <c r="F30" i="16"/>
  <c r="F29" i="16"/>
  <c r="F38" i="16"/>
  <c r="F37" i="16"/>
  <c r="F36" i="16"/>
  <c r="F23" i="16"/>
  <c r="F24" i="16"/>
  <c r="F17" i="16"/>
  <c r="F18" i="16"/>
  <c r="F568" i="16"/>
  <c r="F569" i="16"/>
  <c r="F570" i="16"/>
  <c r="F521" i="16"/>
  <c r="F522" i="16"/>
  <c r="F532" i="16"/>
  <c r="F530" i="16"/>
  <c r="F529" i="16"/>
  <c r="G30" i="13"/>
  <c r="E26" i="17"/>
  <c r="H492" i="16"/>
  <c r="M29" i="13"/>
  <c r="G29" i="13"/>
  <c r="E25" i="17"/>
  <c r="H491" i="16"/>
  <c r="M28" i="13"/>
  <c r="G28" i="13"/>
  <c r="E24" i="17"/>
  <c r="H490" i="16"/>
  <c r="M27" i="13"/>
  <c r="G27" i="13"/>
  <c r="E23" i="17"/>
  <c r="H489" i="16"/>
  <c r="M26" i="13"/>
  <c r="G26" i="13"/>
  <c r="E22" i="17"/>
  <c r="H488" i="16"/>
  <c r="M25" i="13"/>
  <c r="G25" i="13"/>
  <c r="E21" i="17"/>
  <c r="H487" i="16"/>
  <c r="M24" i="13"/>
  <c r="G24" i="13"/>
  <c r="E20" i="17"/>
  <c r="E17" i="17"/>
  <c r="H475" i="16"/>
  <c r="M20" i="13"/>
  <c r="G20" i="13"/>
  <c r="E16" i="17"/>
  <c r="H474" i="16"/>
  <c r="M19" i="13"/>
  <c r="G19" i="13"/>
  <c r="E15" i="17"/>
  <c r="H473" i="16"/>
  <c r="M18" i="13"/>
  <c r="G18" i="13"/>
  <c r="E14" i="17"/>
  <c r="H472" i="16"/>
  <c r="M17" i="13"/>
  <c r="G17" i="13"/>
  <c r="E13" i="17"/>
  <c r="H471" i="16"/>
  <c r="M16" i="13"/>
  <c r="G16" i="13"/>
  <c r="E12" i="17"/>
  <c r="H470" i="16"/>
  <c r="M15" i="13"/>
  <c r="G15" i="13"/>
  <c r="E11" i="17"/>
  <c r="G21" i="13"/>
  <c r="F345" i="16"/>
  <c r="F178" i="16"/>
  <c r="F179" i="16"/>
  <c r="K11" i="13"/>
  <c r="G11" i="13"/>
  <c r="E15" i="12"/>
  <c r="E13" i="12"/>
  <c r="I8" i="13"/>
  <c r="G8" i="13"/>
  <c r="E12" i="12"/>
  <c r="E10" i="12"/>
  <c r="F403" i="16"/>
  <c r="F404" i="16"/>
  <c r="F405" i="16"/>
  <c r="F346" i="16"/>
  <c r="F347" i="16"/>
  <c r="F348" i="16"/>
  <c r="F343" i="16"/>
  <c r="F341" i="16"/>
  <c r="F340" i="16"/>
  <c r="F10" i="16"/>
  <c r="F11" i="16"/>
</calcChain>
</file>

<file path=xl/sharedStrings.xml><?xml version="1.0" encoding="utf-8"?>
<sst xmlns="http://schemas.openxmlformats.org/spreadsheetml/2006/main" count="495" uniqueCount="213">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</sst>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s>
  <fonts count="5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000000"/>
      <name val="Lucida Grande"/>
    </font>
    <font>
      <sz val="12"/>
      <color rgb="FFFF0000"/>
      <name val="Calibri"/>
      <family val="2"/>
      <scheme val="minor"/>
    </font>
    <font>
      <b/>
      <sz val="12"/>
      <color rgb="FFFFFFFF"/>
      <name val="Arial"/>
      <family val="2"/>
    </font>
    <font>
      <b/>
      <sz val="10"/>
      <color rgb="FF000000"/>
      <name val="Times New Roman"/>
    </font>
    <font>
      <sz val="10"/>
      <color rgb="FF000000"/>
      <name val="Times New Roman"/>
    </font>
    <font>
      <b/>
      <sz val="10"/>
      <color indexed="16"/>
      <name val="Times New Roman"/>
    </font>
    <font>
      <b/>
      <sz val="8"/>
      <color indexed="16"/>
      <name val="Times New Roman"/>
    </font>
    <font>
      <sz val="11"/>
      <name val="Arial"/>
    </font>
    <font>
      <b/>
      <sz val="10"/>
      <color rgb="FF800000"/>
      <name val="Times New Roman"/>
    </font>
    <font>
      <b/>
      <sz val="8"/>
      <color rgb="FF800000"/>
      <name val="Times New Roman"/>
    </font>
    <font>
      <sz val="10"/>
      <color rgb="FFC0C0C0"/>
      <name val="Times New Roman"/>
    </font>
    <font>
      <sz val="12"/>
      <color rgb="FF474747"/>
      <name val="Calibri (Body)"/>
    </font>
    <font>
      <sz val="12"/>
      <name val="Calibri (Body)"/>
    </font>
    <font>
      <sz val="12"/>
      <color theme="1"/>
      <name val="Calibri (Body)"/>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s>
  <cellStyleXfs count="36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61">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83"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25" fillId="2" borderId="0" xfId="183" applyFont="1" applyFill="1" applyBorder="1" applyAlignment="1" applyProtection="1"/>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2" xfId="0" applyFont="1" applyFill="1" applyBorder="1"/>
    <xf numFmtId="0" fontId="19" fillId="2" borderId="23"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7" fillId="0" borderId="0" xfId="0" applyFont="1" applyFill="1" applyBorder="1" applyAlignment="1">
      <alignment horizontal="left" indent="1"/>
    </xf>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0" applyFont="1"/>
    <xf numFmtId="0" fontId="33" fillId="13" borderId="20" xfId="0" applyFont="1" applyFill="1" applyBorder="1"/>
    <xf numFmtId="0" fontId="33" fillId="13" borderId="15" xfId="0" applyFont="1" applyFill="1" applyBorder="1"/>
    <xf numFmtId="0" fontId="30" fillId="0" borderId="24" xfId="0" applyFont="1" applyBorder="1"/>
    <xf numFmtId="0" fontId="30" fillId="0" borderId="5" xfId="0" applyFont="1" applyBorder="1"/>
    <xf numFmtId="0" fontId="30" fillId="0" borderId="21" xfId="0" applyFont="1" applyBorder="1"/>
    <xf numFmtId="0" fontId="30" fillId="0" borderId="12" xfId="0" applyFont="1" applyBorder="1"/>
    <xf numFmtId="0" fontId="30" fillId="0" borderId="0" xfId="183" applyFont="1" applyAlignment="1" applyProtection="1"/>
    <xf numFmtId="0" fontId="17" fillId="0" borderId="0" xfId="183" applyAlignment="1" applyProtection="1"/>
    <xf numFmtId="167" fontId="34" fillId="0" borderId="0" xfId="0" applyNumberFormat="1" applyFont="1"/>
    <xf numFmtId="0" fontId="30" fillId="0" borderId="17" xfId="0" applyFont="1" applyBorder="1"/>
    <xf numFmtId="0" fontId="30" fillId="0" borderId="2" xfId="0" applyFont="1" applyBorder="1"/>
    <xf numFmtId="0" fontId="30" fillId="0" borderId="13" xfId="0" applyFont="1" applyBorder="1"/>
    <xf numFmtId="0" fontId="32" fillId="0" borderId="7" xfId="0" applyFont="1" applyBorder="1"/>
    <xf numFmtId="0" fontId="30" fillId="0" borderId="0" xfId="0" applyFont="1" applyBorder="1"/>
    <xf numFmtId="0" fontId="30" fillId="0" borderId="8" xfId="0" applyFont="1" applyBorder="1"/>
    <xf numFmtId="0" fontId="30" fillId="0" borderId="7" xfId="0" applyFont="1" applyBorder="1"/>
    <xf numFmtId="0" fontId="30" fillId="0" borderId="1" xfId="0" applyFont="1" applyBorder="1"/>
    <xf numFmtId="0" fontId="32" fillId="0" borderId="9" xfId="0" applyFont="1" applyBorder="1"/>
    <xf numFmtId="0" fontId="30" fillId="0" borderId="9" xfId="0" applyFont="1" applyBorder="1"/>
    <xf numFmtId="0" fontId="30" fillId="0" borderId="14" xfId="0" applyFont="1" applyBorder="1"/>
    <xf numFmtId="0" fontId="35"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7" fillId="0" borderId="0" xfId="0" applyFont="1" applyFill="1" applyBorder="1" applyAlignment="1"/>
    <xf numFmtId="0" fontId="15" fillId="0" borderId="0" xfId="0" applyFont="1" applyFill="1" applyBorder="1" applyAlignment="1"/>
    <xf numFmtId="0" fontId="7" fillId="2" borderId="0" xfId="0" applyFont="1" applyFill="1"/>
    <xf numFmtId="2" fontId="0" fillId="0" borderId="0" xfId="0" applyNumberFormat="1"/>
    <xf numFmtId="2" fontId="36" fillId="0" borderId="0" xfId="0" applyNumberFormat="1" applyFont="1"/>
    <xf numFmtId="0" fontId="37" fillId="0" borderId="0" xfId="0" applyFont="1"/>
    <xf numFmtId="0" fontId="19" fillId="0" borderId="0" xfId="0" applyFont="1" applyFill="1" applyBorder="1" applyAlignment="1"/>
    <xf numFmtId="0" fontId="38" fillId="0" borderId="0" xfId="0" applyFont="1"/>
    <xf numFmtId="0" fontId="27"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2" borderId="0" xfId="0" applyFont="1" applyFill="1"/>
    <xf numFmtId="0" fontId="38" fillId="4" borderId="0" xfId="0" applyFont="1" applyFill="1"/>
    <xf numFmtId="0" fontId="38" fillId="4" borderId="23" xfId="0" applyFont="1" applyFill="1" applyBorder="1"/>
    <xf numFmtId="0" fontId="36" fillId="0" borderId="0" xfId="0" applyFont="1"/>
    <xf numFmtId="0" fontId="27" fillId="4" borderId="6" xfId="0" applyFont="1" applyFill="1" applyBorder="1"/>
    <xf numFmtId="0" fontId="17" fillId="14" borderId="0" xfId="183" applyFill="1" applyAlignment="1" applyProtection="1"/>
    <xf numFmtId="49" fontId="41" fillId="15" borderId="27" xfId="0" applyNumberFormat="1" applyFont="1" applyFill="1" applyBorder="1" applyAlignment="1">
      <alignment horizontal="left" vertical="center"/>
    </xf>
    <xf numFmtId="0" fontId="42" fillId="16" borderId="30" xfId="0" applyFont="1" applyFill="1" applyBorder="1" applyAlignment="1">
      <alignment horizontal="center" vertical="top" wrapText="1"/>
    </xf>
    <xf numFmtId="0" fontId="42" fillId="16" borderId="31" xfId="0" applyFont="1" applyFill="1" applyBorder="1" applyAlignment="1">
      <alignment horizontal="center" vertical="top" wrapText="1"/>
    </xf>
    <xf numFmtId="166" fontId="27" fillId="4" borderId="18" xfId="0" applyNumberFormat="1" applyFont="1" applyFill="1" applyBorder="1" applyAlignment="1">
      <alignment horizontal="right"/>
    </xf>
    <xf numFmtId="14" fontId="43" fillId="16" borderId="30" xfId="0" applyNumberFormat="1" applyFont="1" applyFill="1" applyBorder="1" applyAlignment="1">
      <alignment horizontal="right" vertical="center"/>
    </xf>
    <xf numFmtId="169" fontId="27" fillId="4" borderId="18" xfId="0" applyNumberFormat="1" applyFont="1" applyFill="1" applyBorder="1" applyAlignment="1">
      <alignment horizontal="right"/>
    </xf>
    <xf numFmtId="49" fontId="45" fillId="18" borderId="32" xfId="0" applyNumberFormat="1" applyFont="1" applyFill="1" applyBorder="1" applyAlignment="1">
      <alignment horizontal="center" vertical="center" wrapText="1"/>
    </xf>
    <xf numFmtId="49" fontId="44" fillId="18" borderId="33" xfId="0" applyNumberFormat="1" applyFont="1" applyFill="1" applyBorder="1" applyAlignment="1">
      <alignment horizontal="center" vertical="top" wrapText="1"/>
    </xf>
    <xf numFmtId="169" fontId="30" fillId="0" borderId="0" xfId="0" applyNumberFormat="1" applyFont="1"/>
    <xf numFmtId="0" fontId="5" fillId="2" borderId="0" xfId="0" applyFont="1" applyFill="1"/>
    <xf numFmtId="169" fontId="9" fillId="2" borderId="0" xfId="0" applyNumberFormat="1" applyFont="1" applyFill="1"/>
    <xf numFmtId="170" fontId="9" fillId="2" borderId="0" xfId="0" applyNumberFormat="1" applyFont="1" applyFill="1"/>
    <xf numFmtId="9" fontId="9" fillId="2" borderId="0" xfId="0" applyNumberFormat="1" applyFont="1" applyFill="1"/>
    <xf numFmtId="0" fontId="30"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6" fillId="0" borderId="34" xfId="0" applyFont="1" applyBorder="1"/>
    <xf numFmtId="0" fontId="5" fillId="2" borderId="0" xfId="0" applyFont="1" applyFill="1" applyBorder="1"/>
    <xf numFmtId="14" fontId="16" fillId="2" borderId="0" xfId="0" applyNumberFormat="1" applyFont="1" applyFill="1" applyBorder="1"/>
    <xf numFmtId="0" fontId="9" fillId="2" borderId="34" xfId="0" applyFont="1" applyFill="1" applyBorder="1"/>
    <xf numFmtId="0" fontId="5" fillId="0" borderId="5" xfId="0" applyFont="1" applyFill="1" applyBorder="1"/>
    <xf numFmtId="171" fontId="5" fillId="2" borderId="0" xfId="0" applyNumberFormat="1" applyFont="1" applyFill="1" applyBorder="1" applyAlignment="1" applyProtection="1">
      <alignment vertical="center"/>
    </xf>
    <xf numFmtId="172" fontId="15" fillId="2" borderId="18" xfId="0" applyNumberFormat="1" applyFont="1" applyFill="1" applyBorder="1"/>
    <xf numFmtId="0" fontId="5" fillId="2" borderId="18" xfId="0" applyFont="1" applyFill="1" applyBorder="1"/>
    <xf numFmtId="173" fontId="15" fillId="2" borderId="18" xfId="0" applyNumberFormat="1" applyFont="1" applyFill="1" applyBorder="1"/>
    <xf numFmtId="49" fontId="47" fillId="16" borderId="28" xfId="0" applyNumberFormat="1" applyFont="1" applyFill="1" applyBorder="1" applyAlignment="1">
      <alignment horizontal="center" vertical="center" wrapText="1"/>
    </xf>
    <xf numFmtId="49" fontId="47" fillId="16" borderId="29" xfId="0" applyNumberFormat="1" applyFont="1" applyFill="1" applyBorder="1" applyAlignment="1">
      <alignment horizontal="center" vertical="center" wrapText="1"/>
    </xf>
    <xf numFmtId="49" fontId="48" fillId="16" borderId="29" xfId="0" applyNumberFormat="1" applyFont="1" applyFill="1" applyBorder="1" applyAlignment="1">
      <alignment horizontal="center" vertical="center" wrapText="1"/>
    </xf>
    <xf numFmtId="49" fontId="47" fillId="16" borderId="31" xfId="0" applyNumberFormat="1" applyFont="1" applyFill="1" applyBorder="1" applyAlignment="1">
      <alignment horizontal="center" vertical="top" wrapText="1"/>
    </xf>
    <xf numFmtId="168" fontId="49" fillId="16" borderId="31" xfId="0" applyNumberFormat="1" applyFont="1" applyFill="1" applyBorder="1" applyAlignment="1">
      <alignment horizontal="center" vertical="center"/>
    </xf>
    <xf numFmtId="0" fontId="43" fillId="17" borderId="31" xfId="0" applyNumberFormat="1" applyFont="1" applyFill="1" applyBorder="1" applyAlignment="1">
      <alignment horizontal="center" vertical="center" wrapText="1"/>
    </xf>
    <xf numFmtId="3" fontId="43" fillId="17" borderId="27" xfId="0" applyNumberFormat="1" applyFont="1" applyFill="1" applyBorder="1" applyAlignment="1">
      <alignment horizontal="center" vertical="center" wrapText="1"/>
    </xf>
    <xf numFmtId="3" fontId="43" fillId="17" borderId="30" xfId="0" applyNumberFormat="1" applyFont="1" applyFill="1" applyBorder="1" applyAlignment="1">
      <alignment horizontal="center" vertical="center" wrapText="1"/>
    </xf>
    <xf numFmtId="0" fontId="4" fillId="0" borderId="0" xfId="0" applyFont="1" applyFill="1" applyBorder="1"/>
    <xf numFmtId="0" fontId="27" fillId="0" borderId="0" xfId="0" applyFont="1"/>
    <xf numFmtId="0" fontId="3" fillId="2" borderId="18"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xf numFmtId="0" fontId="3" fillId="2" borderId="0" xfId="0" applyFont="1" applyFill="1" applyBorder="1" applyAlignment="1"/>
    <xf numFmtId="0" fontId="38" fillId="4" borderId="22" xfId="0" applyFont="1" applyFill="1" applyBorder="1"/>
    <xf numFmtId="0" fontId="50" fillId="0" borderId="0" xfId="0" applyFont="1"/>
    <xf numFmtId="0" fontId="51" fillId="0" borderId="0" xfId="0" applyFont="1"/>
    <xf numFmtId="171" fontId="5" fillId="2" borderId="18" xfId="0" applyNumberFormat="1" applyFont="1" applyFill="1" applyBorder="1" applyAlignment="1" applyProtection="1">
      <alignment vertical="center"/>
    </xf>
    <xf numFmtId="165" fontId="3" fillId="2" borderId="18" xfId="0" applyNumberFormat="1" applyFont="1" applyFill="1" applyBorder="1" applyAlignment="1" applyProtection="1">
      <alignment vertical="center"/>
    </xf>
    <xf numFmtId="0" fontId="27" fillId="0" borderId="6" xfId="0" applyFont="1" applyFill="1" applyBorder="1"/>
    <xf numFmtId="0" fontId="36" fillId="0" borderId="0" xfId="0" applyFont="1" applyFill="1"/>
    <xf numFmtId="0" fontId="9" fillId="0" borderId="0" xfId="0" applyFont="1" applyFill="1"/>
    <xf numFmtId="0" fontId="51" fillId="0" borderId="0" xfId="0" applyFont="1" applyFill="1"/>
    <xf numFmtId="0" fontId="52" fillId="0" borderId="0" xfId="0" applyFont="1" applyFill="1"/>
    <xf numFmtId="0" fontId="2" fillId="0" borderId="0" xfId="0" applyFont="1" applyFill="1"/>
    <xf numFmtId="0" fontId="30" fillId="0" borderId="0" xfId="0" applyFont="1" applyFill="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40" fillId="2" borderId="1" xfId="0" applyFont="1" applyFill="1" applyBorder="1" applyAlignment="1">
      <alignment horizontal="left"/>
    </xf>
    <xf numFmtId="0" fontId="40" fillId="2" borderId="9" xfId="0" applyFont="1" applyFill="1" applyBorder="1" applyAlignment="1">
      <alignment horizontal="left"/>
    </xf>
    <xf numFmtId="0" fontId="40" fillId="2" borderId="14" xfId="0" applyFont="1" applyFill="1" applyBorder="1" applyAlignment="1">
      <alignment horizontal="left"/>
    </xf>
    <xf numFmtId="0" fontId="1" fillId="0" borderId="0" xfId="0" applyFont="1"/>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177800</xdr:rowOff>
        </xdr:from>
        <xdr:to>
          <xdr:col>6</xdr:col>
          <xdr:colOff>3949700</xdr:colOff>
          <xdr:row>4</xdr:row>
          <xdr:rowOff>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638</xdr:row>
      <xdr:rowOff>114300</xdr:rowOff>
    </xdr:from>
    <xdr:to>
      <xdr:col>24</xdr:col>
      <xdr:colOff>469900</xdr:colOff>
      <xdr:row>677</xdr:row>
      <xdr:rowOff>177800</xdr:rowOff>
    </xdr:to>
    <xdr:pic>
      <xdr:nvPicPr>
        <xdr:cNvPr id="28" name="Picture 27"/>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 name="update_fce"/>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2.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5" x14ac:dyDescent="0"/>
  <cols>
    <col min="1" max="1" width="3.375" style="31" customWidth="1"/>
    <col min="2" max="2" width="9.125" style="23" customWidth="1"/>
    <col min="3" max="3" width="44.125" style="23" customWidth="1"/>
    <col min="4" max="4" width="2.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142</v>
      </c>
      <c r="C4" s="9" t="s">
        <v>143</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6" thickBot="1">
      <c r="A12" s="7"/>
      <c r="B12" s="100"/>
      <c r="C12" s="20" t="s">
        <v>18</v>
      </c>
      <c r="D12" s="180"/>
    </row>
    <row r="13" spans="1:4" ht="16"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row r="27" spans="1:4">
      <c r="B27" s="20" t="s">
        <v>190</v>
      </c>
      <c r="C27" s="212">
        <v>42227</v>
      </c>
    </row>
    <row r="28" spans="1:4">
      <c r="C28" s="211" t="s">
        <v>191</v>
      </c>
    </row>
    <row r="29" spans="1:4">
      <c r="C29" s="211" t="s">
        <v>192</v>
      </c>
    </row>
    <row r="30" spans="1:4">
      <c r="C30" s="211" t="s">
        <v>193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E14" sqref="E14"/>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246" t="s">
        <v>144</v>
      </c>
      <c r="C2" s="247"/>
      <c r="D2" s="247"/>
      <c r="E2" s="248"/>
      <c r="F2" s="36"/>
      <c r="G2" s="36"/>
    </row>
    <row r="3" spans="2:11">
      <c r="B3" s="249"/>
      <c r="C3" s="250"/>
      <c r="D3" s="250"/>
      <c r="E3" s="251"/>
      <c r="F3" s="36"/>
      <c r="G3" s="36"/>
    </row>
    <row r="4" spans="2:11">
      <c r="B4" s="252"/>
      <c r="C4" s="253"/>
      <c r="D4" s="253"/>
      <c r="E4" s="254"/>
      <c r="F4" s="36"/>
      <c r="G4" s="36"/>
    </row>
    <row r="5" spans="2:11" ht="16" thickBot="1">
      <c r="D5" s="36"/>
    </row>
    <row r="6" spans="2:11">
      <c r="B6" s="39"/>
      <c r="C6" s="22"/>
      <c r="D6" s="22"/>
      <c r="E6" s="22"/>
      <c r="F6" s="22"/>
      <c r="G6" s="22"/>
      <c r="H6" s="22"/>
      <c r="I6" s="22"/>
      <c r="J6" s="40"/>
    </row>
    <row r="7" spans="2:11" s="45" customFormat="1" ht="18">
      <c r="B7" s="113"/>
      <c r="C7" s="21" t="s">
        <v>13</v>
      </c>
      <c r="D7" s="114" t="s">
        <v>5</v>
      </c>
      <c r="E7" s="21" t="s">
        <v>2</v>
      </c>
      <c r="F7" s="21"/>
      <c r="G7" s="21" t="s">
        <v>4</v>
      </c>
      <c r="H7" s="21"/>
      <c r="I7" s="21" t="s">
        <v>0</v>
      </c>
      <c r="J7" s="117"/>
    </row>
    <row r="8" spans="2:11" s="45" customFormat="1" ht="18">
      <c r="B8" s="25"/>
      <c r="C8" s="20"/>
      <c r="D8" s="33"/>
      <c r="E8" s="20"/>
      <c r="F8" s="20"/>
      <c r="G8" s="20"/>
      <c r="H8" s="20"/>
      <c r="I8" s="20"/>
      <c r="J8" s="46"/>
    </row>
    <row r="9" spans="2:11" s="45" customFormat="1" ht="19" thickBot="1">
      <c r="B9" s="25"/>
      <c r="C9" s="20" t="s">
        <v>140</v>
      </c>
      <c r="D9" s="33"/>
      <c r="E9" s="20"/>
      <c r="F9" s="20"/>
      <c r="G9" s="20"/>
      <c r="H9" s="20"/>
      <c r="I9" s="20"/>
      <c r="J9" s="46"/>
    </row>
    <row r="10" spans="2:11" s="45" customFormat="1" ht="19" thickBot="1">
      <c r="B10" s="25"/>
      <c r="C10" s="123" t="s">
        <v>38</v>
      </c>
      <c r="D10" s="24" t="s">
        <v>1</v>
      </c>
      <c r="E10" s="134">
        <f>'Research data'!G6</f>
        <v>1</v>
      </c>
      <c r="F10" s="37"/>
      <c r="G10" s="132" t="s">
        <v>42</v>
      </c>
      <c r="H10" s="32"/>
      <c r="I10" s="133" t="s">
        <v>43</v>
      </c>
      <c r="J10" s="46"/>
    </row>
    <row r="11" spans="2:11" s="45" customFormat="1" ht="19" thickBot="1">
      <c r="B11" s="25"/>
      <c r="C11" s="132" t="s">
        <v>39</v>
      </c>
      <c r="D11" s="24" t="s">
        <v>61</v>
      </c>
      <c r="E11" s="218">
        <f>'Research data'!G7</f>
        <v>3.9332535344938857E-2</v>
      </c>
      <c r="F11" s="37"/>
      <c r="G11" s="132"/>
      <c r="H11" s="32"/>
      <c r="I11" s="217" t="s">
        <v>196</v>
      </c>
      <c r="J11" s="46"/>
    </row>
    <row r="12" spans="2:11" s="45" customFormat="1" ht="19" thickBot="1">
      <c r="B12" s="25"/>
      <c r="C12" s="132" t="s">
        <v>141</v>
      </c>
      <c r="D12" s="24" t="s">
        <v>60</v>
      </c>
      <c r="E12" s="47">
        <f>'Research data'!G8</f>
        <v>26.8</v>
      </c>
      <c r="F12" s="37"/>
      <c r="G12" s="132"/>
      <c r="H12" s="32"/>
      <c r="I12" s="133" t="s">
        <v>120</v>
      </c>
      <c r="J12" s="46"/>
    </row>
    <row r="13" spans="2:11" s="45" customFormat="1" ht="19" thickBot="1">
      <c r="B13" s="25"/>
      <c r="C13" s="37" t="s">
        <v>40</v>
      </c>
      <c r="D13" s="24" t="s">
        <v>52</v>
      </c>
      <c r="E13" s="48">
        <f>'Research data'!G9</f>
        <v>0</v>
      </c>
      <c r="F13" s="37"/>
      <c r="G13" s="228" t="s">
        <v>201</v>
      </c>
      <c r="H13" s="32"/>
      <c r="I13" s="229" t="s">
        <v>44</v>
      </c>
      <c r="J13" s="46"/>
    </row>
    <row r="14" spans="2:11" s="45" customFormat="1" ht="19" thickBot="1">
      <c r="B14" s="25"/>
      <c r="C14" s="230" t="s">
        <v>204</v>
      </c>
      <c r="D14" s="24" t="s">
        <v>52</v>
      </c>
      <c r="E14" s="125">
        <f>'Research data'!G10</f>
        <v>7.0800000000000002E-2</v>
      </c>
      <c r="F14" s="37"/>
      <c r="G14" s="228" t="s">
        <v>202</v>
      </c>
      <c r="H14" s="32"/>
      <c r="I14" s="229" t="s">
        <v>203</v>
      </c>
      <c r="J14" s="46"/>
    </row>
    <row r="15" spans="2:11" ht="16" thickBot="1">
      <c r="B15" s="41"/>
      <c r="C15" s="37" t="s">
        <v>41</v>
      </c>
      <c r="D15" s="24" t="s">
        <v>63</v>
      </c>
      <c r="E15" s="134">
        <f>'Research data'!G11</f>
        <v>10500000</v>
      </c>
      <c r="F15" s="37"/>
      <c r="G15" s="37"/>
      <c r="H15" s="37"/>
      <c r="I15" s="35" t="s">
        <v>125</v>
      </c>
      <c r="J15" s="118"/>
      <c r="K15" s="36"/>
    </row>
    <row r="16" spans="2:11" ht="20" customHeight="1" thickBot="1">
      <c r="B16" s="42"/>
      <c r="C16" s="43"/>
      <c r="D16" s="43"/>
      <c r="E16" s="43"/>
      <c r="F16" s="43"/>
      <c r="G16" s="43"/>
      <c r="H16" s="43"/>
      <c r="I16" s="43"/>
      <c r="J16"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177800</xdr:rowOff>
                  </from>
                  <to>
                    <xdr:col>6</xdr:col>
                    <xdr:colOff>3949700</xdr:colOff>
                    <xdr:row>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246" t="s">
        <v>145</v>
      </c>
      <c r="C2" s="247"/>
      <c r="D2" s="247"/>
      <c r="E2" s="255"/>
      <c r="F2" s="36"/>
    </row>
    <row r="3" spans="2:10">
      <c r="B3" s="249"/>
      <c r="C3" s="250"/>
      <c r="D3" s="250"/>
      <c r="E3" s="256"/>
      <c r="F3" s="36"/>
      <c r="G3" s="36"/>
    </row>
    <row r="4" spans="2:10">
      <c r="B4" s="257"/>
      <c r="C4" s="258"/>
      <c r="D4" s="258"/>
      <c r="E4" s="259"/>
      <c r="F4" s="36"/>
      <c r="G4" s="36"/>
    </row>
    <row r="5" spans="2:10" ht="16" thickBot="1">
      <c r="D5" s="36"/>
    </row>
    <row r="6" spans="2:10">
      <c r="B6" s="39"/>
      <c r="C6" s="22"/>
      <c r="D6" s="22"/>
      <c r="E6" s="22"/>
      <c r="F6" s="22"/>
      <c r="G6" s="22"/>
      <c r="H6" s="22"/>
      <c r="I6" s="22"/>
      <c r="J6" s="40"/>
    </row>
    <row r="7" spans="2:10" s="45" customFormat="1" ht="18">
      <c r="B7" s="113"/>
      <c r="C7" s="21" t="s">
        <v>13</v>
      </c>
      <c r="D7" s="114" t="s">
        <v>5</v>
      </c>
      <c r="E7" s="21" t="s">
        <v>2</v>
      </c>
      <c r="F7" s="21"/>
      <c r="G7" s="21" t="s">
        <v>4</v>
      </c>
      <c r="H7" s="21"/>
      <c r="I7" s="21" t="s">
        <v>0</v>
      </c>
      <c r="J7" s="117"/>
    </row>
    <row r="8" spans="2:10" s="45" customFormat="1" ht="18">
      <c r="B8" s="25"/>
      <c r="C8" s="20"/>
      <c r="D8" s="33"/>
      <c r="E8" s="20"/>
      <c r="F8" s="20"/>
      <c r="G8" s="20"/>
      <c r="H8" s="20"/>
      <c r="I8" s="20"/>
      <c r="J8" s="46"/>
    </row>
    <row r="9" spans="2:10">
      <c r="B9" s="41"/>
      <c r="C9" s="20" t="s">
        <v>37</v>
      </c>
      <c r="D9" s="115"/>
      <c r="E9" s="116"/>
      <c r="F9" s="36"/>
      <c r="G9" s="87"/>
      <c r="H9" s="36"/>
      <c r="I9" s="36"/>
      <c r="J9" s="118"/>
    </row>
    <row r="10" spans="2:10" ht="16" thickBot="1">
      <c r="B10" s="41"/>
      <c r="C10" s="227" t="s">
        <v>199</v>
      </c>
      <c r="D10" s="132"/>
      <c r="E10" s="132"/>
      <c r="F10" s="132"/>
      <c r="G10" s="132"/>
      <c r="H10" s="132"/>
      <c r="I10" s="132"/>
      <c r="J10" s="118"/>
    </row>
    <row r="11" spans="2:10" ht="16" thickBot="1">
      <c r="B11" s="41"/>
      <c r="C11" s="135" t="s">
        <v>46</v>
      </c>
      <c r="D11" s="24" t="s">
        <v>52</v>
      </c>
      <c r="E11" s="125">
        <f>'Research data'!G15</f>
        <v>0</v>
      </c>
      <c r="F11" s="37"/>
      <c r="G11" s="132" t="s">
        <v>53</v>
      </c>
      <c r="H11" s="37"/>
      <c r="I11" s="133" t="s">
        <v>55</v>
      </c>
      <c r="J11" s="118"/>
    </row>
    <row r="12" spans="2:10" ht="16" thickBot="1">
      <c r="B12" s="41"/>
      <c r="C12" s="135" t="s">
        <v>47</v>
      </c>
      <c r="D12" s="24" t="s">
        <v>52</v>
      </c>
      <c r="E12" s="125">
        <f>'Research data'!G16</f>
        <v>1.15E-2</v>
      </c>
      <c r="F12" s="37"/>
      <c r="G12" s="132" t="s">
        <v>53</v>
      </c>
      <c r="H12" s="37"/>
      <c r="I12" s="35" t="s">
        <v>55</v>
      </c>
      <c r="J12" s="118"/>
    </row>
    <row r="13" spans="2:10" ht="16" thickBot="1">
      <c r="B13" s="41"/>
      <c r="C13" s="135" t="s">
        <v>51</v>
      </c>
      <c r="D13" s="24" t="s">
        <v>52</v>
      </c>
      <c r="E13" s="125">
        <f>'Research data'!G17</f>
        <v>1.67E-2</v>
      </c>
      <c r="F13" s="37"/>
      <c r="G13" s="132" t="s">
        <v>53</v>
      </c>
      <c r="H13" s="37"/>
      <c r="I13" s="35" t="s">
        <v>55</v>
      </c>
      <c r="J13" s="118"/>
    </row>
    <row r="14" spans="2:10" ht="16" thickBot="1">
      <c r="B14" s="41"/>
      <c r="C14" s="135" t="s">
        <v>50</v>
      </c>
      <c r="D14" s="24" t="s">
        <v>52</v>
      </c>
      <c r="E14" s="125">
        <f>'Research data'!G18</f>
        <v>1.2999999999999999E-3</v>
      </c>
      <c r="F14" s="37"/>
      <c r="G14" s="132" t="s">
        <v>53</v>
      </c>
      <c r="H14" s="37"/>
      <c r="I14" s="97" t="s">
        <v>55</v>
      </c>
      <c r="J14" s="118"/>
    </row>
    <row r="15" spans="2:10" ht="16" thickBot="1">
      <c r="B15" s="41"/>
      <c r="C15" s="135" t="s">
        <v>40</v>
      </c>
      <c r="D15" s="24" t="s">
        <v>52</v>
      </c>
      <c r="E15" s="125">
        <f>'Research data'!G19</f>
        <v>0</v>
      </c>
      <c r="F15" s="37"/>
      <c r="G15" s="132" t="s">
        <v>53</v>
      </c>
      <c r="H15" s="37"/>
      <c r="I15" s="97" t="s">
        <v>55</v>
      </c>
      <c r="J15" s="118"/>
    </row>
    <row r="16" spans="2:10" ht="16" thickBot="1">
      <c r="B16" s="41"/>
      <c r="C16" s="135" t="s">
        <v>49</v>
      </c>
      <c r="D16" s="24" t="s">
        <v>52</v>
      </c>
      <c r="E16" s="125">
        <f>'Research data'!G20</f>
        <v>0</v>
      </c>
      <c r="F16" s="37"/>
      <c r="G16" s="132" t="s">
        <v>53</v>
      </c>
      <c r="H16" s="37"/>
      <c r="I16" s="124" t="s">
        <v>55</v>
      </c>
      <c r="J16" s="118"/>
    </row>
    <row r="17" spans="2:10" ht="16" thickBot="1">
      <c r="B17" s="41"/>
      <c r="C17" s="135" t="s">
        <v>48</v>
      </c>
      <c r="D17" s="24" t="s">
        <v>1</v>
      </c>
      <c r="E17" s="48">
        <f>'Research data'!G21</f>
        <v>0.6</v>
      </c>
      <c r="F17" s="37"/>
      <c r="G17" s="132" t="s">
        <v>57</v>
      </c>
      <c r="H17" s="37"/>
      <c r="I17" s="133" t="s">
        <v>56</v>
      </c>
      <c r="J17" s="118"/>
    </row>
    <row r="18" spans="2:10">
      <c r="B18" s="41"/>
      <c r="C18" s="132"/>
      <c r="D18" s="132"/>
      <c r="E18" s="132"/>
      <c r="F18" s="132"/>
      <c r="G18" s="132"/>
      <c r="H18" s="132"/>
      <c r="I18" s="132"/>
      <c r="J18" s="118"/>
    </row>
    <row r="19" spans="2:10" ht="16" thickBot="1">
      <c r="B19" s="41"/>
      <c r="C19" s="227" t="s">
        <v>200</v>
      </c>
      <c r="D19" s="132"/>
      <c r="E19" s="132"/>
      <c r="F19" s="132"/>
      <c r="G19" s="132"/>
      <c r="H19" s="132"/>
      <c r="I19" s="132"/>
      <c r="J19" s="118"/>
    </row>
    <row r="20" spans="2:10" ht="16" thickBot="1">
      <c r="B20" s="41"/>
      <c r="C20" s="135" t="s">
        <v>46</v>
      </c>
      <c r="D20" s="24" t="s">
        <v>52</v>
      </c>
      <c r="E20" s="125">
        <f>'Research data'!G24</f>
        <v>0</v>
      </c>
      <c r="F20" s="37"/>
      <c r="G20" s="132" t="s">
        <v>53</v>
      </c>
      <c r="H20" s="37"/>
      <c r="I20" s="133" t="s">
        <v>55</v>
      </c>
      <c r="J20" s="118"/>
    </row>
    <row r="21" spans="2:10" ht="16" thickBot="1">
      <c r="B21" s="41"/>
      <c r="C21" s="135" t="s">
        <v>47</v>
      </c>
      <c r="D21" s="24" t="s">
        <v>52</v>
      </c>
      <c r="E21" s="125">
        <f>'Research data'!G25</f>
        <v>1.43E-2</v>
      </c>
      <c r="F21" s="37"/>
      <c r="G21" s="132" t="s">
        <v>53</v>
      </c>
      <c r="H21" s="37"/>
      <c r="I21" s="35" t="s">
        <v>55</v>
      </c>
      <c r="J21" s="118"/>
    </row>
    <row r="22" spans="2:10" ht="16" thickBot="1">
      <c r="B22" s="41"/>
      <c r="C22" s="135" t="s">
        <v>51</v>
      </c>
      <c r="D22" s="24" t="s">
        <v>52</v>
      </c>
      <c r="E22" s="125">
        <f>'Research data'!G26</f>
        <v>8.9999999999999998E-4</v>
      </c>
      <c r="F22" s="37"/>
      <c r="G22" s="132" t="s">
        <v>53</v>
      </c>
      <c r="H22" s="37"/>
      <c r="I22" s="35" t="s">
        <v>55</v>
      </c>
      <c r="J22" s="118"/>
    </row>
    <row r="23" spans="2:10" ht="16" thickBot="1">
      <c r="B23" s="41"/>
      <c r="C23" s="135" t="s">
        <v>50</v>
      </c>
      <c r="D23" s="24" t="s">
        <v>52</v>
      </c>
      <c r="E23" s="125">
        <f>'Research data'!G27</f>
        <v>2.3999999999999998E-3</v>
      </c>
      <c r="F23" s="37"/>
      <c r="G23" s="132" t="s">
        <v>53</v>
      </c>
      <c r="H23" s="37"/>
      <c r="I23" s="97" t="s">
        <v>55</v>
      </c>
      <c r="J23" s="118"/>
    </row>
    <row r="24" spans="2:10" ht="16" thickBot="1">
      <c r="B24" s="41"/>
      <c r="C24" s="135" t="s">
        <v>40</v>
      </c>
      <c r="D24" s="24" t="s">
        <v>52</v>
      </c>
      <c r="E24" s="125">
        <f>'Research data'!G28</f>
        <v>0</v>
      </c>
      <c r="F24" s="37"/>
      <c r="G24" s="132" t="s">
        <v>53</v>
      </c>
      <c r="H24" s="37"/>
      <c r="I24" s="97" t="s">
        <v>55</v>
      </c>
      <c r="J24" s="118"/>
    </row>
    <row r="25" spans="2:10" ht="16" thickBot="1">
      <c r="B25" s="41"/>
      <c r="C25" s="135" t="s">
        <v>49</v>
      </c>
      <c r="D25" s="24" t="s">
        <v>52</v>
      </c>
      <c r="E25" s="125">
        <f>'Research data'!G29</f>
        <v>0</v>
      </c>
      <c r="F25" s="37"/>
      <c r="G25" s="132" t="s">
        <v>53</v>
      </c>
      <c r="H25" s="37"/>
      <c r="I25" s="124" t="s">
        <v>55</v>
      </c>
      <c r="J25" s="118"/>
    </row>
    <row r="26" spans="2:10" ht="16" thickBot="1">
      <c r="B26" s="41"/>
      <c r="C26" s="135" t="s">
        <v>48</v>
      </c>
      <c r="D26" s="24" t="s">
        <v>1</v>
      </c>
      <c r="E26" s="48">
        <f>'Research data'!G30</f>
        <v>0.4</v>
      </c>
      <c r="F26" s="37"/>
      <c r="G26" s="132" t="s">
        <v>57</v>
      </c>
      <c r="H26" s="37"/>
      <c r="I26" s="133" t="s">
        <v>56</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R37"/>
  <sheetViews>
    <sheetView workbookViewId="0">
      <selection activeCell="G10" sqref="G10"/>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9.75" style="74" bestFit="1" customWidth="1"/>
    <col min="16" max="16" width="9.75" style="74" customWidth="1"/>
    <col min="17" max="17" width="2.75" style="74" customWidth="1"/>
    <col min="18" max="18" width="60" style="73" customWidth="1"/>
    <col min="19" max="16384" width="10.625" style="73"/>
  </cols>
  <sheetData>
    <row r="1" spans="2:18" ht="16" thickBot="1"/>
    <row r="2" spans="2:18">
      <c r="B2" s="75"/>
      <c r="C2" s="76"/>
      <c r="D2" s="76"/>
      <c r="E2" s="76"/>
      <c r="F2" s="76"/>
      <c r="G2" s="76"/>
      <c r="H2" s="76"/>
      <c r="I2" s="77"/>
      <c r="J2" s="77"/>
      <c r="K2" s="77"/>
      <c r="L2" s="77"/>
      <c r="M2" s="77"/>
      <c r="N2" s="77"/>
      <c r="O2" s="77"/>
      <c r="P2" s="77"/>
      <c r="Q2" s="77"/>
      <c r="R2" s="78"/>
    </row>
    <row r="3" spans="2:18" s="26" customFormat="1">
      <c r="B3" s="25"/>
      <c r="C3" s="122" t="s">
        <v>30</v>
      </c>
      <c r="D3" s="15"/>
      <c r="E3" s="15"/>
      <c r="F3" s="122" t="s">
        <v>5</v>
      </c>
      <c r="G3" s="122" t="s">
        <v>26</v>
      </c>
      <c r="H3" s="122"/>
      <c r="I3" s="69" t="s">
        <v>121</v>
      </c>
      <c r="J3" s="69"/>
      <c r="K3" s="69" t="s">
        <v>134</v>
      </c>
      <c r="L3" s="69"/>
      <c r="M3" s="69" t="s">
        <v>54</v>
      </c>
      <c r="N3" s="69"/>
      <c r="O3" s="69" t="s">
        <v>194</v>
      </c>
      <c r="P3" s="69" t="s">
        <v>203</v>
      </c>
      <c r="Q3" s="69"/>
      <c r="R3" s="1" t="s">
        <v>31</v>
      </c>
    </row>
    <row r="4" spans="2:18">
      <c r="B4" s="79"/>
      <c r="C4" s="80"/>
      <c r="D4" s="80"/>
      <c r="E4" s="80"/>
      <c r="F4" s="80"/>
      <c r="G4" s="81"/>
      <c r="H4" s="81"/>
      <c r="I4" s="120"/>
      <c r="J4" s="120"/>
      <c r="K4" s="120"/>
      <c r="L4" s="120"/>
      <c r="M4" s="119"/>
      <c r="N4" s="121"/>
      <c r="O4" s="119"/>
      <c r="P4" s="119"/>
      <c r="Q4" s="121"/>
      <c r="R4" s="2"/>
    </row>
    <row r="5" spans="2:18" ht="16" thickBot="1">
      <c r="B5" s="79"/>
      <c r="C5" s="20" t="s">
        <v>62</v>
      </c>
      <c r="D5" s="34"/>
      <c r="E5" s="34"/>
      <c r="F5" s="34"/>
      <c r="G5" s="16"/>
      <c r="H5" s="16"/>
      <c r="I5" s="16"/>
      <c r="J5" s="16"/>
      <c r="K5" s="16"/>
      <c r="L5" s="16"/>
      <c r="M5" s="16"/>
      <c r="N5" s="16"/>
      <c r="O5" s="16"/>
      <c r="P5" s="16"/>
      <c r="Q5" s="16"/>
      <c r="R5" s="3"/>
    </row>
    <row r="6" spans="2:18" ht="16" thickBot="1">
      <c r="B6" s="79"/>
      <c r="C6" s="136" t="s">
        <v>38</v>
      </c>
      <c r="D6" s="136" t="s">
        <v>38</v>
      </c>
      <c r="E6" s="136" t="s">
        <v>38</v>
      </c>
      <c r="F6" s="24" t="s">
        <v>1</v>
      </c>
      <c r="G6" s="47">
        <v>1</v>
      </c>
      <c r="H6" s="82"/>
      <c r="I6" s="18"/>
      <c r="J6" s="18"/>
      <c r="K6" s="18"/>
      <c r="L6" s="18"/>
      <c r="M6" s="18"/>
      <c r="N6" s="18"/>
      <c r="O6" s="16"/>
      <c r="P6" s="16"/>
      <c r="Q6" s="16"/>
      <c r="R6" s="3"/>
    </row>
    <row r="7" spans="2:18" s="6" customFormat="1" ht="16" thickBot="1">
      <c r="B7" s="5"/>
      <c r="C7" s="137" t="s">
        <v>39</v>
      </c>
      <c r="D7" s="137" t="s">
        <v>39</v>
      </c>
      <c r="E7" s="137" t="s">
        <v>39</v>
      </c>
      <c r="F7" s="24" t="s">
        <v>61</v>
      </c>
      <c r="G7" s="216">
        <f>O7</f>
        <v>3.9332535344938857E-2</v>
      </c>
      <c r="H7" s="4"/>
      <c r="I7" s="18"/>
      <c r="J7" s="18"/>
      <c r="K7" s="18"/>
      <c r="L7" s="18"/>
      <c r="M7" s="18"/>
      <c r="N7" s="18"/>
      <c r="O7" s="237">
        <f>Notes!F576</f>
        <v>3.9332535344938857E-2</v>
      </c>
      <c r="P7" s="215"/>
      <c r="Q7" s="16"/>
      <c r="R7" s="214" t="s">
        <v>195</v>
      </c>
    </row>
    <row r="8" spans="2:18" s="6" customFormat="1" ht="16" thickBot="1">
      <c r="B8" s="5"/>
      <c r="C8" s="137" t="s">
        <v>141</v>
      </c>
      <c r="D8" s="137" t="s">
        <v>59</v>
      </c>
      <c r="E8" s="137" t="s">
        <v>59</v>
      </c>
      <c r="F8" s="24" t="s">
        <v>60</v>
      </c>
      <c r="G8" s="47">
        <f>I8</f>
        <v>26.8</v>
      </c>
      <c r="H8" s="4"/>
      <c r="I8" s="47">
        <f>Notes!F9</f>
        <v>26.8</v>
      </c>
      <c r="J8" s="18"/>
      <c r="K8" s="18"/>
      <c r="L8" s="18"/>
      <c r="M8" s="18"/>
      <c r="N8" s="18"/>
      <c r="O8" s="16"/>
      <c r="P8" s="16"/>
      <c r="Q8" s="16"/>
      <c r="R8" s="3"/>
    </row>
    <row r="9" spans="2:18" s="6" customFormat="1" ht="16" thickBot="1">
      <c r="B9" s="5"/>
      <c r="C9" s="138" t="s">
        <v>40</v>
      </c>
      <c r="D9" s="138" t="s">
        <v>40</v>
      </c>
      <c r="E9" s="138" t="s">
        <v>40</v>
      </c>
      <c r="F9" s="24" t="s">
        <v>52</v>
      </c>
      <c r="G9" s="47">
        <v>0</v>
      </c>
      <c r="H9" s="4"/>
      <c r="I9" s="18"/>
      <c r="J9" s="18"/>
      <c r="K9" s="18"/>
      <c r="L9" s="18"/>
      <c r="M9" s="18"/>
      <c r="N9" s="18"/>
      <c r="O9" s="16"/>
      <c r="P9" s="16"/>
      <c r="Q9" s="16"/>
      <c r="R9" s="3"/>
    </row>
    <row r="10" spans="2:18" s="6" customFormat="1" ht="16" thickBot="1">
      <c r="B10" s="5"/>
      <c r="C10" s="231" t="s">
        <v>204</v>
      </c>
      <c r="D10" s="138" t="s">
        <v>40</v>
      </c>
      <c r="E10" s="138" t="s">
        <v>40</v>
      </c>
      <c r="F10" s="24" t="s">
        <v>52</v>
      </c>
      <c r="G10" s="125">
        <f>P10</f>
        <v>7.0800000000000002E-2</v>
      </c>
      <c r="H10" s="4"/>
      <c r="I10" s="18"/>
      <c r="J10" s="18"/>
      <c r="K10" s="18"/>
      <c r="L10" s="18"/>
      <c r="M10" s="18"/>
      <c r="N10" s="18"/>
      <c r="O10" s="16"/>
      <c r="P10" s="238">
        <f>Notes!H665</f>
        <v>7.0800000000000002E-2</v>
      </c>
      <c r="Q10" s="16"/>
      <c r="R10" s="3"/>
    </row>
    <row r="11" spans="2:18" ht="16" thickBot="1">
      <c r="B11" s="79"/>
      <c r="C11" s="138" t="s">
        <v>41</v>
      </c>
      <c r="D11" s="138" t="s">
        <v>41</v>
      </c>
      <c r="E11" s="138" t="s">
        <v>41</v>
      </c>
      <c r="F11" s="24" t="s">
        <v>63</v>
      </c>
      <c r="G11" s="134">
        <f>K11</f>
        <v>10500000</v>
      </c>
      <c r="H11" s="86"/>
      <c r="I11" s="18"/>
      <c r="J11" s="18"/>
      <c r="K11" s="134">
        <f>Notes!F179</f>
        <v>10500000</v>
      </c>
      <c r="L11" s="18"/>
      <c r="M11" s="18"/>
      <c r="N11" s="18"/>
      <c r="O11" s="16"/>
      <c r="P11" s="16"/>
      <c r="Q11" s="16"/>
      <c r="R11" s="165"/>
    </row>
    <row r="12" spans="2:18">
      <c r="B12" s="79"/>
      <c r="C12" s="34"/>
      <c r="D12" s="34"/>
      <c r="E12" s="34"/>
      <c r="F12" s="34"/>
      <c r="G12" s="17"/>
      <c r="H12" s="17"/>
      <c r="I12" s="18"/>
      <c r="J12" s="18"/>
      <c r="K12" s="18"/>
      <c r="L12" s="18"/>
      <c r="M12" s="18"/>
      <c r="N12" s="18"/>
      <c r="O12" s="16"/>
      <c r="P12" s="16"/>
      <c r="Q12" s="16"/>
      <c r="R12" s="165"/>
    </row>
    <row r="13" spans="2:18">
      <c r="B13" s="79"/>
      <c r="C13" s="20" t="s">
        <v>37</v>
      </c>
      <c r="D13" s="84"/>
      <c r="E13" s="84"/>
      <c r="F13" s="115"/>
      <c r="G13" s="115"/>
      <c r="H13" s="85"/>
      <c r="I13" s="18"/>
      <c r="J13" s="18"/>
      <c r="K13" s="18"/>
      <c r="L13" s="18"/>
      <c r="M13" s="18"/>
      <c r="N13" s="18"/>
      <c r="O13" s="16"/>
      <c r="P13" s="16"/>
      <c r="Q13" s="16"/>
      <c r="R13" s="165"/>
    </row>
    <row r="14" spans="2:18" ht="16" thickBot="1">
      <c r="B14" s="79"/>
      <c r="C14" s="137" t="s">
        <v>45</v>
      </c>
      <c r="D14" s="88"/>
      <c r="E14" s="88"/>
      <c r="F14" s="132"/>
      <c r="G14" s="115"/>
      <c r="H14" s="86"/>
      <c r="I14" s="18"/>
      <c r="J14" s="18"/>
      <c r="K14" s="18"/>
      <c r="L14" s="18"/>
      <c r="M14" s="18"/>
      <c r="N14" s="18"/>
      <c r="O14" s="16"/>
      <c r="P14" s="16"/>
      <c r="Q14" s="16"/>
      <c r="R14" s="165" t="s">
        <v>55</v>
      </c>
    </row>
    <row r="15" spans="2:18" ht="16" thickBot="1">
      <c r="B15" s="79"/>
      <c r="C15" s="139" t="s">
        <v>46</v>
      </c>
      <c r="D15" s="89"/>
      <c r="E15" s="89"/>
      <c r="F15" s="24" t="s">
        <v>52</v>
      </c>
      <c r="G15" s="125">
        <f>M15</f>
        <v>0</v>
      </c>
      <c r="H15" s="86"/>
      <c r="I15" s="18"/>
      <c r="J15" s="18"/>
      <c r="K15" s="18"/>
      <c r="L15" s="18"/>
      <c r="M15" s="125">
        <f>Notes!H470</f>
        <v>0</v>
      </c>
      <c r="N15" s="18"/>
      <c r="O15" s="18"/>
      <c r="P15" s="18"/>
      <c r="Q15" s="83"/>
      <c r="R15" s="165" t="s">
        <v>55</v>
      </c>
    </row>
    <row r="16" spans="2:18" ht="16" thickBot="1">
      <c r="B16" s="79"/>
      <c r="C16" s="139" t="s">
        <v>47</v>
      </c>
      <c r="D16" s="34"/>
      <c r="E16" s="34"/>
      <c r="F16" s="24" t="s">
        <v>52</v>
      </c>
      <c r="G16" s="125">
        <f t="shared" ref="G16:G20" si="0">M16</f>
        <v>1.15E-2</v>
      </c>
      <c r="H16" s="18"/>
      <c r="I16" s="18"/>
      <c r="J16" s="18"/>
      <c r="K16" s="18"/>
      <c r="L16" s="18"/>
      <c r="M16" s="125">
        <f>Notes!H471</f>
        <v>1.15E-2</v>
      </c>
      <c r="N16" s="18"/>
      <c r="O16" s="18"/>
      <c r="P16" s="18"/>
      <c r="Q16" s="6"/>
      <c r="R16" s="165" t="s">
        <v>55</v>
      </c>
    </row>
    <row r="17" spans="2:18" ht="16" thickBot="1">
      <c r="B17" s="79"/>
      <c r="C17" s="139" t="s">
        <v>51</v>
      </c>
      <c r="D17" s="19"/>
      <c r="E17" s="19"/>
      <c r="F17" s="24" t="s">
        <v>52</v>
      </c>
      <c r="G17" s="125">
        <f t="shared" si="0"/>
        <v>1.67E-2</v>
      </c>
      <c r="H17" s="18"/>
      <c r="I17" s="18"/>
      <c r="J17" s="18"/>
      <c r="K17" s="18"/>
      <c r="L17" s="18"/>
      <c r="M17" s="125">
        <f>Notes!H472</f>
        <v>1.67E-2</v>
      </c>
      <c r="N17" s="18"/>
      <c r="O17" s="18"/>
      <c r="P17" s="18"/>
      <c r="Q17" s="6"/>
      <c r="R17" s="165" t="s">
        <v>55</v>
      </c>
    </row>
    <row r="18" spans="2:18" ht="16" thickBot="1">
      <c r="B18" s="79"/>
      <c r="C18" s="139" t="s">
        <v>50</v>
      </c>
      <c r="D18" s="19"/>
      <c r="E18" s="19"/>
      <c r="F18" s="24" t="s">
        <v>52</v>
      </c>
      <c r="G18" s="125">
        <f t="shared" si="0"/>
        <v>1.2999999999999999E-3</v>
      </c>
      <c r="H18" s="18"/>
      <c r="I18" s="18"/>
      <c r="J18" s="18"/>
      <c r="K18" s="18"/>
      <c r="L18" s="18"/>
      <c r="M18" s="125">
        <f>Notes!H473</f>
        <v>1.2999999999999999E-3</v>
      </c>
      <c r="N18" s="18"/>
      <c r="O18" s="18"/>
      <c r="P18" s="18"/>
      <c r="Q18" s="6"/>
      <c r="R18" s="165" t="s">
        <v>55</v>
      </c>
    </row>
    <row r="19" spans="2:18" ht="16" thickBot="1">
      <c r="B19" s="79"/>
      <c r="C19" s="139" t="s">
        <v>40</v>
      </c>
      <c r="D19" s="90"/>
      <c r="E19" s="90"/>
      <c r="F19" s="24" t="s">
        <v>52</v>
      </c>
      <c r="G19" s="125">
        <f t="shared" si="0"/>
        <v>0</v>
      </c>
      <c r="H19" s="86"/>
      <c r="I19" s="18"/>
      <c r="J19" s="18"/>
      <c r="K19" s="18"/>
      <c r="L19" s="18"/>
      <c r="M19" s="125">
        <f>Notes!H474</f>
        <v>0</v>
      </c>
      <c r="N19" s="18"/>
      <c r="O19" s="18"/>
      <c r="P19" s="18"/>
      <c r="Q19" s="83"/>
      <c r="R19" s="165" t="s">
        <v>55</v>
      </c>
    </row>
    <row r="20" spans="2:18" ht="16" thickBot="1">
      <c r="B20" s="79"/>
      <c r="C20" s="139" t="s">
        <v>49</v>
      </c>
      <c r="D20" s="34"/>
      <c r="E20" s="34"/>
      <c r="F20" s="24" t="s">
        <v>52</v>
      </c>
      <c r="G20" s="125">
        <f t="shared" si="0"/>
        <v>0</v>
      </c>
      <c r="H20" s="18"/>
      <c r="I20" s="18"/>
      <c r="J20" s="18"/>
      <c r="K20" s="18"/>
      <c r="L20" s="18"/>
      <c r="M20" s="125">
        <f>Notes!H475</f>
        <v>0</v>
      </c>
      <c r="N20" s="18"/>
      <c r="O20" s="18"/>
      <c r="P20" s="18"/>
      <c r="Q20" s="83"/>
      <c r="R20" s="165" t="s">
        <v>55</v>
      </c>
    </row>
    <row r="21" spans="2:18" ht="16" thickBot="1">
      <c r="B21" s="79"/>
      <c r="C21" s="139" t="s">
        <v>48</v>
      </c>
      <c r="D21" s="34"/>
      <c r="E21" s="34"/>
      <c r="F21" s="24" t="s">
        <v>1</v>
      </c>
      <c r="G21" s="48">
        <f>M21</f>
        <v>0.6</v>
      </c>
      <c r="H21" s="18"/>
      <c r="I21" s="18"/>
      <c r="J21" s="18"/>
      <c r="K21" s="18"/>
      <c r="L21" s="18"/>
      <c r="M21" s="48">
        <v>0.6</v>
      </c>
      <c r="N21" s="18"/>
      <c r="O21" s="18"/>
      <c r="P21" s="18"/>
      <c r="Q21" s="83"/>
      <c r="R21" s="165" t="s">
        <v>137</v>
      </c>
    </row>
    <row r="22" spans="2:18" ht="16" thickBot="1">
      <c r="B22" s="79"/>
      <c r="C22" s="137"/>
      <c r="D22" s="92"/>
      <c r="E22" s="92"/>
      <c r="F22" s="132"/>
      <c r="G22" s="132"/>
      <c r="H22" s="86"/>
      <c r="I22" s="18"/>
      <c r="J22" s="18"/>
      <c r="K22" s="18"/>
      <c r="L22" s="18"/>
      <c r="M22" s="18"/>
      <c r="N22" s="18"/>
      <c r="O22" s="18"/>
      <c r="P22" s="18"/>
      <c r="Q22" s="83"/>
      <c r="R22" s="165"/>
    </row>
    <row r="23" spans="2:18" ht="16" thickBot="1">
      <c r="B23" s="79"/>
      <c r="C23" s="137" t="s">
        <v>58</v>
      </c>
      <c r="D23" s="91"/>
      <c r="E23" s="91"/>
      <c r="F23" s="132"/>
      <c r="G23" s="132"/>
      <c r="H23" s="86"/>
      <c r="I23" s="18"/>
      <c r="J23" s="18"/>
      <c r="K23" s="18"/>
      <c r="L23" s="18"/>
      <c r="M23" s="132"/>
      <c r="N23" s="18"/>
      <c r="O23" s="18"/>
      <c r="P23" s="18"/>
      <c r="Q23" s="81"/>
      <c r="R23" s="165" t="s">
        <v>55</v>
      </c>
    </row>
    <row r="24" spans="2:18" ht="16" thickBot="1">
      <c r="B24" s="79"/>
      <c r="C24" s="139" t="s">
        <v>46</v>
      </c>
      <c r="D24" s="94"/>
      <c r="E24" s="94"/>
      <c r="F24" s="24" t="s">
        <v>52</v>
      </c>
      <c r="G24" s="48">
        <f>M24</f>
        <v>0</v>
      </c>
      <c r="H24" s="86"/>
      <c r="I24" s="18"/>
      <c r="J24" s="18"/>
      <c r="K24" s="18"/>
      <c r="L24" s="18"/>
      <c r="M24" s="48">
        <f>Notes!H487</f>
        <v>0</v>
      </c>
      <c r="N24" s="18"/>
      <c r="O24" s="18"/>
      <c r="P24" s="18"/>
      <c r="Q24" s="81"/>
      <c r="R24" s="165" t="s">
        <v>55</v>
      </c>
    </row>
    <row r="25" spans="2:18" ht="16" thickBot="1">
      <c r="B25" s="79"/>
      <c r="C25" s="139" t="s">
        <v>47</v>
      </c>
      <c r="F25" s="24" t="s">
        <v>52</v>
      </c>
      <c r="G25" s="125">
        <f t="shared" ref="G25:G30" si="1">M25</f>
        <v>1.43E-2</v>
      </c>
      <c r="I25" s="18"/>
      <c r="J25" s="18"/>
      <c r="K25" s="18"/>
      <c r="L25" s="18"/>
      <c r="M25" s="125">
        <f>Notes!H488</f>
        <v>1.43E-2</v>
      </c>
      <c r="N25" s="18"/>
      <c r="O25" s="18"/>
      <c r="P25" s="18"/>
      <c r="Q25" s="83"/>
      <c r="R25" s="165" t="s">
        <v>55</v>
      </c>
    </row>
    <row r="26" spans="2:18" ht="16" thickBot="1">
      <c r="B26" s="79"/>
      <c r="C26" s="139" t="s">
        <v>51</v>
      </c>
      <c r="F26" s="24" t="s">
        <v>52</v>
      </c>
      <c r="G26" s="125">
        <f t="shared" si="1"/>
        <v>8.9999999999999998E-4</v>
      </c>
      <c r="I26" s="18"/>
      <c r="J26" s="18"/>
      <c r="K26" s="18"/>
      <c r="L26" s="18"/>
      <c r="M26" s="125">
        <f>Notes!H489</f>
        <v>8.9999999999999998E-4</v>
      </c>
      <c r="N26" s="18"/>
      <c r="O26" s="18"/>
      <c r="P26" s="18"/>
      <c r="Q26" s="83"/>
      <c r="R26" s="165" t="s">
        <v>55</v>
      </c>
    </row>
    <row r="27" spans="2:18" ht="16" thickBot="1">
      <c r="B27" s="79"/>
      <c r="C27" s="139" t="s">
        <v>50</v>
      </c>
      <c r="F27" s="24" t="s">
        <v>52</v>
      </c>
      <c r="G27" s="125">
        <f t="shared" si="1"/>
        <v>2.3999999999999998E-3</v>
      </c>
      <c r="I27" s="18"/>
      <c r="J27" s="18"/>
      <c r="K27" s="18"/>
      <c r="L27" s="18"/>
      <c r="M27" s="125">
        <f>Notes!H490</f>
        <v>2.3999999999999998E-3</v>
      </c>
      <c r="N27" s="18"/>
      <c r="O27" s="18"/>
      <c r="P27" s="18"/>
      <c r="Q27" s="83"/>
      <c r="R27" s="165" t="s">
        <v>55</v>
      </c>
    </row>
    <row r="28" spans="2:18" ht="16" thickBot="1">
      <c r="B28" s="79"/>
      <c r="C28" s="139" t="s">
        <v>40</v>
      </c>
      <c r="F28" s="24" t="s">
        <v>52</v>
      </c>
      <c r="G28" s="125">
        <f t="shared" si="1"/>
        <v>0</v>
      </c>
      <c r="I28" s="18"/>
      <c r="J28" s="18"/>
      <c r="K28" s="18"/>
      <c r="L28" s="18"/>
      <c r="M28" s="125">
        <f>Notes!H491</f>
        <v>0</v>
      </c>
      <c r="N28" s="18"/>
      <c r="O28" s="18"/>
      <c r="P28" s="18"/>
      <c r="Q28" s="83"/>
      <c r="R28" s="165" t="s">
        <v>55</v>
      </c>
    </row>
    <row r="29" spans="2:18" ht="16" thickBot="1">
      <c r="B29" s="79"/>
      <c r="C29" s="139" t="s">
        <v>49</v>
      </c>
      <c r="F29" s="24" t="s">
        <v>52</v>
      </c>
      <c r="G29" s="125">
        <f t="shared" si="1"/>
        <v>0</v>
      </c>
      <c r="I29" s="18"/>
      <c r="J29" s="18"/>
      <c r="K29" s="18"/>
      <c r="L29" s="18"/>
      <c r="M29" s="125">
        <f>Notes!H492</f>
        <v>0</v>
      </c>
      <c r="N29" s="18"/>
      <c r="O29" s="18"/>
      <c r="P29" s="18"/>
      <c r="Q29" s="86"/>
      <c r="R29" s="165" t="s">
        <v>55</v>
      </c>
    </row>
    <row r="30" spans="2:18" ht="16" thickBot="1">
      <c r="B30" s="79"/>
      <c r="C30" s="139" t="s">
        <v>48</v>
      </c>
      <c r="F30" s="24" t="s">
        <v>1</v>
      </c>
      <c r="G30" s="48">
        <f t="shared" si="1"/>
        <v>0.4</v>
      </c>
      <c r="I30" s="18"/>
      <c r="J30" s="18"/>
      <c r="K30" s="18"/>
      <c r="L30" s="18"/>
      <c r="M30" s="48">
        <v>0.4</v>
      </c>
      <c r="N30" s="18"/>
      <c r="O30" s="18"/>
      <c r="P30" s="18"/>
      <c r="Q30" s="86"/>
      <c r="R30" s="165" t="s">
        <v>137</v>
      </c>
    </row>
    <row r="31" spans="2:18" ht="16" thickBot="1">
      <c r="B31" s="93"/>
      <c r="C31" s="95"/>
      <c r="D31" s="95"/>
      <c r="E31" s="95"/>
      <c r="F31" s="95"/>
      <c r="G31" s="95"/>
      <c r="H31" s="95"/>
      <c r="I31" s="95"/>
      <c r="J31" s="95"/>
      <c r="K31" s="95"/>
      <c r="L31" s="95"/>
      <c r="M31" s="95"/>
      <c r="N31" s="95"/>
      <c r="O31" s="95"/>
      <c r="P31" s="95"/>
      <c r="Q31" s="95"/>
      <c r="R31" s="96"/>
    </row>
    <row r="32" spans="2:18">
      <c r="O32" s="18"/>
      <c r="P32" s="18"/>
    </row>
    <row r="33" spans="15:18">
      <c r="O33" s="18"/>
      <c r="P33" s="18"/>
    </row>
    <row r="34" spans="15:18">
      <c r="O34" s="18"/>
      <c r="P34" s="18"/>
    </row>
    <row r="35" spans="15:18">
      <c r="O35" s="18"/>
      <c r="P35" s="18"/>
    </row>
    <row r="36" spans="15:18">
      <c r="O36" s="18"/>
      <c r="P36" s="18"/>
    </row>
    <row r="37" spans="15:18">
      <c r="R37"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election activeCell="K8" sqref="K8"/>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141</v>
      </c>
      <c r="D7" s="62"/>
      <c r="E7" s="167" t="s">
        <v>65</v>
      </c>
      <c r="F7" s="167" t="s">
        <v>126</v>
      </c>
      <c r="G7" s="57" t="s">
        <v>118</v>
      </c>
      <c r="H7" s="58" t="s">
        <v>119</v>
      </c>
      <c r="I7" s="58" t="s">
        <v>119</v>
      </c>
      <c r="J7" s="58"/>
      <c r="K7" s="58" t="s">
        <v>120</v>
      </c>
      <c r="L7" s="71"/>
    </row>
    <row r="8" spans="2:12">
      <c r="B8" s="54"/>
      <c r="C8" s="232" t="s">
        <v>205</v>
      </c>
      <c r="D8" s="63"/>
      <c r="E8" s="233" t="s">
        <v>203</v>
      </c>
      <c r="F8" s="233"/>
      <c r="G8" s="57" t="s">
        <v>118</v>
      </c>
      <c r="H8" s="58" t="s">
        <v>206</v>
      </c>
      <c r="I8" s="58"/>
      <c r="J8" s="58"/>
      <c r="K8" s="260" t="s">
        <v>207</v>
      </c>
      <c r="L8" s="72"/>
    </row>
    <row r="9" spans="2:12">
      <c r="B9" s="54"/>
      <c r="C9" s="62"/>
      <c r="D9" s="63"/>
      <c r="E9" s="167"/>
      <c r="F9" s="167"/>
      <c r="G9" s="57"/>
      <c r="H9" s="58"/>
      <c r="I9" s="58"/>
      <c r="J9" s="58"/>
      <c r="K9" s="58"/>
      <c r="L9" s="72"/>
    </row>
    <row r="10" spans="2:12">
      <c r="B10" s="54"/>
      <c r="C10" s="171" t="s">
        <v>41</v>
      </c>
      <c r="D10" s="63"/>
      <c r="E10" s="167" t="s">
        <v>122</v>
      </c>
      <c r="F10" s="167" t="s">
        <v>126</v>
      </c>
      <c r="G10" s="57" t="s">
        <v>123</v>
      </c>
      <c r="H10" s="58" t="s">
        <v>124</v>
      </c>
      <c r="I10" s="58"/>
      <c r="J10" s="58"/>
      <c r="K10" s="58" t="s">
        <v>125</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c r="B13" s="54"/>
      <c r="C13" s="62"/>
      <c r="D13" s="67"/>
      <c r="E13" s="167" t="s">
        <v>73</v>
      </c>
      <c r="F13" s="167"/>
      <c r="G13" s="64" t="s">
        <v>3</v>
      </c>
      <c r="H13" s="65" t="s">
        <v>131</v>
      </c>
      <c r="I13" s="65"/>
      <c r="J13" s="65"/>
      <c r="K13" s="65" t="s">
        <v>132</v>
      </c>
      <c r="L13" s="62"/>
    </row>
    <row r="14" spans="2:12">
      <c r="B14" s="54"/>
      <c r="C14" s="67"/>
      <c r="D14" s="67"/>
      <c r="E14" s="167"/>
      <c r="F14" s="167"/>
      <c r="G14" s="64"/>
      <c r="H14" s="65"/>
      <c r="I14" s="65"/>
      <c r="J14" s="65"/>
      <c r="K14" s="65"/>
      <c r="L14" s="62"/>
    </row>
    <row r="15" spans="2:12">
      <c r="B15" s="54"/>
      <c r="C15" s="62" t="s">
        <v>136</v>
      </c>
      <c r="D15" s="62"/>
      <c r="E15" s="62" t="s">
        <v>135</v>
      </c>
      <c r="F15" s="167"/>
      <c r="G15" s="62" t="s">
        <v>3</v>
      </c>
      <c r="H15" s="70">
        <v>2011</v>
      </c>
      <c r="I15" s="70">
        <v>2011</v>
      </c>
      <c r="J15" s="62"/>
      <c r="K15" s="68" t="s">
        <v>55</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82"/>
  <sheetViews>
    <sheetView topLeftCell="A642" workbookViewId="0">
      <selection activeCell="G628" sqref="G628"/>
    </sheetView>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64</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0" t="s">
        <v>65</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ht="16">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ht="16">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ht="16">
      <c r="B7" s="127"/>
      <c r="C7" s="140"/>
      <c r="D7" s="140"/>
      <c r="E7" s="140"/>
      <c r="F7" s="140" t="s">
        <v>177</v>
      </c>
      <c r="G7" s="140"/>
      <c r="H7" s="140"/>
      <c r="I7" s="140"/>
      <c r="J7" s="140"/>
      <c r="K7" s="140"/>
      <c r="L7" s="140"/>
      <c r="M7" s="140"/>
      <c r="N7" s="140"/>
      <c r="O7" s="140"/>
      <c r="P7" s="140"/>
      <c r="Q7" s="140"/>
      <c r="R7" s="140"/>
      <c r="S7" s="140"/>
      <c r="T7" s="140"/>
      <c r="U7" s="140"/>
      <c r="V7" s="140"/>
      <c r="W7" s="140"/>
      <c r="X7" s="140"/>
      <c r="Y7" s="140"/>
    </row>
    <row r="8" spans="2:25" customFormat="1" ht="16">
      <c r="B8" s="127"/>
      <c r="C8" s="140"/>
      <c r="D8" s="140">
        <v>16</v>
      </c>
      <c r="F8" s="140">
        <v>794</v>
      </c>
      <c r="G8" s="141" t="s">
        <v>66</v>
      </c>
      <c r="H8" s="142" t="s">
        <v>67</v>
      </c>
      <c r="I8" s="140"/>
      <c r="J8" s="140"/>
      <c r="K8" s="140"/>
      <c r="L8" s="140"/>
      <c r="M8" s="140"/>
      <c r="N8" s="140"/>
      <c r="O8" s="140"/>
      <c r="P8" s="140"/>
      <c r="Q8" s="140"/>
      <c r="R8" s="140"/>
      <c r="S8" s="140"/>
      <c r="T8" s="140"/>
      <c r="U8" s="140"/>
      <c r="V8" s="140"/>
      <c r="W8" s="140"/>
      <c r="X8" s="140"/>
      <c r="Y8" s="140"/>
    </row>
    <row r="9" spans="2:25" customFormat="1" ht="16">
      <c r="B9" s="127"/>
      <c r="C9" s="140"/>
      <c r="D9" s="140"/>
      <c r="F9" s="140">
        <v>26.8</v>
      </c>
      <c r="G9" s="140" t="s">
        <v>68</v>
      </c>
      <c r="H9" s="142" t="s">
        <v>69</v>
      </c>
      <c r="I9" s="140"/>
      <c r="J9" s="140"/>
      <c r="K9" s="140"/>
      <c r="L9" s="140"/>
      <c r="M9" s="140"/>
      <c r="N9" s="140"/>
      <c r="O9" s="140"/>
      <c r="P9" s="140"/>
      <c r="Q9" s="140"/>
      <c r="R9" s="140"/>
      <c r="S9" s="140"/>
      <c r="T9" s="140"/>
      <c r="U9" s="140"/>
      <c r="V9" s="140"/>
      <c r="W9" s="140"/>
      <c r="X9" s="140"/>
      <c r="Y9" s="140"/>
    </row>
    <row r="10" spans="2:25" customFormat="1" ht="16">
      <c r="B10" s="127"/>
      <c r="C10" s="140"/>
      <c r="D10" s="140"/>
      <c r="F10" s="140">
        <f>F8/1000</f>
        <v>0.79400000000000004</v>
      </c>
      <c r="G10" t="s">
        <v>70</v>
      </c>
      <c r="H10" s="142" t="s">
        <v>71</v>
      </c>
      <c r="I10" s="140"/>
      <c r="J10" s="140"/>
      <c r="K10" s="140"/>
      <c r="L10" s="140"/>
      <c r="M10" s="140"/>
      <c r="N10" s="140"/>
      <c r="O10" s="140"/>
      <c r="P10" s="140"/>
      <c r="Q10" s="140"/>
      <c r="R10" s="140"/>
      <c r="S10" s="140"/>
      <c r="T10" s="140"/>
      <c r="U10" s="140"/>
      <c r="V10" s="140"/>
      <c r="W10" s="140"/>
      <c r="X10" s="140"/>
      <c r="Y10" s="140"/>
    </row>
    <row r="11" spans="2:25" customFormat="1" ht="16">
      <c r="B11" s="127"/>
      <c r="C11" s="140"/>
      <c r="D11" s="140"/>
      <c r="F11" s="140">
        <f>F9*F10</f>
        <v>21.279200000000003</v>
      </c>
      <c r="G11" s="140" t="s">
        <v>72</v>
      </c>
      <c r="H11" s="142" t="s">
        <v>69</v>
      </c>
      <c r="I11" s="140"/>
      <c r="J11" s="140"/>
      <c r="K11" s="140"/>
      <c r="L11" s="140"/>
      <c r="M11" s="140"/>
      <c r="N11" s="140"/>
      <c r="O11" s="140"/>
      <c r="P11" s="140"/>
      <c r="Q11" s="140"/>
      <c r="R11" s="140"/>
      <c r="S11" s="140"/>
      <c r="T11" s="140"/>
      <c r="U11" s="140"/>
      <c r="V11" s="140"/>
      <c r="W11" s="140"/>
      <c r="X11" s="140"/>
      <c r="Y11" s="140"/>
    </row>
    <row r="12" spans="2:25" customFormat="1" ht="16">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ht="16">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ht="16">
      <c r="B14" s="127"/>
      <c r="C14" s="140"/>
      <c r="D14" s="140"/>
      <c r="E14" s="140"/>
      <c r="F14" s="140" t="s">
        <v>178</v>
      </c>
      <c r="G14" s="140"/>
      <c r="H14" s="140"/>
      <c r="I14" s="140"/>
      <c r="J14" s="140"/>
      <c r="K14" s="140"/>
      <c r="L14" s="140"/>
      <c r="M14" s="140"/>
      <c r="N14" s="140"/>
      <c r="O14" s="140"/>
      <c r="P14" s="140"/>
      <c r="Q14" s="140"/>
      <c r="R14" s="140"/>
      <c r="S14" s="140"/>
      <c r="T14" s="140"/>
      <c r="U14" s="140"/>
      <c r="V14" s="140"/>
      <c r="W14" s="140"/>
      <c r="X14" s="140"/>
      <c r="Y14" s="140"/>
    </row>
    <row r="15" spans="2:25" customFormat="1" ht="16">
      <c r="B15" s="127"/>
      <c r="C15" s="140"/>
      <c r="D15" s="140"/>
      <c r="E15" s="140"/>
      <c r="F15" s="140">
        <v>745</v>
      </c>
      <c r="G15" s="141" t="s">
        <v>66</v>
      </c>
      <c r="H15" s="142" t="s">
        <v>67</v>
      </c>
      <c r="I15" s="140"/>
      <c r="J15" s="140"/>
      <c r="K15" s="140"/>
      <c r="L15" s="140"/>
      <c r="M15" s="140"/>
      <c r="N15" s="140"/>
      <c r="O15" s="140"/>
      <c r="P15" s="140"/>
      <c r="Q15" s="140"/>
      <c r="R15" s="140"/>
      <c r="S15" s="140"/>
      <c r="T15" s="140"/>
      <c r="U15" s="140"/>
      <c r="V15" s="140"/>
      <c r="W15" s="140"/>
      <c r="X15" s="140"/>
      <c r="Y15" s="140"/>
    </row>
    <row r="16" spans="2:25" customFormat="1" ht="16">
      <c r="B16" s="127"/>
      <c r="C16" s="140"/>
      <c r="D16" s="140"/>
      <c r="E16" s="140"/>
      <c r="F16" s="140">
        <v>43.2</v>
      </c>
      <c r="G16" s="140" t="s">
        <v>68</v>
      </c>
      <c r="H16" s="142" t="s">
        <v>69</v>
      </c>
      <c r="I16" s="140"/>
      <c r="J16" s="140"/>
      <c r="K16" s="140"/>
      <c r="L16" s="140"/>
      <c r="M16" s="140"/>
      <c r="N16" s="140"/>
      <c r="O16" s="140"/>
      <c r="P16" s="140"/>
      <c r="Q16" s="140"/>
      <c r="R16" s="140"/>
      <c r="S16" s="140"/>
      <c r="T16" s="140"/>
      <c r="U16" s="140"/>
      <c r="V16" s="140"/>
      <c r="W16" s="140"/>
      <c r="X16" s="140"/>
      <c r="Y16" s="140"/>
    </row>
    <row r="17" spans="2:25" customFormat="1" ht="16">
      <c r="B17" s="127"/>
      <c r="C17" s="140"/>
      <c r="D17" s="140"/>
      <c r="E17" s="140"/>
      <c r="F17" s="140">
        <f>F15/1000</f>
        <v>0.745</v>
      </c>
      <c r="G17" t="s">
        <v>70</v>
      </c>
      <c r="H17" s="142" t="s">
        <v>71</v>
      </c>
      <c r="I17" s="140"/>
      <c r="J17" s="140"/>
      <c r="K17" s="140"/>
      <c r="L17" s="140"/>
      <c r="M17" s="140"/>
      <c r="N17" s="140"/>
      <c r="O17" s="140"/>
      <c r="P17" s="140"/>
      <c r="Q17" s="140"/>
      <c r="R17" s="140"/>
      <c r="S17" s="140"/>
      <c r="T17" s="140"/>
      <c r="U17" s="140"/>
      <c r="V17" s="140"/>
      <c r="W17" s="140"/>
      <c r="X17" s="140"/>
      <c r="Y17" s="140"/>
    </row>
    <row r="18" spans="2:25" customFormat="1" ht="16">
      <c r="B18" s="127"/>
      <c r="C18" s="140"/>
      <c r="D18" s="140"/>
      <c r="E18" s="140"/>
      <c r="F18" s="140">
        <f>F16*F17</f>
        <v>32.184000000000005</v>
      </c>
      <c r="G18" s="140" t="s">
        <v>72</v>
      </c>
      <c r="H18" s="142" t="s">
        <v>69</v>
      </c>
      <c r="I18" s="140"/>
      <c r="J18" s="140"/>
      <c r="K18" s="140"/>
      <c r="L18" s="140"/>
      <c r="M18" s="140"/>
      <c r="N18" s="140"/>
      <c r="O18" s="140"/>
      <c r="P18" s="140"/>
      <c r="Q18" s="140"/>
      <c r="R18" s="140"/>
      <c r="S18" s="140"/>
      <c r="T18" s="140"/>
      <c r="U18" s="140"/>
      <c r="V18" s="140"/>
      <c r="W18" s="140"/>
      <c r="X18" s="140"/>
      <c r="Y18" s="140"/>
    </row>
    <row r="19" spans="2:25" customFormat="1" ht="16">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ht="16">
      <c r="B20" s="127"/>
      <c r="C20" s="140"/>
      <c r="D20" s="140"/>
      <c r="E20" s="140"/>
      <c r="F20" s="140" t="s">
        <v>148</v>
      </c>
      <c r="G20" s="140"/>
      <c r="H20" s="140"/>
      <c r="I20" s="140"/>
      <c r="J20" s="140"/>
      <c r="K20" s="140"/>
      <c r="L20" s="140"/>
      <c r="M20" s="140"/>
      <c r="N20" s="140"/>
      <c r="O20" s="140"/>
      <c r="P20" s="140"/>
      <c r="Q20" s="140"/>
      <c r="R20" s="140"/>
      <c r="S20" s="140"/>
      <c r="T20" s="140"/>
      <c r="U20" s="140"/>
      <c r="V20" s="140"/>
      <c r="W20" s="140"/>
      <c r="X20" s="140"/>
      <c r="Y20" s="140"/>
    </row>
    <row r="21" spans="2:25" customFormat="1" ht="16">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ht="16">
      <c r="B22" s="127"/>
      <c r="C22" s="140"/>
      <c r="D22" s="140"/>
      <c r="E22" s="140"/>
      <c r="F22" s="202">
        <v>0.15</v>
      </c>
      <c r="G22" s="140"/>
      <c r="H22" s="140" t="s">
        <v>179</v>
      </c>
      <c r="I22" s="140"/>
      <c r="J22" s="140"/>
      <c r="K22" s="140"/>
      <c r="L22" s="140"/>
      <c r="M22" s="140"/>
      <c r="N22" s="140"/>
      <c r="O22" s="140"/>
      <c r="P22" s="140"/>
      <c r="Q22" s="140"/>
      <c r="R22" s="140"/>
      <c r="S22" s="140"/>
      <c r="T22" s="140"/>
      <c r="U22" s="140"/>
      <c r="V22" s="140"/>
      <c r="W22" s="140"/>
      <c r="X22" s="140"/>
      <c r="Y22" s="140"/>
    </row>
    <row r="23" spans="2:25" customFormat="1" ht="16">
      <c r="B23" s="127"/>
      <c r="C23" s="140"/>
      <c r="D23" s="140"/>
      <c r="E23" s="140"/>
      <c r="F23" s="202">
        <f>1-F22</f>
        <v>0.85</v>
      </c>
      <c r="G23" s="140"/>
      <c r="H23" s="140" t="s">
        <v>180</v>
      </c>
      <c r="I23" s="140"/>
      <c r="J23" s="140"/>
      <c r="K23" s="140"/>
      <c r="L23" s="140"/>
      <c r="M23" s="140"/>
      <c r="N23" s="140"/>
      <c r="O23" s="140"/>
      <c r="P23" s="140"/>
      <c r="Q23" s="140"/>
      <c r="R23" s="140"/>
      <c r="S23" s="140"/>
      <c r="T23" s="140"/>
      <c r="U23" s="140"/>
      <c r="V23" s="140"/>
      <c r="W23" s="140"/>
      <c r="X23" s="140"/>
      <c r="Y23" s="140"/>
    </row>
    <row r="24" spans="2:25" customFormat="1" ht="16">
      <c r="B24" s="127"/>
      <c r="C24" s="140"/>
      <c r="D24" s="140"/>
      <c r="E24" s="140"/>
      <c r="F24" s="203">
        <f>F22*F18+F23*F11</f>
        <v>22.914920000000002</v>
      </c>
      <c r="G24" s="140" t="s">
        <v>72</v>
      </c>
      <c r="H24" s="140" t="s">
        <v>189</v>
      </c>
      <c r="I24" s="140"/>
      <c r="J24" s="140"/>
      <c r="K24" s="140"/>
      <c r="L24" s="140"/>
      <c r="M24" s="140"/>
      <c r="N24" s="140"/>
      <c r="O24" s="140"/>
      <c r="P24" s="140"/>
      <c r="Q24" s="140"/>
      <c r="R24" s="140"/>
      <c r="S24" s="140"/>
      <c r="T24" s="140"/>
      <c r="U24" s="140"/>
      <c r="V24" s="140"/>
      <c r="W24" s="140"/>
      <c r="X24" s="140"/>
      <c r="Y24" s="140"/>
    </row>
    <row r="25" spans="2:25" customFormat="1" ht="16">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ht="16">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ht="16">
      <c r="B27" s="127"/>
      <c r="C27" s="140"/>
      <c r="D27" s="140"/>
      <c r="E27" s="153"/>
      <c r="F27" s="154">
        <v>1</v>
      </c>
      <c r="G27" s="154" t="s">
        <v>181</v>
      </c>
      <c r="H27" s="155" t="s">
        <v>148</v>
      </c>
      <c r="I27" s="140"/>
      <c r="J27" s="140"/>
      <c r="K27" s="140"/>
      <c r="L27" s="140"/>
      <c r="M27" s="140"/>
      <c r="N27" s="140"/>
      <c r="O27" s="140"/>
      <c r="P27" s="140"/>
      <c r="Q27" s="140"/>
      <c r="R27" s="140"/>
      <c r="S27" s="140"/>
      <c r="T27" s="140"/>
      <c r="U27" s="140"/>
      <c r="V27" s="140"/>
      <c r="W27" s="140"/>
      <c r="X27" s="140"/>
      <c r="Y27" s="140"/>
    </row>
    <row r="28" spans="2:25" customFormat="1" ht="16">
      <c r="B28" s="127"/>
      <c r="C28" s="140"/>
      <c r="D28" s="140"/>
      <c r="E28" s="159" t="s">
        <v>182</v>
      </c>
      <c r="F28" s="157">
        <v>0.15</v>
      </c>
      <c r="G28" s="157" t="s">
        <v>181</v>
      </c>
      <c r="H28" s="158" t="s">
        <v>157</v>
      </c>
      <c r="I28" s="140"/>
      <c r="J28" s="140"/>
      <c r="K28" s="140"/>
      <c r="L28" s="140"/>
      <c r="M28" s="140"/>
      <c r="N28" s="140"/>
      <c r="O28" s="140"/>
      <c r="P28" s="140"/>
      <c r="Q28" s="140"/>
      <c r="R28" s="140"/>
      <c r="S28" s="140"/>
      <c r="T28" s="140"/>
      <c r="U28" s="140"/>
      <c r="V28" s="140"/>
      <c r="W28" s="140"/>
      <c r="X28" s="140"/>
      <c r="Y28" s="140"/>
    </row>
    <row r="29" spans="2:25" customFormat="1" ht="16">
      <c r="B29" s="127"/>
      <c r="E29" s="159" t="s">
        <v>185</v>
      </c>
      <c r="F29" s="157">
        <f>F28*F18</f>
        <v>4.8276000000000003</v>
      </c>
      <c r="G29" s="157" t="s">
        <v>186</v>
      </c>
      <c r="H29" s="158" t="s">
        <v>157</v>
      </c>
    </row>
    <row r="30" spans="2:25" customFormat="1" ht="16">
      <c r="B30" s="127"/>
      <c r="E30" s="159" t="s">
        <v>183</v>
      </c>
      <c r="F30" s="157">
        <f>F28*F17</f>
        <v>0.11175</v>
      </c>
      <c r="G30" s="157" t="s">
        <v>184</v>
      </c>
      <c r="H30" s="158" t="s">
        <v>157</v>
      </c>
    </row>
    <row r="31" spans="2:25" customFormat="1" ht="16">
      <c r="B31" s="127"/>
      <c r="E31" s="204"/>
      <c r="F31" s="205"/>
      <c r="G31" s="205"/>
      <c r="H31" s="206"/>
    </row>
    <row r="32" spans="2:25" customFormat="1" ht="16">
      <c r="B32" s="127"/>
      <c r="E32" s="159" t="s">
        <v>182</v>
      </c>
      <c r="F32" s="157">
        <f>1-F28</f>
        <v>0.85</v>
      </c>
      <c r="G32" s="157" t="s">
        <v>181</v>
      </c>
      <c r="H32" s="158" t="s">
        <v>177</v>
      </c>
    </row>
    <row r="33" spans="2:8" customFormat="1" ht="16">
      <c r="B33" s="127"/>
      <c r="E33" s="159" t="s">
        <v>185</v>
      </c>
      <c r="F33" s="157">
        <f>F32*F11</f>
        <v>18.087320000000002</v>
      </c>
      <c r="G33" s="157" t="s">
        <v>186</v>
      </c>
      <c r="H33" s="158" t="s">
        <v>177</v>
      </c>
    </row>
    <row r="34" spans="2:8" customFormat="1" ht="16">
      <c r="B34" s="127"/>
      <c r="E34" s="159" t="s">
        <v>183</v>
      </c>
      <c r="F34" s="157">
        <f>F32*F10</f>
        <v>0.67490000000000006</v>
      </c>
      <c r="G34" s="157" t="s">
        <v>184</v>
      </c>
      <c r="H34" s="158" t="s">
        <v>177</v>
      </c>
    </row>
    <row r="35" spans="2:8" customFormat="1" ht="16">
      <c r="B35" s="127"/>
      <c r="E35" s="159"/>
      <c r="F35" s="157"/>
      <c r="G35" s="157"/>
      <c r="H35" s="158"/>
    </row>
    <row r="36" spans="2:8" customFormat="1" ht="16">
      <c r="B36" s="127"/>
      <c r="E36" s="159" t="s">
        <v>187</v>
      </c>
      <c r="F36" s="157">
        <f>F30+F34</f>
        <v>0.78665000000000007</v>
      </c>
      <c r="G36" s="157" t="s">
        <v>184</v>
      </c>
      <c r="H36" s="158" t="s">
        <v>148</v>
      </c>
    </row>
    <row r="37" spans="2:8" customFormat="1" ht="16">
      <c r="B37" s="127"/>
      <c r="E37" s="159" t="s">
        <v>188</v>
      </c>
      <c r="F37" s="157">
        <f>F29+F33</f>
        <v>22.914920000000002</v>
      </c>
      <c r="G37" s="157" t="s">
        <v>186</v>
      </c>
      <c r="H37" s="158" t="s">
        <v>148</v>
      </c>
    </row>
    <row r="38" spans="2:8" customFormat="1" ht="16">
      <c r="B38" s="127"/>
      <c r="E38" s="159"/>
      <c r="F38" s="210">
        <f>F37/F36</f>
        <v>29.129752748998918</v>
      </c>
      <c r="G38" s="157" t="s">
        <v>60</v>
      </c>
      <c r="H38" s="158" t="s">
        <v>189</v>
      </c>
    </row>
    <row r="39" spans="2:8" customFormat="1" ht="16">
      <c r="B39" s="127"/>
      <c r="E39" s="207"/>
      <c r="F39" s="208"/>
      <c r="G39" s="208"/>
      <c r="H39" s="209"/>
    </row>
    <row r="40" spans="2:8" customFormat="1" ht="16">
      <c r="B40" s="127"/>
    </row>
    <row r="41" spans="2:8" customFormat="1" ht="16">
      <c r="B41" s="127"/>
    </row>
    <row r="42" spans="2:8" customFormat="1" ht="16">
      <c r="B42" s="127"/>
    </row>
    <row r="43" spans="2:8" customFormat="1" ht="16">
      <c r="B43" s="127"/>
    </row>
    <row r="44" spans="2:8" customFormat="1" ht="16">
      <c r="B44" s="127"/>
    </row>
    <row r="45" spans="2:8" customFormat="1" ht="16">
      <c r="B45" s="127"/>
    </row>
    <row r="46" spans="2:8" customFormat="1" ht="16">
      <c r="B46" s="127"/>
    </row>
    <row r="47" spans="2:8" customFormat="1" ht="16">
      <c r="B47" s="127"/>
    </row>
    <row r="48" spans="2:8"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64</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ht="16">
      <c r="B64" s="127"/>
      <c r="C64" s="167" t="s">
        <v>122</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ht="16">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ht="16">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ht="16">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ht="16">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ht="16">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ht="16">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ht="16">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ht="16">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ht="16">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ht="16">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ht="16">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ht="16">
      <c r="B76" s="127"/>
      <c r="C76" s="140"/>
      <c r="D76" s="140"/>
      <c r="E76" s="140" t="s">
        <v>127</v>
      </c>
      <c r="F76" s="140"/>
      <c r="G76" s="140"/>
      <c r="H76" s="140"/>
      <c r="I76" s="140"/>
      <c r="J76" s="140"/>
      <c r="K76" s="140"/>
      <c r="L76" s="140"/>
      <c r="M76" s="140"/>
      <c r="N76" s="140"/>
      <c r="O76" s="140"/>
      <c r="P76" s="140"/>
      <c r="Q76" s="140"/>
      <c r="R76" s="140"/>
      <c r="S76" s="140"/>
      <c r="T76" s="140"/>
      <c r="U76" s="140"/>
      <c r="V76" s="140"/>
      <c r="W76" s="140"/>
      <c r="X76" s="140"/>
      <c r="Y76" s="140"/>
    </row>
    <row r="77" spans="2:25" customFormat="1" ht="16">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ht="16">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ht="16">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ht="16">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ht="16">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ht="16">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ht="16">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ht="16">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ht="16">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ht="16">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ht="16">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ht="16">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128</v>
      </c>
    </row>
    <row r="178" spans="2:7" customFormat="1" ht="16">
      <c r="B178" s="127"/>
      <c r="F178">
        <f>F177*1000</f>
        <v>105000</v>
      </c>
      <c r="G178" t="s">
        <v>129</v>
      </c>
    </row>
    <row r="179" spans="2:7" customFormat="1" ht="16">
      <c r="B179" s="127"/>
      <c r="F179">
        <f>F178*100</f>
        <v>10500000</v>
      </c>
      <c r="G179" t="s">
        <v>130</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64</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0" t="s">
        <v>73</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ht="16">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ht="16">
      <c r="B204" s="127"/>
      <c r="C204" s="140"/>
      <c r="D204" s="140"/>
      <c r="E204" s="140" t="s">
        <v>74</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ht="16">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ht="16">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ht="16">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ht="16">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ht="16">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ht="16">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ht="16">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ht="16">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ht="16">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ht="16">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ht="16">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ht="16">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ht="16">
      <c r="B218" s="127"/>
      <c r="C218" s="140"/>
      <c r="D218" s="140"/>
      <c r="E218" s="140"/>
      <c r="F218" s="140"/>
      <c r="G218" s="140"/>
      <c r="H218" s="140"/>
      <c r="I218" s="140"/>
      <c r="J218" s="140"/>
      <c r="K218" s="140"/>
      <c r="L218" s="144" t="s">
        <v>75</v>
      </c>
      <c r="M218" s="145" t="s">
        <v>76</v>
      </c>
      <c r="N218" s="140"/>
      <c r="O218" s="140"/>
      <c r="P218" s="140"/>
      <c r="Q218" s="140"/>
      <c r="R218" s="140"/>
      <c r="S218" s="140"/>
      <c r="T218" s="140"/>
      <c r="U218" s="140"/>
      <c r="V218" s="140"/>
      <c r="W218" s="140"/>
      <c r="X218" s="140"/>
      <c r="Y218" s="140"/>
    </row>
    <row r="219" spans="2:25" customFormat="1" ht="16">
      <c r="B219" s="127"/>
      <c r="C219" s="140"/>
      <c r="D219" s="140"/>
      <c r="E219" s="140"/>
      <c r="F219" s="140"/>
      <c r="G219" s="140"/>
      <c r="H219" s="140"/>
      <c r="I219" s="140"/>
      <c r="J219" s="140"/>
      <c r="K219" s="140"/>
      <c r="L219" s="146" t="s">
        <v>77</v>
      </c>
      <c r="M219" s="147">
        <v>5900</v>
      </c>
      <c r="N219" s="140"/>
      <c r="O219" s="140"/>
      <c r="P219" s="140"/>
      <c r="Q219" s="140"/>
      <c r="R219" s="140"/>
      <c r="S219" s="140"/>
      <c r="T219" s="140"/>
      <c r="U219" s="140"/>
      <c r="V219" s="140"/>
      <c r="W219" s="140"/>
      <c r="X219" s="140"/>
      <c r="Y219" s="140"/>
    </row>
    <row r="220" spans="2:25" customFormat="1" ht="16">
      <c r="B220" s="127"/>
      <c r="C220" s="140"/>
      <c r="D220" s="140"/>
      <c r="E220" s="140"/>
      <c r="F220" s="140"/>
      <c r="G220" s="140"/>
      <c r="H220" s="140"/>
      <c r="I220" s="140"/>
      <c r="J220" s="140"/>
      <c r="K220" s="140"/>
      <c r="L220" s="146" t="s">
        <v>78</v>
      </c>
      <c r="M220" s="147">
        <v>5000</v>
      </c>
      <c r="N220" s="140"/>
      <c r="O220" s="140"/>
      <c r="P220" s="140"/>
      <c r="Q220" s="140"/>
      <c r="R220" s="140"/>
      <c r="S220" s="140"/>
      <c r="T220" s="140"/>
      <c r="U220" s="140"/>
      <c r="V220" s="140"/>
      <c r="W220" s="140"/>
      <c r="X220" s="140"/>
      <c r="Y220" s="140"/>
    </row>
    <row r="221" spans="2:25" customFormat="1" ht="16">
      <c r="B221" s="127"/>
      <c r="C221" s="140"/>
      <c r="D221" s="140"/>
      <c r="E221" s="140"/>
      <c r="F221" s="140"/>
      <c r="G221" s="140"/>
      <c r="H221" s="140"/>
      <c r="I221" s="140"/>
      <c r="J221" s="140"/>
      <c r="K221" s="140"/>
      <c r="L221" s="146" t="s">
        <v>79</v>
      </c>
      <c r="M221" s="147">
        <v>4000</v>
      </c>
      <c r="N221" s="140"/>
      <c r="O221" s="140"/>
      <c r="P221" s="140"/>
      <c r="Q221" s="140"/>
      <c r="R221" s="140"/>
      <c r="S221" s="140"/>
      <c r="T221" s="140"/>
      <c r="U221" s="140"/>
      <c r="V221" s="140"/>
      <c r="W221" s="140"/>
      <c r="X221" s="140"/>
      <c r="Y221" s="140"/>
    </row>
    <row r="222" spans="2:25" customFormat="1" ht="16">
      <c r="B222" s="127"/>
      <c r="C222" s="140"/>
      <c r="D222" s="140"/>
      <c r="E222" s="140"/>
      <c r="F222" s="140"/>
      <c r="G222" s="140"/>
      <c r="H222" s="140"/>
      <c r="I222" s="140"/>
      <c r="J222" s="140"/>
      <c r="K222" s="140"/>
      <c r="L222" s="146" t="s">
        <v>80</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81</v>
      </c>
      <c r="M223" s="149">
        <v>2100</v>
      </c>
      <c r="N223" s="140"/>
      <c r="O223" s="140"/>
      <c r="P223" s="140"/>
      <c r="Q223" s="140"/>
      <c r="R223" s="140"/>
      <c r="S223" s="140"/>
      <c r="T223" s="140"/>
      <c r="U223" s="140"/>
      <c r="V223" s="140"/>
      <c r="W223" s="140"/>
      <c r="X223" s="140"/>
      <c r="Y223" s="140"/>
    </row>
    <row r="224" spans="2:25" customFormat="1" ht="16">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ht="16">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ht="16">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ht="16">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ht="16">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ht="16">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ht="16">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ht="16">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ht="16">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ht="16">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ht="16">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ht="16">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ht="16">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ht="16">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ht="16">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ht="16">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ht="16">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ht="16">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ht="16">
      <c r="B242" s="127"/>
      <c r="C242" s="140"/>
      <c r="D242" s="140"/>
      <c r="E242" s="140" t="s">
        <v>82</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ht="16">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ht="16">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ht="16">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ht="16">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ht="16">
      <c r="B247" s="127"/>
      <c r="C247" s="140"/>
      <c r="D247" s="140"/>
      <c r="E247" s="140"/>
      <c r="F247" s="140" t="s">
        <v>83</v>
      </c>
      <c r="G247" s="140" t="s">
        <v>84</v>
      </c>
      <c r="H247" s="140"/>
      <c r="I247" s="140"/>
      <c r="J247" s="140"/>
      <c r="K247" s="140"/>
      <c r="L247" s="140"/>
      <c r="M247" s="140"/>
      <c r="N247" s="140"/>
      <c r="O247" s="140"/>
      <c r="P247" s="140"/>
      <c r="Q247" s="140"/>
      <c r="R247" s="140"/>
      <c r="S247" s="140"/>
      <c r="T247" s="140"/>
      <c r="U247" s="140"/>
      <c r="V247" s="140"/>
      <c r="W247" s="140"/>
      <c r="X247" s="140"/>
      <c r="Y247" s="140"/>
    </row>
    <row r="248" spans="2:25" customFormat="1" ht="16">
      <c r="B248" s="127"/>
      <c r="C248" s="140"/>
      <c r="D248" s="140"/>
      <c r="E248" s="140"/>
      <c r="F248" s="140" t="s">
        <v>85</v>
      </c>
      <c r="G248" s="140" t="s">
        <v>86</v>
      </c>
      <c r="H248" s="140"/>
      <c r="I248" s="140"/>
      <c r="J248" s="140"/>
      <c r="K248" s="140"/>
      <c r="L248" s="140"/>
      <c r="M248" s="140"/>
      <c r="N248" s="140"/>
      <c r="O248" s="140"/>
      <c r="P248" s="140"/>
      <c r="Q248" s="140"/>
      <c r="R248" s="140"/>
      <c r="S248" s="140"/>
      <c r="T248" s="140"/>
      <c r="U248" s="140"/>
      <c r="V248" s="140"/>
      <c r="W248" s="140"/>
      <c r="X248" s="140"/>
      <c r="Y248" s="140"/>
    </row>
    <row r="249" spans="2:25" customFormat="1" ht="16">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ht="16">
      <c r="B250" s="127"/>
      <c r="C250" s="140"/>
      <c r="D250" s="140"/>
      <c r="E250" s="140" t="s">
        <v>87</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ht="16">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ht="16">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ht="16">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ht="16">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ht="16">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ht="16">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ht="16">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ht="16">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ht="16">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ht="16">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ht="16">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ht="16">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ht="16">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ht="16">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ht="16">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ht="16">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ht="16">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ht="16">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ht="16">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ht="16">
      <c r="B270" s="127"/>
      <c r="C270" s="140"/>
      <c r="D270" s="140"/>
      <c r="E270" s="140" t="s">
        <v>88</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ht="16">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ht="16">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ht="16">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ht="16">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ht="16">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ht="16">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ht="16">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ht="16">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ht="16">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ht="16">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ht="16">
      <c r="B281" s="127"/>
      <c r="C281" s="140"/>
      <c r="D281" s="140"/>
      <c r="E281" s="140" t="s">
        <v>89</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ht="16">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ht="16">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ht="16">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ht="16">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ht="16">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ht="16">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ht="16">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ht="16">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ht="16">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ht="16">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ht="16">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ht="16">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ht="16">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ht="16">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ht="16">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ht="16">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ht="16">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ht="16">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ht="16">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ht="16">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ht="16">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ht="16">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64</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0" t="s">
        <v>90</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ht="16">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ht="16">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ht="16">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ht="16">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ht="16">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ht="16">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ht="16">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ht="16">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ht="16">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ht="16">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ht="16">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ht="16">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ht="16">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ht="16">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ht="16">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ht="16">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ht="16">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ht="16">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ht="16">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ht="16">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ht="16">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64</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0" t="s">
        <v>91</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ht="16">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ht="16">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ht="16">
      <c r="B333" s="127"/>
      <c r="C333" s="140"/>
      <c r="D333" s="140"/>
      <c r="E333" s="140" t="s">
        <v>92</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ht="16">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ht="16">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ht="16">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ht="16">
      <c r="B337" s="127"/>
      <c r="C337" s="140"/>
      <c r="D337" s="140"/>
      <c r="F337" s="140" t="s">
        <v>93</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ht="16">
      <c r="B338" s="127"/>
      <c r="C338" s="140"/>
      <c r="D338" s="140"/>
      <c r="F338" s="140">
        <v>5000</v>
      </c>
      <c r="G338" s="140" t="s">
        <v>94</v>
      </c>
      <c r="H338" s="140" t="s">
        <v>95</v>
      </c>
      <c r="I338" s="140"/>
      <c r="J338" s="140"/>
      <c r="K338" s="140"/>
      <c r="L338" s="140"/>
      <c r="M338" s="140"/>
      <c r="N338" s="140"/>
      <c r="O338" s="140"/>
      <c r="P338" s="140"/>
      <c r="Q338" s="140"/>
      <c r="R338" s="140"/>
      <c r="S338" s="140"/>
      <c r="T338" s="140"/>
      <c r="U338" s="140"/>
      <c r="V338" s="140"/>
      <c r="W338" s="140"/>
      <c r="X338" s="140"/>
      <c r="Y338" s="140"/>
    </row>
    <row r="339" spans="2:25" customFormat="1" ht="16">
      <c r="B339" s="127"/>
      <c r="C339" s="140"/>
      <c r="D339" s="140"/>
      <c r="F339" s="140">
        <v>1.27</v>
      </c>
      <c r="G339" s="140" t="s">
        <v>96</v>
      </c>
      <c r="H339" s="140"/>
      <c r="I339" s="140"/>
      <c r="J339" s="140"/>
      <c r="K339" s="140"/>
      <c r="L339" s="140"/>
      <c r="M339" s="140"/>
      <c r="N339" s="140"/>
      <c r="O339" s="140"/>
      <c r="P339" s="140"/>
      <c r="Q339" s="140"/>
      <c r="R339" s="140"/>
      <c r="S339" s="140"/>
      <c r="T339" s="140"/>
      <c r="U339" s="140"/>
      <c r="V339" s="140"/>
      <c r="W339" s="140"/>
      <c r="X339" s="140"/>
      <c r="Y339" s="140"/>
    </row>
    <row r="340" spans="2:25" customFormat="1" ht="16">
      <c r="B340" s="127"/>
      <c r="C340" s="140"/>
      <c r="D340" s="140"/>
      <c r="F340" s="140">
        <f>F341*100</f>
        <v>515620</v>
      </c>
      <c r="G340" s="140" t="s">
        <v>97</v>
      </c>
      <c r="H340" s="140"/>
      <c r="I340" s="140"/>
      <c r="J340" s="140"/>
      <c r="K340" s="140"/>
      <c r="L340" s="140"/>
      <c r="M340" s="140"/>
      <c r="N340" s="140"/>
      <c r="O340" s="140"/>
      <c r="P340" s="140"/>
      <c r="Q340" s="140"/>
      <c r="R340" s="140"/>
      <c r="S340" s="140"/>
      <c r="T340" s="140"/>
      <c r="U340" s="140"/>
      <c r="V340" s="140"/>
      <c r="W340" s="140"/>
      <c r="X340" s="140"/>
      <c r="Y340" s="140"/>
    </row>
    <row r="341" spans="2:25" customFormat="1" ht="16">
      <c r="B341" s="127"/>
      <c r="C341" s="140"/>
      <c r="D341" s="140"/>
      <c r="F341" s="140">
        <f>F342*F339</f>
        <v>5156.2</v>
      </c>
      <c r="G341" s="140" t="s">
        <v>98</v>
      </c>
      <c r="H341" s="140"/>
      <c r="I341" s="140"/>
      <c r="J341" s="140"/>
      <c r="K341" s="140"/>
      <c r="L341" s="140"/>
      <c r="M341" s="140"/>
      <c r="N341" s="140"/>
      <c r="O341" s="140"/>
      <c r="P341" s="140"/>
      <c r="Q341" s="140"/>
      <c r="R341" s="140"/>
      <c r="S341" s="140"/>
      <c r="T341" s="140"/>
      <c r="U341" s="140"/>
      <c r="V341" s="140"/>
      <c r="W341" s="140"/>
      <c r="X341" s="140"/>
      <c r="Y341" s="140"/>
    </row>
    <row r="342" spans="2:25" customFormat="1" ht="16">
      <c r="B342" s="127"/>
      <c r="C342" s="140"/>
      <c r="D342" s="140"/>
      <c r="F342" s="140">
        <v>4060</v>
      </c>
      <c r="G342" s="140" t="s">
        <v>99</v>
      </c>
      <c r="H342" s="140"/>
      <c r="I342" s="140"/>
      <c r="J342" s="140"/>
      <c r="K342" s="140"/>
      <c r="L342" s="140"/>
      <c r="M342" s="140"/>
      <c r="N342" s="140"/>
      <c r="O342" s="140"/>
      <c r="P342" s="140"/>
      <c r="Q342" s="140"/>
      <c r="R342" s="140"/>
      <c r="S342" s="140"/>
      <c r="T342" s="140"/>
      <c r="U342" s="140"/>
      <c r="V342" s="140"/>
      <c r="W342" s="140"/>
      <c r="X342" s="140"/>
      <c r="Y342" s="140"/>
    </row>
    <row r="343" spans="2:25" customFormat="1" ht="16">
      <c r="B343" s="127"/>
      <c r="C343" s="140"/>
      <c r="D343" s="140"/>
      <c r="F343" s="140">
        <f>F342*100</f>
        <v>406000</v>
      </c>
      <c r="G343" s="140" t="s">
        <v>100</v>
      </c>
      <c r="H343" s="140"/>
      <c r="I343" s="140"/>
      <c r="J343" s="140"/>
      <c r="K343" s="140"/>
      <c r="L343" s="140"/>
      <c r="M343" s="140"/>
      <c r="N343" s="140"/>
      <c r="O343" s="140"/>
      <c r="P343" s="140"/>
      <c r="Q343" s="140"/>
      <c r="R343" s="140"/>
      <c r="S343" s="140"/>
      <c r="T343" s="140"/>
      <c r="U343" s="140"/>
      <c r="V343" s="140"/>
      <c r="W343" s="140"/>
      <c r="X343" s="140"/>
      <c r="Y343" s="140"/>
    </row>
    <row r="344" spans="2:25" customFormat="1" ht="16">
      <c r="B344" s="127"/>
      <c r="C344" s="140"/>
      <c r="D344" s="140"/>
      <c r="F344" s="140">
        <v>103</v>
      </c>
      <c r="G344" s="140" t="s">
        <v>101</v>
      </c>
      <c r="H344" s="140"/>
      <c r="I344" s="140"/>
      <c r="J344" s="140"/>
      <c r="K344" s="140"/>
      <c r="L344" s="140"/>
      <c r="M344" s="140"/>
      <c r="N344" s="140"/>
      <c r="O344" s="140"/>
      <c r="P344" s="140"/>
      <c r="Q344" s="140"/>
      <c r="R344" s="140"/>
      <c r="S344" s="140"/>
      <c r="T344" s="140"/>
      <c r="U344" s="140"/>
      <c r="V344" s="140"/>
      <c r="W344" s="140"/>
      <c r="X344" s="140"/>
      <c r="Y344" s="140"/>
    </row>
    <row r="345" spans="2:25" customFormat="1" ht="16">
      <c r="B345" s="127"/>
      <c r="C345" s="140"/>
      <c r="D345" s="140"/>
      <c r="E345" s="126"/>
      <c r="F345" s="126">
        <f>F344*100*1000</f>
        <v>10300000</v>
      </c>
      <c r="G345" s="172" t="s">
        <v>133</v>
      </c>
      <c r="H345" s="140"/>
      <c r="I345" s="173"/>
      <c r="J345" s="140"/>
      <c r="K345" s="174"/>
      <c r="L345" s="140"/>
      <c r="M345" s="140"/>
      <c r="N345" s="140"/>
      <c r="O345" s="140"/>
      <c r="P345" s="140"/>
      <c r="Q345" s="140"/>
      <c r="R345" s="140"/>
      <c r="S345" s="140"/>
      <c r="T345" s="140"/>
      <c r="U345" s="140"/>
      <c r="V345" s="140"/>
      <c r="W345" s="140"/>
      <c r="X345" s="140"/>
      <c r="Y345" s="140"/>
    </row>
    <row r="346" spans="2:25" customFormat="1" ht="16">
      <c r="B346" s="127"/>
      <c r="C346" s="140"/>
      <c r="D346" s="140"/>
      <c r="F346" s="140">
        <f>F344/F342</f>
        <v>2.5369458128078819E-2</v>
      </c>
      <c r="G346" s="140" t="s">
        <v>102</v>
      </c>
      <c r="H346" s="140" t="s">
        <v>103</v>
      </c>
      <c r="I346" s="140"/>
      <c r="J346" s="140"/>
      <c r="K346" s="140"/>
      <c r="L346" s="140"/>
      <c r="M346" s="140"/>
      <c r="N346" s="140"/>
      <c r="O346" s="140"/>
      <c r="P346" s="140"/>
      <c r="Q346" s="140"/>
      <c r="R346" s="140"/>
      <c r="S346" s="140"/>
      <c r="T346" s="140"/>
      <c r="U346" s="140"/>
      <c r="V346" s="140"/>
      <c r="W346" s="140"/>
      <c r="X346" s="140"/>
      <c r="Y346" s="140"/>
    </row>
    <row r="347" spans="2:25" customFormat="1" ht="16">
      <c r="B347" s="127"/>
      <c r="C347" s="140"/>
      <c r="D347" s="140"/>
      <c r="F347" s="140">
        <f>F346*1000</f>
        <v>25.369458128078819</v>
      </c>
      <c r="G347" s="140" t="s">
        <v>60</v>
      </c>
      <c r="H347" s="140" t="s">
        <v>104</v>
      </c>
      <c r="I347" s="140"/>
      <c r="J347" s="140"/>
      <c r="K347" s="140"/>
      <c r="L347" s="140"/>
      <c r="M347" s="140"/>
      <c r="N347" s="140"/>
      <c r="O347" s="140"/>
      <c r="P347" s="140"/>
      <c r="Q347" s="140"/>
      <c r="R347" s="140"/>
      <c r="S347" s="140"/>
      <c r="T347" s="140"/>
      <c r="U347" s="140"/>
      <c r="V347" s="140"/>
      <c r="W347" s="140"/>
      <c r="X347" s="140"/>
      <c r="Y347" s="140"/>
    </row>
    <row r="348" spans="2:25" customFormat="1" ht="16">
      <c r="B348" s="127"/>
      <c r="C348" s="140"/>
      <c r="D348" s="140"/>
      <c r="E348" s="140"/>
      <c r="F348" s="140">
        <f>F347/1.27</f>
        <v>19.975951281951826</v>
      </c>
      <c r="G348" s="140" t="s">
        <v>72</v>
      </c>
      <c r="H348" s="140"/>
      <c r="I348" s="140"/>
      <c r="J348" s="140"/>
      <c r="K348" s="140"/>
      <c r="L348" s="140"/>
      <c r="M348" s="140"/>
      <c r="N348" s="140"/>
      <c r="O348" s="140"/>
      <c r="P348" s="140"/>
      <c r="Q348" s="140"/>
      <c r="R348" s="140"/>
      <c r="S348" s="140"/>
      <c r="T348" s="140"/>
      <c r="U348" s="140"/>
      <c r="V348" s="140"/>
      <c r="W348" s="140"/>
      <c r="X348" s="140"/>
      <c r="Y348" s="140"/>
    </row>
    <row r="349" spans="2:25" customFormat="1" ht="16">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ht="16">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ht="16">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ht="16">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ht="16">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ht="16">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ht="16">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ht="16">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ht="16">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ht="16">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ht="16">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ht="16">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ht="16">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ht="16">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ht="16">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ht="16">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ht="16">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ht="16">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ht="16">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ht="16">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ht="16">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ht="16">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ht="16">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ht="16">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ht="16">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ht="16">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ht="16">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ht="16">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ht="16">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ht="16">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ht="16">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ht="16">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ht="16">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ht="16">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ht="16">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ht="16">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ht="16">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ht="16">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ht="16">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ht="16">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64</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ht="16">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ht="16">
      <c r="B393" s="127"/>
      <c r="C393" s="151" t="s">
        <v>105</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ht="16">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ht="16">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ht="16">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ht="16">
      <c r="B397" s="127"/>
      <c r="C397" s="140"/>
      <c r="D397" s="140"/>
      <c r="E397" s="140"/>
      <c r="F397" s="140">
        <v>1055</v>
      </c>
      <c r="G397" s="140" t="s">
        <v>106</v>
      </c>
      <c r="H397" s="140"/>
      <c r="K397" s="140"/>
      <c r="L397" s="140"/>
      <c r="M397" s="140"/>
      <c r="N397" s="140"/>
      <c r="O397" s="140"/>
      <c r="P397" s="140"/>
      <c r="Q397" s="140"/>
      <c r="R397" s="140"/>
      <c r="S397" s="140"/>
      <c r="T397" s="140"/>
      <c r="U397" s="140"/>
      <c r="V397" s="140"/>
      <c r="W397" s="140"/>
      <c r="X397" s="140"/>
      <c r="Y397" s="140"/>
    </row>
    <row r="398" spans="2:25" customFormat="1" ht="16">
      <c r="B398" s="127"/>
      <c r="C398" s="140"/>
      <c r="D398" s="140"/>
      <c r="E398" s="152"/>
      <c r="F398" s="140">
        <v>3.78541178</v>
      </c>
      <c r="G398" s="140" t="s">
        <v>107</v>
      </c>
      <c r="J398" s="140"/>
      <c r="K398" s="140"/>
      <c r="L398" s="140"/>
      <c r="M398" s="140"/>
      <c r="N398" s="140"/>
      <c r="O398" s="140"/>
      <c r="P398" s="140"/>
      <c r="Q398" s="140"/>
      <c r="R398" s="140"/>
      <c r="S398" s="140"/>
      <c r="T398" s="140"/>
      <c r="U398" s="140"/>
      <c r="V398" s="140"/>
      <c r="W398" s="140"/>
      <c r="X398" s="140"/>
      <c r="Y398" s="140"/>
    </row>
    <row r="399" spans="2:25" customFormat="1" ht="16">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ht="16">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ht="16">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ht="16">
      <c r="B402" s="127"/>
      <c r="C402" s="140"/>
      <c r="D402" s="140"/>
      <c r="E402" s="156" t="s">
        <v>108</v>
      </c>
      <c r="F402" s="157">
        <v>76330</v>
      </c>
      <c r="G402" s="157" t="s">
        <v>109</v>
      </c>
      <c r="H402" s="157"/>
      <c r="I402" s="158"/>
      <c r="J402" s="140"/>
      <c r="K402" s="140"/>
      <c r="L402" s="140"/>
      <c r="M402" s="140"/>
      <c r="N402" s="140"/>
      <c r="O402" s="140"/>
      <c r="P402" s="140"/>
      <c r="Q402" s="140"/>
      <c r="R402" s="140"/>
      <c r="S402" s="140"/>
      <c r="T402" s="140"/>
      <c r="U402" s="140"/>
      <c r="V402" s="140"/>
      <c r="W402" s="140"/>
      <c r="X402" s="140"/>
      <c r="Y402" s="140"/>
    </row>
    <row r="403" spans="2:25" customFormat="1" ht="16">
      <c r="B403" s="127"/>
      <c r="C403" s="140"/>
      <c r="D403" s="140"/>
      <c r="E403" s="159"/>
      <c r="F403" s="157">
        <f>F397*F402</f>
        <v>80528150</v>
      </c>
      <c r="G403" s="157" t="s">
        <v>110</v>
      </c>
      <c r="H403" s="157"/>
      <c r="I403" s="158"/>
      <c r="J403" s="140"/>
      <c r="K403" s="140"/>
      <c r="L403" s="140"/>
      <c r="M403" s="140"/>
      <c r="N403" s="140"/>
      <c r="O403" s="140"/>
      <c r="P403" s="140"/>
      <c r="Q403" s="140"/>
      <c r="R403" s="140"/>
      <c r="S403" s="140"/>
      <c r="T403" s="140"/>
      <c r="U403" s="140"/>
      <c r="V403" s="140"/>
      <c r="W403" s="140"/>
      <c r="X403" s="140"/>
      <c r="Y403" s="140"/>
    </row>
    <row r="404" spans="2:25" customFormat="1" ht="16">
      <c r="B404" s="127"/>
      <c r="C404" s="140"/>
      <c r="D404" s="140"/>
      <c r="E404" s="159"/>
      <c r="F404" s="157">
        <f>F403/10^6</f>
        <v>80.528149999999997</v>
      </c>
      <c r="G404" s="157" t="s">
        <v>111</v>
      </c>
      <c r="H404" s="157"/>
      <c r="I404" s="158"/>
      <c r="J404" s="140"/>
      <c r="K404" s="140"/>
      <c r="L404" s="140"/>
      <c r="M404" s="140"/>
      <c r="N404" s="140"/>
      <c r="O404" s="140"/>
      <c r="P404" s="140"/>
      <c r="Q404" s="140"/>
      <c r="R404" s="140"/>
      <c r="S404" s="140"/>
      <c r="T404" s="140"/>
      <c r="U404" s="140"/>
      <c r="V404" s="140"/>
      <c r="W404" s="140"/>
      <c r="X404" s="140"/>
      <c r="Y404" s="140"/>
    </row>
    <row r="405" spans="2:25" customFormat="1" ht="16">
      <c r="B405" s="127"/>
      <c r="C405" s="140"/>
      <c r="D405" s="140"/>
      <c r="E405" s="160" t="s">
        <v>112</v>
      </c>
      <c r="F405" s="161">
        <f>F404/F398</f>
        <v>21.273286680584061</v>
      </c>
      <c r="G405" s="161" t="s">
        <v>113</v>
      </c>
      <c r="H405" s="162"/>
      <c r="I405" s="163"/>
      <c r="J405" s="140"/>
      <c r="K405" s="140"/>
      <c r="L405" s="140"/>
      <c r="M405" s="140"/>
      <c r="N405" s="140"/>
      <c r="O405" s="140"/>
      <c r="P405" s="140"/>
      <c r="Q405" s="140"/>
      <c r="R405" s="140"/>
      <c r="S405" s="140"/>
      <c r="T405" s="140"/>
      <c r="U405" s="140"/>
      <c r="V405" s="140"/>
      <c r="W405" s="140"/>
      <c r="X405" s="140"/>
      <c r="Y405" s="140"/>
    </row>
    <row r="406" spans="2:25" customFormat="1" ht="16">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ht="16">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ht="16">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ht="16">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ht="16">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ht="16">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ht="16">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ht="16">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ht="16">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ht="16">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ht="16">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ht="16">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ht="16">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ht="16">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ht="16">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ht="16">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ht="16">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64</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4" t="s">
        <v>114</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ht="16">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ht="16">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ht="16">
      <c r="B428" s="127"/>
      <c r="C428" s="140"/>
      <c r="D428" s="140"/>
      <c r="E428" s="140" t="s">
        <v>115</v>
      </c>
      <c r="F428" s="140">
        <v>21.1</v>
      </c>
      <c r="G428" s="140" t="s">
        <v>72</v>
      </c>
      <c r="H428" s="140"/>
      <c r="I428" s="140"/>
      <c r="J428" s="140"/>
      <c r="K428" s="140"/>
      <c r="L428" s="140"/>
      <c r="M428" s="140"/>
      <c r="N428" s="140"/>
      <c r="O428" s="140"/>
      <c r="P428" s="140"/>
      <c r="Q428" s="140"/>
      <c r="R428" s="140"/>
      <c r="S428" s="140"/>
      <c r="T428" s="140"/>
      <c r="U428" s="140"/>
      <c r="V428" s="140"/>
      <c r="W428" s="140"/>
      <c r="X428" s="140"/>
      <c r="Y428" s="140"/>
    </row>
    <row r="429" spans="2:25" customFormat="1" ht="16">
      <c r="B429" s="127"/>
      <c r="C429" s="140"/>
      <c r="D429" s="140"/>
      <c r="E429" s="140" t="s">
        <v>116</v>
      </c>
      <c r="F429" s="140">
        <v>23.4</v>
      </c>
      <c r="G429" s="140" t="s">
        <v>72</v>
      </c>
      <c r="H429" s="140"/>
      <c r="I429" s="140"/>
      <c r="J429" s="140"/>
      <c r="K429" s="140"/>
      <c r="L429" s="140"/>
      <c r="M429" s="140"/>
      <c r="N429" s="140"/>
      <c r="O429" s="140"/>
      <c r="P429" s="140"/>
      <c r="Q429" s="140"/>
      <c r="R429" s="140"/>
      <c r="S429" s="140"/>
      <c r="T429" s="140"/>
      <c r="U429" s="140"/>
      <c r="V429" s="140"/>
      <c r="W429" s="140"/>
      <c r="X429" s="140"/>
      <c r="Y429" s="140"/>
    </row>
    <row r="430" spans="2:25" customFormat="1" ht="16">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ht="16">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ht="16">
      <c r="B432" s="127"/>
      <c r="C432" s="140"/>
      <c r="D432" s="140"/>
      <c r="E432" s="140" t="s">
        <v>117</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ht="16">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ht="16">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ht="16">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ht="16">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ht="16">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ht="16">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ht="16">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ht="16">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ht="16">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ht="16">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ht="16">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ht="16">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ht="16">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ht="16">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ht="16">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ht="16">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64</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17">
      <c r="B452" s="127"/>
      <c r="C452" s="175" t="s">
        <v>135</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ht="16">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ht="16">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45</v>
      </c>
    </row>
    <row r="462" spans="2:25">
      <c r="B462" s="127"/>
      <c r="E462" s="140" t="s">
        <v>46</v>
      </c>
      <c r="F462" s="140"/>
      <c r="G462" s="140"/>
      <c r="H462" s="140">
        <v>0</v>
      </c>
      <c r="I462" s="140" t="s">
        <v>139</v>
      </c>
      <c r="J462" s="140"/>
      <c r="K462" s="140" t="s">
        <v>138</v>
      </c>
    </row>
    <row r="463" spans="2:25">
      <c r="B463" s="127"/>
      <c r="E463" s="140" t="s">
        <v>47</v>
      </c>
      <c r="F463" s="140"/>
      <c r="G463" s="140"/>
      <c r="H463" s="140">
        <v>11.5</v>
      </c>
      <c r="I463" s="140" t="s">
        <v>139</v>
      </c>
      <c r="J463" s="140"/>
      <c r="K463" s="140"/>
    </row>
    <row r="464" spans="2:25">
      <c r="B464" s="127"/>
      <c r="E464" s="140" t="s">
        <v>51</v>
      </c>
      <c r="F464" s="140"/>
      <c r="G464" s="140"/>
      <c r="H464" s="140">
        <v>16.7</v>
      </c>
      <c r="I464" s="140" t="s">
        <v>139</v>
      </c>
      <c r="J464" s="140"/>
      <c r="K464" s="140"/>
    </row>
    <row r="465" spans="2:11">
      <c r="B465" s="127"/>
      <c r="D465" s="140"/>
      <c r="E465" s="140" t="s">
        <v>50</v>
      </c>
      <c r="F465" s="140"/>
      <c r="G465" s="140"/>
      <c r="H465" s="140">
        <v>1.3</v>
      </c>
      <c r="I465" s="140" t="s">
        <v>139</v>
      </c>
      <c r="J465" s="140"/>
      <c r="K465" s="140"/>
    </row>
    <row r="466" spans="2:11">
      <c r="B466" s="127"/>
      <c r="D466" s="140"/>
      <c r="E466" s="140" t="s">
        <v>40</v>
      </c>
      <c r="F466" s="140"/>
      <c r="G466" s="140"/>
      <c r="H466" s="140">
        <v>0</v>
      </c>
      <c r="I466" s="140" t="s">
        <v>139</v>
      </c>
      <c r="J466" s="140"/>
      <c r="K466" s="140"/>
    </row>
    <row r="467" spans="2:11">
      <c r="B467" s="127"/>
      <c r="D467" s="140"/>
      <c r="E467" s="140" t="s">
        <v>49</v>
      </c>
      <c r="F467" s="140"/>
      <c r="G467" s="140"/>
      <c r="H467" s="140">
        <v>0</v>
      </c>
      <c r="I467" s="140" t="s">
        <v>139</v>
      </c>
      <c r="J467" s="140"/>
      <c r="K467" s="140" t="s">
        <v>138</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46</v>
      </c>
      <c r="F470" s="140"/>
      <c r="G470" s="140"/>
      <c r="H470" s="140">
        <f>H462/1000</f>
        <v>0</v>
      </c>
      <c r="I470" s="140" t="s">
        <v>139</v>
      </c>
      <c r="J470" s="140"/>
      <c r="K470" s="140" t="s">
        <v>138</v>
      </c>
    </row>
    <row r="471" spans="2:11">
      <c r="B471" s="127"/>
      <c r="E471" s="140" t="s">
        <v>47</v>
      </c>
      <c r="F471" s="140"/>
      <c r="G471" s="140"/>
      <c r="H471" s="140">
        <f t="shared" ref="H471:H475" si="0">H463/1000</f>
        <v>1.15E-2</v>
      </c>
      <c r="I471" s="140" t="s">
        <v>139</v>
      </c>
      <c r="J471" s="140"/>
      <c r="K471" s="140"/>
    </row>
    <row r="472" spans="2:11">
      <c r="B472" s="127"/>
      <c r="E472" s="140" t="s">
        <v>51</v>
      </c>
      <c r="F472" s="140"/>
      <c r="G472" s="140"/>
      <c r="H472" s="140">
        <f t="shared" si="0"/>
        <v>1.67E-2</v>
      </c>
      <c r="I472" s="140" t="s">
        <v>139</v>
      </c>
      <c r="J472" s="140"/>
      <c r="K472" s="140"/>
    </row>
    <row r="473" spans="2:11">
      <c r="B473" s="127"/>
      <c r="E473" s="140" t="s">
        <v>50</v>
      </c>
      <c r="F473" s="140"/>
      <c r="G473" s="140"/>
      <c r="H473" s="140">
        <f t="shared" si="0"/>
        <v>1.2999999999999999E-3</v>
      </c>
      <c r="I473" s="140" t="s">
        <v>139</v>
      </c>
      <c r="J473" s="140"/>
      <c r="K473" s="140"/>
    </row>
    <row r="474" spans="2:11">
      <c r="B474" s="127"/>
      <c r="E474" s="140" t="s">
        <v>40</v>
      </c>
      <c r="F474" s="140"/>
      <c r="G474" s="140"/>
      <c r="H474" s="140">
        <f t="shared" si="0"/>
        <v>0</v>
      </c>
      <c r="I474" s="140" t="s">
        <v>139</v>
      </c>
      <c r="J474" s="140"/>
      <c r="K474" s="140"/>
    </row>
    <row r="475" spans="2:11">
      <c r="B475" s="127"/>
      <c r="E475" s="140" t="s">
        <v>49</v>
      </c>
      <c r="F475" s="140"/>
      <c r="G475" s="140"/>
      <c r="H475" s="140">
        <f t="shared" si="0"/>
        <v>0</v>
      </c>
      <c r="I475" s="140" t="s">
        <v>139</v>
      </c>
      <c r="J475" s="140"/>
      <c r="K475" s="140" t="s">
        <v>138</v>
      </c>
    </row>
    <row r="476" spans="2:11">
      <c r="B476" s="127"/>
    </row>
    <row r="477" spans="2:11">
      <c r="B477" s="127"/>
    </row>
    <row r="478" spans="2:11">
      <c r="B478" s="127"/>
      <c r="E478" s="177" t="s">
        <v>58</v>
      </c>
      <c r="F478" s="178"/>
      <c r="G478" s="178"/>
      <c r="H478" s="178"/>
      <c r="I478" s="178"/>
      <c r="J478" s="178"/>
      <c r="K478" s="178"/>
    </row>
    <row r="479" spans="2:11">
      <c r="B479" s="127"/>
      <c r="E479" s="140" t="s">
        <v>46</v>
      </c>
      <c r="F479" s="140"/>
      <c r="G479" s="140"/>
      <c r="H479" s="140">
        <v>0</v>
      </c>
      <c r="I479" s="140" t="s">
        <v>139</v>
      </c>
      <c r="J479" s="140"/>
      <c r="K479" s="140" t="s">
        <v>138</v>
      </c>
    </row>
    <row r="480" spans="2:11">
      <c r="B480" s="127"/>
      <c r="E480" s="140" t="s">
        <v>47</v>
      </c>
      <c r="F480" s="140"/>
      <c r="G480" s="140"/>
      <c r="H480" s="140">
        <v>14.3</v>
      </c>
      <c r="I480" s="140" t="s">
        <v>139</v>
      </c>
      <c r="J480" s="140"/>
      <c r="K480" s="140"/>
    </row>
    <row r="481" spans="2:11">
      <c r="B481" s="127"/>
      <c r="E481" s="140" t="s">
        <v>51</v>
      </c>
      <c r="F481" s="140"/>
      <c r="G481" s="140"/>
      <c r="H481" s="140">
        <v>0.9</v>
      </c>
      <c r="I481" s="140" t="s">
        <v>139</v>
      </c>
      <c r="J481" s="140"/>
      <c r="K481" s="140"/>
    </row>
    <row r="482" spans="2:11">
      <c r="B482" s="127"/>
      <c r="E482" s="140" t="s">
        <v>50</v>
      </c>
      <c r="F482" s="140"/>
      <c r="G482" s="140"/>
      <c r="H482" s="140">
        <v>2.4</v>
      </c>
      <c r="I482" s="140" t="s">
        <v>139</v>
      </c>
      <c r="J482" s="140"/>
      <c r="K482" s="140"/>
    </row>
    <row r="483" spans="2:11">
      <c r="B483" s="127"/>
      <c r="E483" s="140" t="s">
        <v>40</v>
      </c>
      <c r="F483" s="140"/>
      <c r="G483" s="140"/>
      <c r="H483" s="140">
        <v>0</v>
      </c>
      <c r="I483" s="140" t="s">
        <v>139</v>
      </c>
      <c r="J483" s="140"/>
      <c r="K483" s="140"/>
    </row>
    <row r="484" spans="2:11">
      <c r="B484" s="127"/>
      <c r="E484" s="140" t="s">
        <v>49</v>
      </c>
      <c r="F484" s="140"/>
      <c r="G484" s="140"/>
      <c r="H484" s="140">
        <v>0</v>
      </c>
      <c r="I484" s="140" t="s">
        <v>139</v>
      </c>
      <c r="J484" s="140"/>
      <c r="K484" s="140" t="s">
        <v>138</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46</v>
      </c>
      <c r="F487" s="140"/>
      <c r="G487" s="140"/>
      <c r="H487" s="140">
        <f>H479/1000</f>
        <v>0</v>
      </c>
      <c r="I487" s="140" t="s">
        <v>139</v>
      </c>
      <c r="J487" s="140"/>
      <c r="K487" s="140" t="s">
        <v>138</v>
      </c>
    </row>
    <row r="488" spans="2:11">
      <c r="B488" s="127"/>
      <c r="E488" s="140" t="s">
        <v>47</v>
      </c>
      <c r="F488" s="140"/>
      <c r="G488" s="140"/>
      <c r="H488" s="140">
        <f t="shared" ref="H488:H492" si="1">H480/1000</f>
        <v>1.43E-2</v>
      </c>
      <c r="I488" s="140" t="s">
        <v>139</v>
      </c>
      <c r="J488" s="140"/>
      <c r="K488" s="140"/>
    </row>
    <row r="489" spans="2:11">
      <c r="B489" s="127"/>
      <c r="E489" s="140" t="s">
        <v>51</v>
      </c>
      <c r="F489" s="140"/>
      <c r="G489" s="140"/>
      <c r="H489" s="140">
        <f t="shared" si="1"/>
        <v>8.9999999999999998E-4</v>
      </c>
      <c r="I489" s="140" t="s">
        <v>139</v>
      </c>
      <c r="J489" s="140"/>
      <c r="K489" s="140"/>
    </row>
    <row r="490" spans="2:11">
      <c r="B490" s="127"/>
      <c r="E490" s="140" t="s">
        <v>50</v>
      </c>
      <c r="F490" s="140"/>
      <c r="G490" s="140"/>
      <c r="H490" s="140">
        <f t="shared" si="1"/>
        <v>2.3999999999999998E-3</v>
      </c>
      <c r="I490" s="140" t="s">
        <v>139</v>
      </c>
      <c r="J490" s="140"/>
      <c r="K490" s="140"/>
    </row>
    <row r="491" spans="2:11">
      <c r="B491" s="127"/>
      <c r="E491" s="140" t="s">
        <v>40</v>
      </c>
      <c r="F491" s="140"/>
      <c r="G491" s="140"/>
      <c r="H491" s="140">
        <f t="shared" si="1"/>
        <v>0</v>
      </c>
      <c r="I491" s="140" t="s">
        <v>139</v>
      </c>
      <c r="J491" s="140"/>
      <c r="K491" s="140"/>
    </row>
    <row r="492" spans="2:11">
      <c r="B492" s="127"/>
      <c r="E492" s="140" t="s">
        <v>49</v>
      </c>
      <c r="F492" s="140"/>
      <c r="G492" s="140"/>
      <c r="H492" s="140">
        <f t="shared" si="1"/>
        <v>0</v>
      </c>
      <c r="I492" s="140" t="s">
        <v>139</v>
      </c>
      <c r="J492" s="140"/>
      <c r="K492" s="140" t="s">
        <v>138</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6" thickBot="1">
      <c r="B512" s="127"/>
    </row>
    <row r="513" spans="1:25">
      <c r="A513" s="185"/>
      <c r="B513" s="186"/>
      <c r="C513" s="186" t="s">
        <v>25</v>
      </c>
      <c r="D513" s="186" t="s">
        <v>64</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ht="16">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ht="16">
      <c r="A515" s="187"/>
      <c r="B515" s="188"/>
      <c r="C515" s="185" t="s">
        <v>151</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ht="16">
      <c r="A516" s="187"/>
      <c r="B516" s="188"/>
      <c r="C516" s="189" t="s">
        <v>152</v>
      </c>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row>
    <row r="517" spans="1:25" ht="16">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ht="16">
      <c r="A518" s="187"/>
      <c r="B518" s="188"/>
      <c r="C518" s="140"/>
      <c r="D518" s="140" t="s">
        <v>153</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24">
      <c r="A519" s="187"/>
      <c r="B519" s="188"/>
      <c r="C519" s="140"/>
      <c r="D519" s="190" t="s">
        <v>3</v>
      </c>
      <c r="E519" s="187"/>
      <c r="F519" s="140"/>
      <c r="G519" s="140"/>
      <c r="H519" s="219" t="s">
        <v>154</v>
      </c>
      <c r="I519" s="220" t="s">
        <v>155</v>
      </c>
      <c r="J519" s="221" t="s">
        <v>198</v>
      </c>
      <c r="K519" s="196" t="s">
        <v>197</v>
      </c>
      <c r="L519" s="140"/>
      <c r="M519" s="140"/>
      <c r="N519" s="140"/>
      <c r="O519" s="140"/>
      <c r="P519" s="140"/>
      <c r="Q519" s="140"/>
      <c r="R519" s="140"/>
      <c r="S519" s="140"/>
      <c r="T519" s="140"/>
      <c r="U519" s="140"/>
      <c r="V519" s="140"/>
    </row>
    <row r="520" spans="1:25" ht="17" thickBot="1">
      <c r="A520" s="187"/>
      <c r="B520" s="188"/>
      <c r="C520" s="140"/>
      <c r="D520" s="140" t="s">
        <v>160</v>
      </c>
      <c r="E520" s="187"/>
      <c r="F520" s="140"/>
      <c r="G520" s="140"/>
      <c r="H520" s="191"/>
      <c r="I520" s="192"/>
      <c r="J520" s="222" t="s">
        <v>156</v>
      </c>
      <c r="K520" s="197" t="s">
        <v>156</v>
      </c>
      <c r="L520" s="140"/>
      <c r="M520" s="140"/>
      <c r="N520" s="140"/>
      <c r="O520" s="140"/>
      <c r="P520" s="140"/>
      <c r="Q520" s="140"/>
      <c r="R520" s="140"/>
      <c r="S520" s="140"/>
      <c r="T520" s="140"/>
      <c r="U520" s="140"/>
      <c r="V520" s="140"/>
    </row>
    <row r="521" spans="1:25" ht="17" thickBot="1">
      <c r="A521" s="187"/>
      <c r="B521" s="188"/>
      <c r="C521" s="140"/>
      <c r="D521" s="140"/>
      <c r="E521" s="187" t="s">
        <v>157</v>
      </c>
      <c r="F521" s="193">
        <f>AVERAGE(J521:J525)</f>
        <v>401.60399999999998</v>
      </c>
      <c r="G521" s="140" t="s">
        <v>158</v>
      </c>
      <c r="H521" s="194">
        <v>42408</v>
      </c>
      <c r="I521" s="223">
        <v>1</v>
      </c>
      <c r="J521" s="224">
        <v>395.65</v>
      </c>
      <c r="K521" s="225">
        <v>1420</v>
      </c>
      <c r="L521" s="140"/>
      <c r="M521" s="140"/>
      <c r="N521" s="140"/>
      <c r="O521" s="140"/>
      <c r="P521" s="140"/>
      <c r="Q521" s="140"/>
      <c r="R521" s="140"/>
      <c r="S521" s="140"/>
      <c r="T521" s="140"/>
      <c r="U521" s="140"/>
      <c r="V521" s="140"/>
    </row>
    <row r="522" spans="1:25" ht="17" thickBot="1">
      <c r="A522" s="187"/>
      <c r="B522" s="188"/>
      <c r="C522" s="140"/>
      <c r="D522" s="140"/>
      <c r="E522" s="187" t="s">
        <v>157</v>
      </c>
      <c r="F522" s="195">
        <f>F521/1000</f>
        <v>0.40160399999999996</v>
      </c>
      <c r="G522" s="140" t="s">
        <v>159</v>
      </c>
      <c r="H522" s="194">
        <v>42401</v>
      </c>
      <c r="I522" s="223">
        <v>1</v>
      </c>
      <c r="J522" s="224">
        <v>399.79</v>
      </c>
      <c r="K522" s="226">
        <v>1425</v>
      </c>
      <c r="L522" s="140"/>
      <c r="M522" s="140"/>
      <c r="N522" s="140"/>
      <c r="O522" s="140"/>
      <c r="P522" s="140"/>
      <c r="Q522" s="140"/>
      <c r="R522" s="140"/>
      <c r="S522" s="140"/>
      <c r="T522" s="140"/>
      <c r="U522" s="140"/>
      <c r="V522" s="140"/>
    </row>
    <row r="523" spans="1:25" ht="17" thickBot="1">
      <c r="A523" s="187"/>
      <c r="B523" s="188"/>
      <c r="C523" s="140"/>
      <c r="D523" s="140"/>
      <c r="E523" s="140"/>
      <c r="F523" s="140"/>
      <c r="G523" s="140"/>
      <c r="H523" s="194">
        <v>42394</v>
      </c>
      <c r="I523" s="223">
        <v>1</v>
      </c>
      <c r="J523" s="224">
        <v>393.17</v>
      </c>
      <c r="K523" s="226">
        <v>1417</v>
      </c>
      <c r="L523" s="140"/>
      <c r="M523" s="140"/>
      <c r="N523" s="140"/>
      <c r="O523" s="140"/>
      <c r="P523" s="140"/>
      <c r="Q523" s="140"/>
      <c r="R523" s="140"/>
      <c r="S523" s="140"/>
      <c r="T523" s="140"/>
      <c r="U523" s="140"/>
      <c r="V523" s="140"/>
    </row>
    <row r="524" spans="1:25" ht="17" thickBot="1">
      <c r="A524" s="187"/>
      <c r="B524" s="188"/>
      <c r="C524" s="140"/>
      <c r="D524" s="140" t="s">
        <v>161</v>
      </c>
      <c r="E524" s="187" t="s">
        <v>157</v>
      </c>
      <c r="F524" s="193">
        <f>AVERAGE(K521:K525)</f>
        <v>1427.2</v>
      </c>
      <c r="G524" s="140" t="s">
        <v>158</v>
      </c>
      <c r="H524" s="194">
        <v>42387</v>
      </c>
      <c r="I524" s="223">
        <v>1</v>
      </c>
      <c r="J524" s="224">
        <v>402.27</v>
      </c>
      <c r="K524" s="226">
        <v>1428</v>
      </c>
      <c r="L524" s="140"/>
      <c r="M524" s="140"/>
      <c r="N524" s="140"/>
      <c r="O524" s="140"/>
      <c r="P524" s="140"/>
      <c r="Q524" s="140"/>
      <c r="R524" s="140"/>
      <c r="S524" s="140"/>
      <c r="T524" s="140"/>
      <c r="U524" s="140"/>
      <c r="V524" s="140"/>
    </row>
    <row r="525" spans="1:25" ht="17" thickBot="1">
      <c r="A525" s="187"/>
      <c r="B525" s="188"/>
      <c r="C525" s="140"/>
      <c r="D525" s="140"/>
      <c r="E525" s="187" t="s">
        <v>157</v>
      </c>
      <c r="F525" s="195">
        <f>F524/1000</f>
        <v>1.4272</v>
      </c>
      <c r="G525" s="140" t="s">
        <v>159</v>
      </c>
      <c r="H525" s="194">
        <v>42380</v>
      </c>
      <c r="I525" s="223">
        <v>1</v>
      </c>
      <c r="J525" s="224">
        <v>417.14</v>
      </c>
      <c r="K525" s="226">
        <v>1446</v>
      </c>
      <c r="L525" s="140"/>
      <c r="M525" s="140"/>
      <c r="N525" s="140"/>
      <c r="O525" s="140"/>
      <c r="P525" s="140"/>
      <c r="Q525" s="140"/>
      <c r="R525" s="140"/>
      <c r="S525" s="140"/>
      <c r="T525" s="140"/>
      <c r="U525" s="140"/>
      <c r="V525" s="140"/>
    </row>
    <row r="526" spans="1:25" ht="16">
      <c r="A526" s="187"/>
      <c r="B526" s="188"/>
      <c r="C526" s="140"/>
      <c r="D526" s="140"/>
      <c r="E526" s="140"/>
      <c r="F526" s="140"/>
      <c r="G526" s="140"/>
      <c r="H526" s="194">
        <v>42373</v>
      </c>
      <c r="I526" s="223">
        <v>1</v>
      </c>
      <c r="J526" s="224">
        <v>412.18</v>
      </c>
      <c r="K526" s="226">
        <v>1440</v>
      </c>
      <c r="L526" s="140"/>
      <c r="M526" s="140"/>
      <c r="N526" s="140"/>
      <c r="O526" s="140"/>
      <c r="P526" s="140"/>
      <c r="Q526" s="140"/>
      <c r="R526" s="140"/>
      <c r="S526" s="140"/>
      <c r="T526" s="140"/>
      <c r="U526" s="140"/>
      <c r="V526" s="140"/>
    </row>
    <row r="527" spans="1:25" ht="16">
      <c r="A527" s="187"/>
      <c r="B527" s="188"/>
      <c r="C527" s="140"/>
      <c r="D527" s="143" t="s">
        <v>172</v>
      </c>
      <c r="E527" s="140"/>
      <c r="F527" s="198"/>
      <c r="G527" s="140"/>
      <c r="H527" s="194">
        <v>42352</v>
      </c>
      <c r="I527" s="223">
        <v>1</v>
      </c>
      <c r="J527" s="224">
        <v>435.02</v>
      </c>
      <c r="K527" s="226">
        <v>1463</v>
      </c>
      <c r="L527" s="140"/>
      <c r="M527" s="140"/>
      <c r="N527" s="140"/>
      <c r="O527" s="140"/>
      <c r="P527" s="140"/>
      <c r="Q527" s="140"/>
      <c r="R527" s="140"/>
      <c r="S527" s="140"/>
      <c r="T527" s="140"/>
      <c r="U527" s="140"/>
      <c r="V527" s="140"/>
    </row>
    <row r="528" spans="1:25" ht="16">
      <c r="A528" s="187"/>
      <c r="B528" s="188"/>
      <c r="C528" s="140"/>
      <c r="D528" s="140" t="s">
        <v>166</v>
      </c>
      <c r="E528" s="187" t="s">
        <v>157</v>
      </c>
      <c r="F528" s="140">
        <v>21</v>
      </c>
      <c r="G528" s="140" t="s">
        <v>169</v>
      </c>
      <c r="H528" s="194">
        <v>42345</v>
      </c>
      <c r="I528" s="223">
        <v>1</v>
      </c>
      <c r="J528" s="224">
        <v>452.38</v>
      </c>
      <c r="K528" s="226">
        <v>1484</v>
      </c>
      <c r="L528" s="140"/>
      <c r="M528" s="140"/>
      <c r="N528" s="140"/>
      <c r="O528" s="140"/>
      <c r="P528" s="140"/>
      <c r="Q528" s="140"/>
      <c r="R528" s="140"/>
      <c r="S528" s="140"/>
      <c r="T528" s="140"/>
      <c r="U528" s="140"/>
      <c r="V528" s="140"/>
    </row>
    <row r="529" spans="1:22" ht="16">
      <c r="A529" s="187"/>
      <c r="B529" s="188"/>
      <c r="C529" s="140"/>
      <c r="D529" s="140" t="s">
        <v>165</v>
      </c>
      <c r="E529" s="187" t="s">
        <v>157</v>
      </c>
      <c r="F529" s="140">
        <f>766.07/1000</f>
        <v>0.76607000000000003</v>
      </c>
      <c r="G529" s="140" t="s">
        <v>159</v>
      </c>
      <c r="H529" s="194">
        <v>42338</v>
      </c>
      <c r="I529" s="223">
        <v>1</v>
      </c>
      <c r="J529" s="224">
        <v>459.81</v>
      </c>
      <c r="K529" s="226">
        <v>1493</v>
      </c>
      <c r="L529" s="140"/>
      <c r="M529" s="140"/>
      <c r="N529" s="140"/>
      <c r="O529" s="140"/>
      <c r="P529" s="140"/>
      <c r="Q529" s="140"/>
      <c r="R529" s="140"/>
      <c r="S529" s="140"/>
      <c r="T529" s="140"/>
      <c r="U529" s="140"/>
      <c r="V529" s="140"/>
    </row>
    <row r="530" spans="1:22" ht="16">
      <c r="A530" s="187"/>
      <c r="B530" s="188"/>
      <c r="C530" s="140"/>
      <c r="D530" s="140" t="s">
        <v>171</v>
      </c>
      <c r="E530" s="187" t="s">
        <v>157</v>
      </c>
      <c r="F530" s="198">
        <f>8/1000</f>
        <v>8.0000000000000002E-3</v>
      </c>
      <c r="G530" s="140" t="s">
        <v>159</v>
      </c>
      <c r="H530" s="194">
        <v>42331</v>
      </c>
      <c r="I530" s="223">
        <v>1</v>
      </c>
      <c r="J530" s="224">
        <v>469.73</v>
      </c>
      <c r="K530" s="226">
        <v>1505</v>
      </c>
      <c r="L530" s="140"/>
      <c r="M530" s="140"/>
      <c r="N530" s="140"/>
      <c r="O530" s="140"/>
      <c r="P530" s="140"/>
      <c r="Q530" s="140"/>
      <c r="R530" s="140"/>
      <c r="S530" s="140"/>
      <c r="T530" s="140"/>
      <c r="U530" s="140"/>
      <c r="V530" s="140"/>
    </row>
    <row r="531" spans="1:22" ht="16">
      <c r="A531" s="187"/>
      <c r="B531" s="188"/>
      <c r="C531" s="140"/>
      <c r="D531" s="140"/>
      <c r="E531" s="140"/>
      <c r="F531" s="140"/>
      <c r="G531" s="140"/>
      <c r="H531" s="194">
        <v>42324</v>
      </c>
      <c r="I531" s="223">
        <v>1</v>
      </c>
      <c r="J531" s="224">
        <v>492.87</v>
      </c>
      <c r="K531" s="226">
        <v>1533</v>
      </c>
      <c r="L531" s="140"/>
      <c r="M531" s="140"/>
      <c r="N531" s="140"/>
      <c r="O531" s="140"/>
      <c r="P531" s="140"/>
      <c r="Q531" s="140"/>
      <c r="R531" s="140"/>
      <c r="S531" s="140"/>
      <c r="T531" s="140"/>
      <c r="U531" s="140"/>
      <c r="V531" s="140"/>
    </row>
    <row r="532" spans="1:22" ht="16">
      <c r="A532" s="187"/>
      <c r="B532" s="188"/>
      <c r="C532" s="140"/>
      <c r="D532" s="140" t="s">
        <v>173</v>
      </c>
      <c r="E532" s="187" t="s">
        <v>157</v>
      </c>
      <c r="F532" s="198">
        <f>(F530+F529+F522)*1.21</f>
        <v>1.4225655399999999</v>
      </c>
      <c r="G532" s="140" t="s">
        <v>174</v>
      </c>
      <c r="H532" s="194">
        <v>42317</v>
      </c>
      <c r="I532" s="223">
        <v>1</v>
      </c>
      <c r="J532" s="224">
        <v>478</v>
      </c>
      <c r="K532" s="226">
        <v>1515</v>
      </c>
      <c r="L532" s="140"/>
      <c r="M532" s="140"/>
      <c r="N532" s="140"/>
      <c r="O532" s="140"/>
      <c r="P532" s="140"/>
      <c r="Q532" s="140"/>
      <c r="R532" s="140"/>
      <c r="S532" s="140"/>
      <c r="T532" s="140"/>
      <c r="U532" s="140"/>
      <c r="V532" s="140"/>
    </row>
    <row r="533" spans="1:22" ht="16">
      <c r="A533" s="187"/>
      <c r="B533" s="188"/>
      <c r="C533" s="140"/>
      <c r="D533" s="140"/>
      <c r="E533" s="140"/>
      <c r="F533" s="140"/>
      <c r="G533" s="140"/>
      <c r="H533" s="194">
        <v>42310</v>
      </c>
      <c r="I533" s="223">
        <v>1</v>
      </c>
      <c r="J533" s="224">
        <v>449.07</v>
      </c>
      <c r="K533" s="226">
        <v>1480</v>
      </c>
      <c r="L533" s="140"/>
      <c r="M533" s="140"/>
      <c r="N533" s="140"/>
      <c r="O533" s="140"/>
      <c r="P533" s="140"/>
      <c r="Q533" s="140"/>
      <c r="R533" s="140"/>
      <c r="S533" s="140"/>
      <c r="T533" s="140"/>
      <c r="U533" s="140"/>
      <c r="V533" s="140"/>
    </row>
    <row r="534" spans="1:22" ht="16">
      <c r="A534" s="187"/>
      <c r="B534" s="188"/>
      <c r="C534" s="140"/>
      <c r="D534" s="140"/>
      <c r="E534" s="140"/>
      <c r="F534" s="140"/>
      <c r="G534" s="140"/>
      <c r="H534" s="194">
        <v>42303</v>
      </c>
      <c r="I534" s="223">
        <v>1</v>
      </c>
      <c r="J534" s="224">
        <v>439.98</v>
      </c>
      <c r="K534" s="226">
        <v>1469</v>
      </c>
      <c r="L534" s="140"/>
      <c r="M534" s="140"/>
      <c r="N534" s="140"/>
      <c r="O534" s="140"/>
      <c r="P534" s="140"/>
      <c r="Q534" s="140"/>
      <c r="R534" s="140"/>
      <c r="S534" s="140"/>
      <c r="T534" s="140"/>
      <c r="U534" s="140"/>
      <c r="V534" s="140"/>
    </row>
    <row r="535" spans="1:22" ht="16">
      <c r="A535" s="187"/>
      <c r="B535" s="188"/>
      <c r="C535" s="140"/>
      <c r="D535" s="140"/>
      <c r="E535" s="140"/>
      <c r="F535" s="140"/>
      <c r="G535" s="140"/>
      <c r="H535" s="194">
        <v>42296</v>
      </c>
      <c r="I535" s="223">
        <v>1</v>
      </c>
      <c r="J535" s="224">
        <v>454.03</v>
      </c>
      <c r="K535" s="226">
        <v>1486</v>
      </c>
      <c r="L535" s="140"/>
      <c r="M535" s="140"/>
      <c r="N535" s="140"/>
      <c r="O535" s="140"/>
      <c r="P535" s="140"/>
      <c r="Q535" s="140"/>
      <c r="R535" s="140"/>
      <c r="S535" s="140"/>
      <c r="T535" s="140"/>
      <c r="U535" s="140"/>
      <c r="V535" s="140"/>
    </row>
    <row r="536" spans="1:22" ht="16">
      <c r="A536" s="187"/>
      <c r="B536" s="188"/>
      <c r="C536" s="140"/>
      <c r="D536" s="140"/>
      <c r="E536" s="140"/>
      <c r="F536" s="140"/>
      <c r="G536" s="140"/>
      <c r="H536" s="194">
        <v>42289</v>
      </c>
      <c r="I536" s="223">
        <v>1</v>
      </c>
      <c r="J536" s="224">
        <v>462.29</v>
      </c>
      <c r="K536" s="226">
        <v>1496</v>
      </c>
      <c r="L536" s="140"/>
      <c r="M536" s="140"/>
      <c r="N536" s="140"/>
      <c r="O536" s="140"/>
      <c r="P536" s="140"/>
      <c r="Q536" s="140"/>
      <c r="R536" s="140"/>
      <c r="S536" s="140"/>
      <c r="T536" s="140"/>
      <c r="U536" s="140"/>
      <c r="V536" s="140"/>
    </row>
    <row r="537" spans="1:22" ht="16">
      <c r="A537" s="187"/>
      <c r="B537" s="188"/>
      <c r="C537" s="140"/>
      <c r="D537" s="140"/>
      <c r="E537" s="140"/>
      <c r="F537" s="140"/>
      <c r="G537" s="140"/>
      <c r="H537" s="194">
        <v>42282</v>
      </c>
      <c r="I537" s="223">
        <v>1</v>
      </c>
      <c r="J537" s="224">
        <v>451.55</v>
      </c>
      <c r="K537" s="226">
        <v>1483</v>
      </c>
      <c r="L537" s="140"/>
      <c r="M537" s="140"/>
      <c r="N537" s="140"/>
      <c r="O537" s="140"/>
      <c r="P537" s="140"/>
      <c r="Q537" s="140"/>
      <c r="R537" s="140"/>
      <c r="S537" s="140"/>
      <c r="T537" s="140"/>
      <c r="U537" s="140"/>
      <c r="V537" s="140"/>
    </row>
    <row r="538" spans="1:22" ht="16">
      <c r="A538" s="187"/>
      <c r="B538" s="188"/>
      <c r="C538" s="140"/>
      <c r="D538" s="140"/>
      <c r="E538" s="140"/>
      <c r="F538" s="140"/>
      <c r="G538" s="140"/>
      <c r="H538" s="194">
        <v>42275</v>
      </c>
      <c r="I538" s="223">
        <v>1</v>
      </c>
      <c r="J538" s="224">
        <v>463.12</v>
      </c>
      <c r="K538" s="226">
        <v>1497</v>
      </c>
      <c r="L538" s="140"/>
      <c r="M538" s="140"/>
      <c r="N538" s="140"/>
      <c r="O538" s="140"/>
      <c r="P538" s="140"/>
      <c r="Q538" s="140"/>
      <c r="R538" s="140"/>
      <c r="S538" s="140"/>
      <c r="T538" s="140"/>
      <c r="U538" s="140"/>
      <c r="V538" s="140"/>
    </row>
    <row r="539" spans="1:22" ht="16">
      <c r="A539" s="187"/>
      <c r="B539" s="188"/>
      <c r="C539" s="140"/>
      <c r="D539" s="140"/>
      <c r="E539" s="140"/>
      <c r="F539" s="140"/>
      <c r="G539" s="140"/>
      <c r="H539" s="194">
        <v>42268</v>
      </c>
      <c r="I539" s="223">
        <v>1</v>
      </c>
      <c r="J539" s="224">
        <v>472.21</v>
      </c>
      <c r="K539" s="226">
        <v>1508</v>
      </c>
      <c r="L539" s="140"/>
      <c r="M539" s="140"/>
      <c r="N539" s="140"/>
      <c r="O539" s="140"/>
      <c r="P539" s="140"/>
      <c r="Q539" s="140"/>
      <c r="R539" s="140"/>
      <c r="S539" s="140"/>
      <c r="T539" s="140"/>
      <c r="U539" s="140"/>
      <c r="V539" s="140"/>
    </row>
    <row r="540" spans="1:22" ht="16">
      <c r="A540" s="187"/>
      <c r="B540" s="188"/>
      <c r="C540" s="187"/>
      <c r="D540" s="187"/>
      <c r="E540" s="187"/>
      <c r="F540" s="140"/>
      <c r="G540" s="140"/>
      <c r="H540" s="194">
        <v>42261</v>
      </c>
      <c r="I540" s="223">
        <v>1</v>
      </c>
      <c r="J540" s="224">
        <v>481.3</v>
      </c>
      <c r="K540" s="226">
        <v>1519</v>
      </c>
      <c r="L540" s="187"/>
      <c r="M540" s="187"/>
      <c r="N540" s="187"/>
      <c r="O540" s="187"/>
      <c r="P540" s="187"/>
      <c r="Q540" s="187"/>
      <c r="R540" s="187"/>
      <c r="S540" s="187"/>
      <c r="T540" s="187"/>
      <c r="U540" s="187"/>
      <c r="V540" s="187"/>
    </row>
    <row r="541" spans="1:22" ht="16">
      <c r="A541" s="187"/>
      <c r="B541" s="188"/>
      <c r="C541" s="187"/>
      <c r="D541" s="187"/>
      <c r="E541" s="187"/>
      <c r="F541" s="140"/>
      <c r="G541" s="140"/>
      <c r="H541" s="194">
        <v>42254</v>
      </c>
      <c r="I541" s="223">
        <v>1</v>
      </c>
      <c r="J541" s="224">
        <v>482.13</v>
      </c>
      <c r="K541" s="226">
        <v>1520</v>
      </c>
      <c r="L541" s="187"/>
      <c r="M541" s="187"/>
      <c r="N541" s="187"/>
      <c r="O541" s="187"/>
      <c r="P541" s="187"/>
      <c r="Q541" s="187"/>
      <c r="R541" s="187"/>
      <c r="S541" s="187"/>
      <c r="T541" s="187"/>
      <c r="U541" s="187"/>
      <c r="V541" s="187"/>
    </row>
    <row r="542" spans="1:22" ht="16">
      <c r="A542" s="187"/>
      <c r="B542" s="188"/>
      <c r="C542" s="187"/>
      <c r="D542" s="187"/>
      <c r="E542" s="187"/>
      <c r="F542" s="140"/>
      <c r="G542" s="140"/>
      <c r="H542" s="194">
        <v>42247</v>
      </c>
      <c r="I542" s="223">
        <v>1</v>
      </c>
      <c r="J542" s="224">
        <v>482.95</v>
      </c>
      <c r="K542" s="226">
        <v>1521</v>
      </c>
      <c r="L542" s="187"/>
      <c r="M542" s="187"/>
      <c r="N542" s="187"/>
      <c r="O542" s="187"/>
      <c r="P542" s="187"/>
      <c r="Q542" s="187"/>
      <c r="R542" s="187"/>
      <c r="S542" s="187"/>
      <c r="T542" s="187"/>
      <c r="U542" s="187"/>
      <c r="V542" s="187"/>
    </row>
    <row r="543" spans="1:22" ht="16">
      <c r="A543" s="187"/>
      <c r="B543" s="188"/>
      <c r="C543" s="187"/>
      <c r="D543" s="187"/>
      <c r="E543" s="187"/>
      <c r="F543" s="140"/>
      <c r="G543" s="140"/>
      <c r="H543" s="194">
        <v>42240</v>
      </c>
      <c r="I543" s="223">
        <v>1</v>
      </c>
      <c r="J543" s="224">
        <v>513.53</v>
      </c>
      <c r="K543" s="226">
        <v>1558</v>
      </c>
      <c r="L543" s="187"/>
      <c r="M543" s="187"/>
      <c r="N543" s="187"/>
      <c r="O543" s="187"/>
      <c r="P543" s="187"/>
      <c r="Q543" s="187"/>
      <c r="R543" s="187"/>
      <c r="S543" s="187"/>
      <c r="T543" s="187"/>
      <c r="U543" s="187"/>
      <c r="V543" s="187"/>
    </row>
    <row r="544" spans="1:22" ht="16">
      <c r="A544" s="187"/>
      <c r="B544" s="188"/>
      <c r="C544" s="187"/>
      <c r="D544" s="187"/>
      <c r="E544" s="187"/>
      <c r="F544" s="140"/>
      <c r="G544" s="140"/>
      <c r="H544" s="194">
        <v>42233</v>
      </c>
      <c r="I544" s="223">
        <v>1</v>
      </c>
      <c r="J544" s="224">
        <v>542.46</v>
      </c>
      <c r="K544" s="226">
        <v>1593</v>
      </c>
      <c r="L544" s="187"/>
      <c r="M544" s="187"/>
      <c r="N544" s="187"/>
      <c r="O544" s="187"/>
      <c r="P544" s="187"/>
      <c r="Q544" s="187"/>
      <c r="R544" s="187"/>
      <c r="S544" s="187"/>
      <c r="T544" s="187"/>
      <c r="U544" s="187"/>
      <c r="V544" s="187"/>
    </row>
    <row r="545" spans="1:25" ht="16">
      <c r="A545" s="187"/>
      <c r="B545" s="188"/>
      <c r="C545" s="187"/>
      <c r="D545" s="187"/>
      <c r="E545" s="187"/>
      <c r="F545" s="140"/>
      <c r="G545" s="140"/>
      <c r="H545" s="194">
        <v>42226</v>
      </c>
      <c r="I545" s="223">
        <v>1</v>
      </c>
      <c r="J545" s="224">
        <v>562.29</v>
      </c>
      <c r="K545" s="226">
        <v>1617</v>
      </c>
      <c r="L545" s="187"/>
      <c r="M545" s="187"/>
      <c r="N545" s="187"/>
      <c r="O545" s="187"/>
      <c r="P545" s="187"/>
      <c r="Q545" s="187"/>
      <c r="R545" s="187"/>
      <c r="S545" s="187"/>
      <c r="T545" s="187"/>
      <c r="U545" s="187"/>
      <c r="V545" s="187"/>
    </row>
    <row r="546" spans="1:25" ht="16">
      <c r="A546" s="187"/>
      <c r="B546" s="188"/>
      <c r="C546" s="187"/>
      <c r="D546" s="187"/>
      <c r="E546" s="187"/>
      <c r="F546" s="140"/>
      <c r="G546" s="140"/>
      <c r="H546" s="194">
        <v>42219</v>
      </c>
      <c r="I546" s="223">
        <v>1</v>
      </c>
      <c r="J546" s="224">
        <v>573.86</v>
      </c>
      <c r="K546" s="226">
        <v>1631</v>
      </c>
      <c r="L546" s="187"/>
      <c r="M546" s="187"/>
      <c r="N546" s="187"/>
      <c r="O546" s="187"/>
      <c r="P546" s="187"/>
      <c r="Q546" s="187"/>
      <c r="R546" s="187"/>
      <c r="S546" s="187"/>
      <c r="T546" s="187"/>
      <c r="U546" s="187"/>
      <c r="V546" s="187"/>
    </row>
    <row r="547" spans="1:25" ht="16">
      <c r="A547" s="187"/>
      <c r="B547" s="188"/>
      <c r="C547" s="187"/>
      <c r="D547" s="187"/>
      <c r="E547" s="187"/>
      <c r="F547" s="140"/>
      <c r="G547" s="140"/>
      <c r="H547" s="194">
        <v>42212</v>
      </c>
      <c r="I547" s="223">
        <v>1</v>
      </c>
      <c r="J547" s="224">
        <v>586.26</v>
      </c>
      <c r="K547" s="226">
        <v>1646</v>
      </c>
      <c r="L547" s="187"/>
      <c r="M547" s="187"/>
      <c r="N547" s="187"/>
      <c r="O547" s="187"/>
      <c r="P547" s="187"/>
      <c r="Q547" s="187"/>
      <c r="R547" s="187"/>
      <c r="S547" s="187"/>
      <c r="T547" s="187"/>
      <c r="U547" s="187"/>
      <c r="V547" s="187"/>
    </row>
    <row r="548" spans="1:25" ht="16">
      <c r="A548" s="187"/>
      <c r="B548" s="188"/>
      <c r="C548" s="187"/>
      <c r="D548" s="187"/>
      <c r="E548" s="187"/>
      <c r="F548" s="140"/>
      <c r="G548" s="140"/>
      <c r="H548" s="194">
        <v>42205</v>
      </c>
      <c r="I548" s="223">
        <v>1</v>
      </c>
      <c r="J548" s="224">
        <v>599.48</v>
      </c>
      <c r="K548" s="226">
        <v>1662</v>
      </c>
      <c r="L548" s="187"/>
      <c r="M548" s="187"/>
      <c r="N548" s="187"/>
      <c r="O548" s="187"/>
      <c r="P548" s="187"/>
      <c r="Q548" s="187"/>
      <c r="R548" s="187"/>
      <c r="S548" s="187"/>
      <c r="T548" s="187"/>
      <c r="U548" s="187"/>
      <c r="V548" s="187"/>
    </row>
    <row r="549" spans="1:25" ht="16">
      <c r="A549" s="187"/>
      <c r="B549" s="188"/>
      <c r="C549" s="187"/>
      <c r="D549" s="187"/>
      <c r="E549" s="187"/>
      <c r="F549" s="140"/>
      <c r="G549" s="140"/>
      <c r="H549" s="194">
        <v>42198</v>
      </c>
      <c r="I549" s="223">
        <v>1</v>
      </c>
      <c r="J549" s="224">
        <v>617.66999999999996</v>
      </c>
      <c r="K549" s="226">
        <v>1684</v>
      </c>
      <c r="L549" s="187"/>
      <c r="M549" s="187"/>
      <c r="N549" s="187"/>
      <c r="O549" s="187"/>
      <c r="P549" s="187"/>
      <c r="Q549" s="187"/>
      <c r="R549" s="187"/>
      <c r="S549" s="187"/>
      <c r="T549" s="187"/>
      <c r="U549" s="187"/>
      <c r="V549" s="187"/>
    </row>
    <row r="550" spans="1:25" ht="16">
      <c r="A550" s="187"/>
      <c r="B550" s="188"/>
      <c r="C550" s="187"/>
      <c r="D550" s="187"/>
      <c r="E550" s="187"/>
      <c r="F550" s="140"/>
      <c r="G550" s="140"/>
      <c r="H550" s="194">
        <v>42191</v>
      </c>
      <c r="I550" s="223">
        <v>1</v>
      </c>
      <c r="J550" s="224">
        <v>601.14</v>
      </c>
      <c r="K550" s="226">
        <v>1664</v>
      </c>
      <c r="L550" s="187"/>
      <c r="M550" s="187"/>
      <c r="N550" s="187"/>
      <c r="O550" s="187"/>
      <c r="P550" s="187"/>
      <c r="Q550" s="187"/>
      <c r="R550" s="187"/>
      <c r="S550" s="187"/>
      <c r="T550" s="187"/>
      <c r="U550" s="187"/>
      <c r="V550" s="187"/>
    </row>
    <row r="555" spans="1:25" ht="16" thickBot="1"/>
    <row r="556" spans="1:25" s="26" customFormat="1">
      <c r="B556" s="130"/>
      <c r="C556" s="130" t="s">
        <v>25</v>
      </c>
      <c r="D556" s="130" t="s">
        <v>64</v>
      </c>
      <c r="E556" s="130"/>
      <c r="F556" s="130" t="s">
        <v>32</v>
      </c>
      <c r="G556" s="130"/>
      <c r="H556" s="130"/>
      <c r="I556" s="130"/>
      <c r="J556" s="130"/>
      <c r="K556" s="130"/>
      <c r="L556" s="130"/>
      <c r="M556" s="130"/>
      <c r="N556" s="130"/>
      <c r="O556" s="130"/>
      <c r="P556" s="130"/>
      <c r="Q556" s="130"/>
      <c r="R556" s="130"/>
      <c r="S556" s="130"/>
      <c r="T556" s="130"/>
      <c r="U556" s="130"/>
    </row>
    <row r="557" spans="1:25" customFormat="1" ht="16">
      <c r="B557" s="127"/>
      <c r="C557" s="164"/>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row>
    <row r="558" spans="1:25" customFormat="1" ht="16">
      <c r="B558" s="127"/>
      <c r="C558" s="126" t="s">
        <v>146</v>
      </c>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row>
    <row r="559" spans="1:25">
      <c r="B559" s="127"/>
    </row>
    <row r="560" spans="1:25">
      <c r="B560" s="127"/>
    </row>
    <row r="561" spans="2:8">
      <c r="B561" s="127"/>
      <c r="D561" s="184" t="s">
        <v>147</v>
      </c>
      <c r="F561" s="184" t="s">
        <v>148</v>
      </c>
      <c r="G561" s="184" t="s">
        <v>149</v>
      </c>
    </row>
    <row r="562" spans="2:8">
      <c r="B562" s="127"/>
      <c r="D562" s="199" t="s">
        <v>176</v>
      </c>
      <c r="G562" s="184" t="s">
        <v>150</v>
      </c>
    </row>
    <row r="563" spans="2:8">
      <c r="B563" s="127"/>
    </row>
    <row r="564" spans="2:8">
      <c r="B564" s="127"/>
      <c r="F564" s="126">
        <v>0.6</v>
      </c>
      <c r="G564" s="199" t="s">
        <v>159</v>
      </c>
      <c r="H564" s="199" t="s">
        <v>162</v>
      </c>
    </row>
    <row r="565" spans="2:8">
      <c r="B565" s="127"/>
      <c r="F565" s="200">
        <f>F525</f>
        <v>1.4272</v>
      </c>
      <c r="G565" s="199" t="s">
        <v>159</v>
      </c>
      <c r="H565" s="199" t="s">
        <v>163</v>
      </c>
    </row>
    <row r="566" spans="2:8">
      <c r="B566" s="127"/>
      <c r="F566" s="200">
        <f>F564+F565</f>
        <v>2.0272000000000001</v>
      </c>
      <c r="G566" s="199" t="s">
        <v>159</v>
      </c>
      <c r="H566" s="199" t="s">
        <v>164</v>
      </c>
    </row>
    <row r="567" spans="2:8">
      <c r="B567" s="127"/>
    </row>
    <row r="568" spans="2:8">
      <c r="B568" s="127"/>
      <c r="F568" s="126">
        <f>F529</f>
        <v>0.76607000000000003</v>
      </c>
      <c r="G568" s="199" t="s">
        <v>159</v>
      </c>
      <c r="H568" s="199" t="s">
        <v>167</v>
      </c>
    </row>
    <row r="569" spans="2:8">
      <c r="B569" s="127"/>
      <c r="F569" s="200">
        <f>F530</f>
        <v>8.0000000000000002E-3</v>
      </c>
      <c r="G569" s="199" t="s">
        <v>159</v>
      </c>
      <c r="H569" s="199" t="s">
        <v>175</v>
      </c>
    </row>
    <row r="570" spans="2:8">
      <c r="B570" s="127"/>
      <c r="F570" s="126">
        <f>F528</f>
        <v>21</v>
      </c>
      <c r="G570" s="199" t="s">
        <v>169</v>
      </c>
      <c r="H570" s="199" t="s">
        <v>168</v>
      </c>
    </row>
    <row r="571" spans="2:8">
      <c r="B571" s="127"/>
    </row>
    <row r="572" spans="2:8">
      <c r="B572" s="127"/>
      <c r="G572" s="199"/>
      <c r="H572" s="199"/>
    </row>
    <row r="573" spans="2:8">
      <c r="B573" s="127"/>
      <c r="G573" s="199"/>
      <c r="H573" s="199"/>
    </row>
    <row r="574" spans="2:8">
      <c r="B574" s="127"/>
    </row>
    <row r="575" spans="2:8">
      <c r="B575" s="127"/>
      <c r="F575" s="201">
        <f>F566/1.21-F569-F568</f>
        <v>0.90130190082644646</v>
      </c>
      <c r="G575" s="199" t="s">
        <v>159</v>
      </c>
      <c r="H575" s="199" t="s">
        <v>170</v>
      </c>
    </row>
    <row r="576" spans="2:8">
      <c r="B576" s="127"/>
      <c r="F576" s="213">
        <f>F575/F24</f>
        <v>3.9332535344938857E-2</v>
      </c>
      <c r="G576" s="199" t="s">
        <v>61</v>
      </c>
    </row>
    <row r="577" spans="2:2">
      <c r="B577" s="127"/>
    </row>
    <row r="578" spans="2:2">
      <c r="B578" s="127"/>
    </row>
    <row r="579" spans="2:2">
      <c r="B579" s="127"/>
    </row>
    <row r="580" spans="2:2">
      <c r="B580" s="127"/>
    </row>
    <row r="581" spans="2:2">
      <c r="B581" s="127"/>
    </row>
    <row r="582" spans="2:2">
      <c r="B582" s="127"/>
    </row>
    <row r="583" spans="2:2">
      <c r="B583" s="127"/>
    </row>
    <row r="584" spans="2:2">
      <c r="B584" s="127"/>
    </row>
    <row r="585" spans="2:2">
      <c r="B585" s="127"/>
    </row>
    <row r="586" spans="2:2">
      <c r="B586" s="127"/>
    </row>
    <row r="587" spans="2:2">
      <c r="B587" s="127"/>
    </row>
    <row r="588" spans="2:2">
      <c r="B588" s="127"/>
    </row>
    <row r="589" spans="2:2">
      <c r="B589" s="127"/>
    </row>
    <row r="590" spans="2:2">
      <c r="B590" s="127"/>
    </row>
    <row r="591" spans="2:2">
      <c r="B591" s="127"/>
    </row>
    <row r="592" spans="2:2">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5">
      <c r="B609" s="127"/>
    </row>
    <row r="610" spans="2:25">
      <c r="B610" s="127"/>
    </row>
    <row r="611" spans="2:25">
      <c r="B611" s="127"/>
    </row>
    <row r="612" spans="2:25">
      <c r="B612" s="127"/>
    </row>
    <row r="613" spans="2:25" ht="16" thickBot="1">
      <c r="B613" s="127"/>
    </row>
    <row r="614" spans="2:25">
      <c r="B614" s="234"/>
      <c r="C614" s="186" t="s">
        <v>25</v>
      </c>
      <c r="D614" s="186" t="s">
        <v>64</v>
      </c>
      <c r="E614" s="186"/>
      <c r="F614" s="186" t="s">
        <v>32</v>
      </c>
      <c r="G614" s="186"/>
      <c r="H614" s="186"/>
      <c r="I614" s="186"/>
      <c r="J614" s="186"/>
      <c r="K614" s="186"/>
      <c r="L614" s="186"/>
      <c r="M614" s="186"/>
      <c r="N614" s="186"/>
      <c r="O614" s="186"/>
      <c r="P614" s="186"/>
      <c r="Q614" s="186"/>
      <c r="R614" s="186"/>
      <c r="S614" s="186"/>
      <c r="T614" s="186"/>
      <c r="U614" s="186"/>
      <c r="V614" s="185"/>
      <c r="W614" s="185"/>
      <c r="X614" s="185"/>
      <c r="Y614" s="185"/>
    </row>
    <row r="615" spans="2:25">
      <c r="B615" s="18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row>
    <row r="616" spans="2:25" ht="16">
      <c r="B616" s="188"/>
      <c r="C616" s="235" t="s">
        <v>208</v>
      </c>
      <c r="D616" s="236"/>
      <c r="E616" s="236"/>
      <c r="F616" s="236"/>
      <c r="G616" s="236"/>
      <c r="H616" s="236"/>
      <c r="I616" s="236"/>
      <c r="J616" s="140"/>
      <c r="K616" s="140"/>
      <c r="L616" s="140"/>
      <c r="M616" s="140"/>
      <c r="N616" s="140"/>
      <c r="O616" s="140"/>
      <c r="P616" s="140"/>
      <c r="Q616" s="140"/>
      <c r="R616" s="140"/>
      <c r="S616" s="140"/>
      <c r="T616" s="140"/>
      <c r="U616" s="140"/>
      <c r="V616" s="140"/>
      <c r="W616" s="140"/>
      <c r="X616" s="140"/>
      <c r="Y616" s="140"/>
    </row>
    <row r="617" spans="2:25" ht="16">
      <c r="B617" s="188"/>
      <c r="C617" s="236"/>
      <c r="D617" s="236"/>
      <c r="E617" s="236"/>
      <c r="F617" s="236"/>
      <c r="G617" s="236"/>
      <c r="H617" s="236"/>
      <c r="I617" s="236"/>
      <c r="J617" s="140"/>
      <c r="K617" s="140"/>
      <c r="L617" s="140"/>
      <c r="M617" s="140"/>
      <c r="N617" s="140"/>
      <c r="O617" s="140"/>
      <c r="P617" s="140"/>
      <c r="Q617" s="140"/>
      <c r="R617" s="140"/>
      <c r="S617" s="140"/>
      <c r="T617" s="140"/>
      <c r="U617" s="140"/>
      <c r="V617" s="140"/>
      <c r="W617" s="140"/>
      <c r="X617" s="140"/>
      <c r="Y617" s="140"/>
    </row>
    <row r="618" spans="2:25" ht="16">
      <c r="B618" s="188"/>
      <c r="C618" s="236"/>
      <c r="D618" s="242"/>
      <c r="E618" s="242"/>
      <c r="F618" s="242"/>
      <c r="G618" s="242"/>
      <c r="H618" s="242"/>
      <c r="I618" s="242"/>
      <c r="J618" s="245"/>
      <c r="K618" s="140"/>
      <c r="L618" s="140"/>
      <c r="M618" s="140"/>
      <c r="N618" s="140"/>
      <c r="O618" s="140"/>
      <c r="P618" s="140"/>
      <c r="Q618" s="140"/>
      <c r="R618" s="140"/>
      <c r="S618" s="140"/>
      <c r="T618" s="140"/>
      <c r="U618" s="140"/>
      <c r="V618" s="140"/>
      <c r="W618" s="140"/>
      <c r="X618" s="140"/>
      <c r="Y618" s="140"/>
    </row>
    <row r="619" spans="2:25" ht="16">
      <c r="B619" s="188"/>
      <c r="C619" s="236"/>
      <c r="D619" s="242"/>
      <c r="E619" s="242"/>
      <c r="F619" s="242"/>
      <c r="G619" s="242"/>
      <c r="H619" s="242"/>
      <c r="I619" s="242"/>
      <c r="J619" s="245"/>
      <c r="K619" s="140"/>
      <c r="L619" s="140"/>
      <c r="M619" s="140"/>
      <c r="N619" s="140"/>
      <c r="O619" s="140"/>
      <c r="P619" s="140"/>
      <c r="Q619" s="140"/>
      <c r="R619" s="140"/>
      <c r="S619" s="140"/>
      <c r="T619" s="140"/>
      <c r="U619" s="140"/>
      <c r="V619" s="140"/>
      <c r="W619" s="140"/>
      <c r="X619" s="140"/>
      <c r="Y619" s="140"/>
    </row>
    <row r="620" spans="2:25" ht="16">
      <c r="B620" s="188"/>
      <c r="C620" s="236"/>
      <c r="D620" s="242">
        <v>1.1399999999999999</v>
      </c>
      <c r="E620" s="242"/>
      <c r="F620" s="242"/>
      <c r="G620" s="242" t="s">
        <v>211</v>
      </c>
      <c r="H620" s="242"/>
      <c r="I620" s="242"/>
      <c r="J620" s="245"/>
      <c r="K620" s="140"/>
      <c r="L620" s="140"/>
      <c r="M620" s="140"/>
      <c r="N620" s="140"/>
      <c r="O620" s="140"/>
      <c r="P620" s="140"/>
      <c r="Q620" s="140"/>
      <c r="R620" s="140"/>
      <c r="S620" s="140"/>
      <c r="T620" s="140"/>
      <c r="U620" s="140"/>
      <c r="V620" s="140"/>
      <c r="W620" s="140"/>
      <c r="X620" s="140"/>
      <c r="Y620" s="140"/>
    </row>
    <row r="621" spans="2:25" ht="16">
      <c r="B621" s="188"/>
      <c r="C621" s="236"/>
      <c r="D621" s="241"/>
      <c r="E621" s="241"/>
      <c r="F621" s="241"/>
      <c r="G621" s="241"/>
      <c r="H621" s="241"/>
      <c r="I621" s="241"/>
      <c r="J621" s="245"/>
      <c r="K621" s="140"/>
      <c r="L621" s="140"/>
      <c r="M621" s="140"/>
      <c r="N621" s="140"/>
      <c r="O621" s="140"/>
      <c r="P621" s="140"/>
      <c r="Q621" s="140"/>
      <c r="R621" s="140"/>
      <c r="S621" s="140"/>
      <c r="T621" s="140"/>
      <c r="U621" s="140"/>
      <c r="V621" s="140"/>
      <c r="W621" s="140"/>
      <c r="X621" s="140"/>
      <c r="Y621" s="140"/>
    </row>
    <row r="622" spans="2:25" ht="16">
      <c r="B622" s="188"/>
      <c r="C622" s="236"/>
      <c r="D622" s="241"/>
      <c r="E622" s="241"/>
      <c r="F622" s="241"/>
      <c r="G622" s="241"/>
      <c r="H622" s="241"/>
      <c r="I622" s="241"/>
      <c r="J622" s="245"/>
      <c r="K622" s="140"/>
      <c r="L622" s="140"/>
      <c r="M622" s="140"/>
      <c r="N622" s="140"/>
      <c r="O622" s="140"/>
      <c r="P622" s="140"/>
      <c r="Q622" s="140"/>
      <c r="R622" s="140"/>
      <c r="S622" s="140"/>
      <c r="T622" s="140"/>
      <c r="U622" s="140"/>
      <c r="V622" s="140"/>
      <c r="W622" s="140"/>
      <c r="X622" s="140"/>
      <c r="Y622" s="140"/>
    </row>
    <row r="623" spans="2:25" ht="16">
      <c r="B623" s="188"/>
      <c r="C623" s="236"/>
      <c r="D623" s="241"/>
      <c r="E623" s="241"/>
      <c r="F623" s="241"/>
      <c r="G623" s="241"/>
      <c r="H623" s="241"/>
      <c r="I623" s="241"/>
      <c r="J623" s="245"/>
      <c r="K623" s="140"/>
      <c r="L623" s="140"/>
      <c r="M623" s="140"/>
      <c r="N623" s="140"/>
      <c r="O623" s="140"/>
      <c r="P623" s="140"/>
      <c r="Q623" s="140"/>
      <c r="R623" s="140"/>
      <c r="S623" s="140"/>
      <c r="T623" s="140"/>
      <c r="U623" s="140"/>
      <c r="V623" s="140"/>
      <c r="W623" s="140"/>
      <c r="X623" s="140"/>
      <c r="Y623" s="140"/>
    </row>
    <row r="624" spans="2:25">
      <c r="B624" s="188"/>
      <c r="C624" s="140"/>
      <c r="D624" s="245"/>
      <c r="E624" s="245"/>
      <c r="F624" s="245"/>
      <c r="G624" s="245"/>
      <c r="H624" s="245"/>
      <c r="I624" s="245"/>
      <c r="J624" s="245"/>
      <c r="K624" s="140"/>
      <c r="L624" s="140"/>
      <c r="M624" s="140"/>
      <c r="N624" s="140"/>
      <c r="O624" s="140"/>
      <c r="P624" s="140"/>
      <c r="Q624" s="140"/>
      <c r="R624" s="140"/>
      <c r="S624" s="140"/>
      <c r="T624" s="140"/>
      <c r="U624" s="140"/>
      <c r="V624" s="140"/>
      <c r="W624" s="140"/>
      <c r="X624" s="140"/>
      <c r="Y624" s="140"/>
    </row>
    <row r="625" spans="2:25">
      <c r="B625" s="188"/>
      <c r="C625" s="140"/>
      <c r="D625" s="245"/>
      <c r="E625" s="245"/>
      <c r="F625" s="245"/>
      <c r="G625" s="245"/>
      <c r="H625" s="245"/>
      <c r="I625" s="245"/>
      <c r="J625" s="245"/>
      <c r="K625" s="140"/>
      <c r="L625" s="140"/>
      <c r="M625" s="140"/>
      <c r="N625" s="140"/>
      <c r="O625" s="140"/>
      <c r="P625" s="140"/>
      <c r="Q625" s="140"/>
      <c r="R625" s="140"/>
      <c r="S625" s="140"/>
      <c r="T625" s="140"/>
      <c r="U625" s="140"/>
      <c r="V625" s="140"/>
      <c r="W625" s="140"/>
      <c r="X625" s="140"/>
      <c r="Y625" s="140"/>
    </row>
    <row r="626" spans="2:25">
      <c r="B626" s="188"/>
      <c r="C626" s="140"/>
      <c r="D626" s="245"/>
      <c r="E626" s="245"/>
      <c r="F626" s="245"/>
      <c r="G626" s="245"/>
      <c r="H626" s="245"/>
      <c r="I626" s="245"/>
      <c r="J626" s="245"/>
      <c r="K626" s="140"/>
      <c r="L626" s="140"/>
      <c r="M626" s="140"/>
      <c r="N626" s="140"/>
      <c r="O626" s="140"/>
      <c r="P626" s="140"/>
      <c r="Q626" s="140"/>
      <c r="R626" s="140"/>
      <c r="S626" s="140"/>
      <c r="T626" s="140"/>
      <c r="U626" s="140"/>
      <c r="V626" s="140"/>
      <c r="W626" s="140"/>
      <c r="X626" s="140"/>
      <c r="Y626" s="140"/>
    </row>
    <row r="627" spans="2:25">
      <c r="B627" s="188"/>
      <c r="C627" s="140"/>
      <c r="D627" s="245"/>
      <c r="E627" s="245"/>
      <c r="F627" s="245"/>
      <c r="G627" s="245"/>
      <c r="H627" s="245"/>
      <c r="I627" s="245"/>
      <c r="J627" s="245"/>
      <c r="K627" s="140"/>
      <c r="L627" s="140"/>
      <c r="M627" s="140"/>
      <c r="N627" s="140"/>
      <c r="O627" s="140"/>
      <c r="P627" s="140"/>
      <c r="Q627" s="140"/>
      <c r="R627" s="140"/>
      <c r="S627" s="140"/>
      <c r="T627" s="140"/>
      <c r="U627" s="140"/>
      <c r="V627" s="140"/>
      <c r="W627" s="140"/>
      <c r="X627" s="140"/>
      <c r="Y627" s="140"/>
    </row>
    <row r="628" spans="2:25">
      <c r="B628" s="188"/>
      <c r="C628" s="140"/>
      <c r="D628" s="245"/>
      <c r="E628" s="245"/>
      <c r="F628" s="245"/>
      <c r="G628" s="245"/>
      <c r="H628" s="245"/>
      <c r="I628" s="245"/>
      <c r="J628" s="245"/>
      <c r="K628" s="140"/>
      <c r="L628" s="140"/>
      <c r="M628" s="140"/>
      <c r="N628" s="140"/>
      <c r="O628" s="140"/>
      <c r="P628" s="140"/>
      <c r="Q628" s="140"/>
      <c r="R628" s="140"/>
      <c r="S628" s="140"/>
      <c r="T628" s="140"/>
      <c r="U628" s="140"/>
      <c r="V628" s="140"/>
      <c r="W628" s="140"/>
      <c r="X628" s="140"/>
      <c r="Y628" s="140"/>
    </row>
    <row r="629" spans="2:25">
      <c r="B629" s="188"/>
      <c r="C629" s="140"/>
      <c r="D629" s="140"/>
      <c r="E629" s="140"/>
      <c r="F629" s="140"/>
      <c r="G629" s="140"/>
      <c r="H629" s="140"/>
      <c r="I629" s="140"/>
      <c r="J629" s="140"/>
      <c r="K629" s="140"/>
      <c r="L629" s="140"/>
      <c r="M629" s="140"/>
      <c r="N629" s="140"/>
      <c r="O629" s="140"/>
      <c r="P629" s="140"/>
      <c r="Q629" s="140"/>
      <c r="R629" s="140"/>
      <c r="S629" s="140"/>
      <c r="T629" s="140"/>
      <c r="U629" s="140"/>
      <c r="V629" s="140"/>
      <c r="W629" s="140"/>
      <c r="X629" s="140"/>
      <c r="Y629" s="140"/>
    </row>
    <row r="630" spans="2:25">
      <c r="B630" s="188"/>
      <c r="C630" s="140"/>
      <c r="D630" s="140"/>
      <c r="E630" s="140"/>
      <c r="F630" s="140"/>
      <c r="G630" s="140"/>
      <c r="H630" s="140"/>
      <c r="I630" s="140"/>
      <c r="J630" s="140"/>
      <c r="K630" s="140"/>
      <c r="L630" s="140"/>
      <c r="M630" s="140"/>
      <c r="N630" s="140"/>
      <c r="O630" s="140"/>
      <c r="P630" s="140"/>
      <c r="Q630" s="140"/>
      <c r="R630" s="140"/>
      <c r="S630" s="140"/>
      <c r="T630" s="140"/>
      <c r="U630" s="140"/>
      <c r="V630" s="140"/>
      <c r="W630" s="140"/>
      <c r="X630" s="140"/>
      <c r="Y630" s="140"/>
    </row>
    <row r="631" spans="2:25">
      <c r="B631" s="188"/>
      <c r="C631" s="140"/>
      <c r="D631" s="140"/>
      <c r="E631" s="140"/>
      <c r="F631" s="140"/>
      <c r="G631" s="140"/>
      <c r="H631" s="140"/>
      <c r="I631" s="140"/>
      <c r="J631" s="140"/>
      <c r="K631" s="140"/>
      <c r="L631" s="140"/>
      <c r="M631" s="140"/>
      <c r="N631" s="140"/>
      <c r="O631" s="140"/>
      <c r="P631" s="140"/>
      <c r="Q631" s="140"/>
      <c r="R631" s="140"/>
      <c r="S631" s="140"/>
      <c r="T631" s="140"/>
      <c r="U631" s="140"/>
      <c r="V631" s="140"/>
      <c r="W631" s="140"/>
      <c r="X631" s="140"/>
      <c r="Y631" s="140"/>
    </row>
    <row r="632" spans="2:25">
      <c r="B632" s="188"/>
      <c r="C632" s="140"/>
      <c r="D632" s="140"/>
      <c r="E632" s="140"/>
      <c r="F632" s="140"/>
      <c r="G632" s="140"/>
      <c r="H632" s="140"/>
      <c r="I632" s="140"/>
      <c r="J632" s="140"/>
      <c r="K632" s="140"/>
      <c r="L632" s="140"/>
      <c r="M632" s="140"/>
      <c r="N632" s="140"/>
      <c r="O632" s="140"/>
      <c r="P632" s="140"/>
      <c r="Q632" s="140"/>
      <c r="R632" s="140"/>
      <c r="S632" s="140"/>
      <c r="T632" s="140"/>
      <c r="U632" s="140"/>
      <c r="V632" s="140"/>
      <c r="W632" s="140"/>
      <c r="X632" s="140"/>
      <c r="Y632" s="140"/>
    </row>
    <row r="633" spans="2:25">
      <c r="B633" s="188"/>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c r="B634" s="188"/>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c r="B635" s="188"/>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c r="B636" s="188"/>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c r="B637" s="188"/>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c r="B638" s="188"/>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c r="B639" s="188"/>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c r="B640" s="188"/>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ht="16">
      <c r="B641" s="188"/>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row>
    <row r="642" spans="2:25" ht="16">
      <c r="B642" s="188"/>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row>
    <row r="643" spans="2:25" ht="16">
      <c r="B643" s="188"/>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row>
    <row r="644" spans="2:25" ht="16">
      <c r="B644" s="188"/>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row>
    <row r="645" spans="2:25" ht="16">
      <c r="B645" s="188"/>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row>
    <row r="646" spans="2:25" ht="16">
      <c r="B646" s="188"/>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row>
    <row r="647" spans="2:25" ht="16">
      <c r="B647" s="188"/>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row>
    <row r="648" spans="2:25" ht="16">
      <c r="B648" s="188"/>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row>
    <row r="649" spans="2:25" ht="16">
      <c r="B649" s="188"/>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row>
    <row r="650" spans="2:25" ht="16">
      <c r="B650" s="188"/>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row>
    <row r="651" spans="2:25" ht="16">
      <c r="B651" s="188"/>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row>
    <row r="652" spans="2:25" ht="16">
      <c r="B652" s="188"/>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row>
    <row r="653" spans="2:25" ht="16">
      <c r="B653" s="239"/>
      <c r="C653" s="240"/>
      <c r="D653" s="240"/>
      <c r="E653" s="240"/>
      <c r="F653" s="240"/>
      <c r="G653" s="240"/>
      <c r="H653" s="240"/>
      <c r="I653" s="240"/>
      <c r="J653" s="240"/>
      <c r="K653" s="240"/>
      <c r="L653" s="240"/>
      <c r="M653" s="240"/>
      <c r="N653" s="240"/>
      <c r="O653" s="240"/>
      <c r="P653" s="240"/>
      <c r="Q653" s="187"/>
      <c r="R653" s="187"/>
      <c r="S653" s="187"/>
      <c r="T653" s="187"/>
      <c r="U653" s="187"/>
      <c r="V653" s="187"/>
      <c r="W653" s="187"/>
      <c r="X653" s="187"/>
      <c r="Y653" s="187"/>
    </row>
    <row r="654" spans="2:25" ht="16">
      <c r="B654" s="239"/>
      <c r="C654" s="240"/>
      <c r="D654" s="240"/>
      <c r="E654" s="240"/>
      <c r="F654" s="240"/>
      <c r="G654" s="240"/>
      <c r="H654" s="240"/>
      <c r="I654" s="240"/>
      <c r="J654" s="240"/>
      <c r="K654" s="240"/>
      <c r="L654" s="240"/>
      <c r="M654" s="240"/>
      <c r="N654" s="240"/>
      <c r="O654" s="240"/>
      <c r="P654" s="240"/>
      <c r="Q654" s="187"/>
      <c r="R654" s="187"/>
      <c r="S654" s="187"/>
      <c r="T654" s="187"/>
      <c r="U654" s="187"/>
      <c r="V654" s="187"/>
      <c r="W654" s="187"/>
      <c r="X654" s="187"/>
      <c r="Y654" s="187"/>
    </row>
    <row r="655" spans="2:25" ht="16">
      <c r="B655" s="239"/>
      <c r="C655" s="240"/>
      <c r="D655" s="240"/>
      <c r="E655" s="240"/>
      <c r="F655" s="240"/>
      <c r="G655" s="240"/>
      <c r="H655" s="240"/>
      <c r="I655" s="240"/>
      <c r="J655" s="240"/>
      <c r="K655" s="240"/>
      <c r="L655" s="240"/>
      <c r="M655" s="240"/>
      <c r="N655" s="240"/>
      <c r="O655" s="240"/>
      <c r="P655" s="240"/>
      <c r="Q655" s="187"/>
      <c r="R655" s="187"/>
      <c r="S655" s="187"/>
      <c r="T655" s="187"/>
      <c r="U655" s="187"/>
      <c r="V655" s="187"/>
      <c r="W655" s="187"/>
      <c r="X655" s="187"/>
      <c r="Y655" s="187"/>
    </row>
    <row r="656" spans="2:25" ht="16">
      <c r="B656" s="239"/>
      <c r="C656" s="240"/>
      <c r="D656" s="240"/>
      <c r="E656" s="240"/>
      <c r="F656" s="240"/>
      <c r="G656" s="240"/>
      <c r="H656" s="240"/>
      <c r="I656" s="240"/>
      <c r="J656" s="240"/>
      <c r="K656" s="240"/>
      <c r="L656" s="240"/>
      <c r="M656" s="240"/>
      <c r="N656" s="240"/>
      <c r="O656" s="240"/>
      <c r="P656" s="240"/>
      <c r="Q656" s="187"/>
      <c r="R656" s="187"/>
      <c r="S656" s="187"/>
      <c r="T656" s="187"/>
      <c r="U656" s="187"/>
      <c r="V656" s="187"/>
      <c r="W656" s="187"/>
      <c r="X656" s="187"/>
      <c r="Y656" s="187"/>
    </row>
    <row r="657" spans="2:25" ht="16">
      <c r="B657" s="239"/>
      <c r="C657" s="240"/>
      <c r="D657" s="240"/>
      <c r="E657" s="241"/>
      <c r="F657" s="241"/>
      <c r="G657" s="241"/>
      <c r="H657" s="241"/>
      <c r="I657" s="241"/>
      <c r="J657" s="242"/>
      <c r="K657" s="240"/>
      <c r="L657" s="240"/>
      <c r="M657" s="240"/>
      <c r="N657" s="240"/>
      <c r="O657" s="240"/>
      <c r="P657" s="240"/>
      <c r="Q657" s="187"/>
      <c r="R657" s="187"/>
      <c r="S657" s="187"/>
      <c r="T657" s="187"/>
      <c r="U657" s="187"/>
      <c r="V657" s="187"/>
      <c r="W657" s="187"/>
      <c r="X657" s="187"/>
      <c r="Y657" s="187"/>
    </row>
    <row r="658" spans="2:25" ht="16">
      <c r="B658" s="239"/>
      <c r="C658" s="240"/>
      <c r="D658" s="240"/>
      <c r="E658" s="241"/>
      <c r="F658" s="241"/>
      <c r="G658" s="241"/>
      <c r="H658" s="241"/>
      <c r="I658" s="241"/>
      <c r="J658" s="242"/>
      <c r="K658" s="240"/>
      <c r="L658" s="240"/>
      <c r="M658" s="240"/>
      <c r="N658" s="240"/>
      <c r="O658" s="240"/>
      <c r="P658" s="240"/>
      <c r="Q658" s="187"/>
      <c r="R658" s="187"/>
      <c r="S658" s="187"/>
      <c r="T658" s="187"/>
      <c r="U658" s="187"/>
      <c r="V658" s="187"/>
      <c r="W658" s="187"/>
      <c r="X658" s="187"/>
      <c r="Y658" s="187"/>
    </row>
    <row r="659" spans="2:25" ht="16">
      <c r="B659" s="239"/>
      <c r="C659" s="240"/>
      <c r="D659" s="240"/>
      <c r="E659" s="241"/>
      <c r="F659" s="241"/>
      <c r="G659" s="241"/>
      <c r="H659" s="241"/>
      <c r="I659" s="241"/>
      <c r="J659" s="242"/>
      <c r="K659" s="240"/>
      <c r="L659" s="240"/>
      <c r="M659" s="240"/>
      <c r="N659" s="240"/>
      <c r="O659" s="240"/>
      <c r="P659" s="240"/>
      <c r="Q659" s="187"/>
      <c r="R659" s="187"/>
      <c r="S659" s="187"/>
      <c r="T659" s="187"/>
      <c r="U659" s="187"/>
      <c r="V659" s="187"/>
      <c r="W659" s="187"/>
      <c r="X659" s="187"/>
      <c r="Y659" s="187"/>
    </row>
    <row r="660" spans="2:25" ht="16">
      <c r="B660" s="239"/>
      <c r="C660" s="240"/>
      <c r="D660" s="240"/>
      <c r="E660" s="240"/>
      <c r="F660" s="240"/>
      <c r="G660" s="240"/>
      <c r="H660" s="240"/>
      <c r="I660" s="240"/>
      <c r="J660" s="240"/>
      <c r="K660" s="240"/>
      <c r="L660" s="240"/>
      <c r="M660" s="240"/>
      <c r="N660" s="240"/>
      <c r="O660" s="240"/>
      <c r="P660" s="240"/>
      <c r="Q660" s="187"/>
      <c r="R660" s="187"/>
      <c r="S660" s="187"/>
      <c r="T660" s="187"/>
      <c r="U660" s="187"/>
      <c r="V660" s="187"/>
      <c r="W660" s="187"/>
      <c r="X660" s="187"/>
      <c r="Y660" s="187"/>
    </row>
    <row r="661" spans="2:25">
      <c r="B661" s="241"/>
      <c r="C661" s="241"/>
      <c r="D661" s="241"/>
      <c r="E661" s="241"/>
      <c r="F661" s="241"/>
      <c r="G661" s="241"/>
      <c r="H661" s="241"/>
      <c r="I661" s="241"/>
      <c r="J661" s="241"/>
      <c r="K661" s="241"/>
      <c r="L661" s="241"/>
      <c r="M661" s="241"/>
      <c r="N661" s="241"/>
      <c r="O661" s="241"/>
      <c r="P661" s="241"/>
    </row>
    <row r="662" spans="2:25">
      <c r="B662" s="241"/>
      <c r="C662" s="241"/>
      <c r="D662" s="241"/>
      <c r="E662" s="241"/>
      <c r="F662" s="241"/>
      <c r="G662" s="241"/>
      <c r="H662" s="241"/>
      <c r="I662" s="241"/>
      <c r="J662" s="241"/>
      <c r="K662" s="241"/>
      <c r="L662" s="241"/>
      <c r="M662" s="241"/>
      <c r="N662" s="241"/>
      <c r="O662" s="241"/>
      <c r="P662" s="241"/>
    </row>
    <row r="663" spans="2:25" ht="16">
      <c r="B663" s="241"/>
      <c r="C663" s="241"/>
      <c r="D663" s="241"/>
      <c r="E663" s="242">
        <v>1.23</v>
      </c>
      <c r="F663" s="243"/>
      <c r="G663" s="242"/>
      <c r="H663" s="242">
        <v>70800</v>
      </c>
      <c r="I663" s="242" t="s">
        <v>209</v>
      </c>
      <c r="J663" s="244" t="s">
        <v>212</v>
      </c>
      <c r="K663" s="241"/>
      <c r="L663" s="241"/>
      <c r="M663" s="241"/>
      <c r="N663" s="241"/>
      <c r="O663" s="241"/>
      <c r="P663" s="241"/>
    </row>
    <row r="664" spans="2:25" ht="16">
      <c r="B664" s="241"/>
      <c r="C664" s="241"/>
      <c r="D664" s="241"/>
      <c r="E664" s="242"/>
      <c r="F664" s="243"/>
      <c r="G664" s="242"/>
      <c r="H664" s="242">
        <f>10^6</f>
        <v>1000000</v>
      </c>
      <c r="I664" s="242" t="s">
        <v>210</v>
      </c>
      <c r="J664" s="241"/>
      <c r="K664" s="241"/>
      <c r="L664" s="241"/>
      <c r="M664" s="241"/>
      <c r="N664" s="241"/>
      <c r="O664" s="241"/>
      <c r="P664" s="241"/>
    </row>
    <row r="665" spans="2:25" ht="16">
      <c r="B665" s="241"/>
      <c r="C665" s="241"/>
      <c r="D665" s="241"/>
      <c r="E665" s="242"/>
      <c r="F665" s="243"/>
      <c r="G665" s="242"/>
      <c r="H665" s="242">
        <f>H663/H664</f>
        <v>7.0800000000000002E-2</v>
      </c>
      <c r="I665" s="242" t="s">
        <v>209</v>
      </c>
      <c r="J665" s="241"/>
      <c r="K665" s="241"/>
      <c r="L665" s="241"/>
      <c r="M665" s="241"/>
      <c r="N665" s="241"/>
      <c r="O665" s="241"/>
      <c r="P665" s="241"/>
    </row>
    <row r="666" spans="2:25">
      <c r="B666" s="241"/>
      <c r="C666" s="241"/>
      <c r="D666" s="241"/>
      <c r="E666" s="241"/>
      <c r="F666" s="241"/>
      <c r="G666" s="241"/>
      <c r="H666" s="241"/>
      <c r="I666" s="241"/>
      <c r="J666" s="241"/>
      <c r="K666" s="241"/>
      <c r="L666" s="241"/>
      <c r="M666" s="241"/>
      <c r="N666" s="241"/>
      <c r="O666" s="241"/>
      <c r="P666" s="241"/>
    </row>
    <row r="667" spans="2:25">
      <c r="B667" s="241"/>
      <c r="C667" s="241"/>
      <c r="D667" s="241"/>
      <c r="E667" s="241"/>
      <c r="F667" s="241"/>
      <c r="G667" s="241"/>
      <c r="H667" s="241"/>
      <c r="I667" s="241"/>
      <c r="J667" s="241"/>
      <c r="K667" s="241"/>
      <c r="L667" s="241"/>
      <c r="M667" s="241"/>
      <c r="N667" s="241"/>
      <c r="O667" s="241"/>
      <c r="P667" s="241"/>
    </row>
    <row r="668" spans="2:25">
      <c r="B668" s="241"/>
      <c r="C668" s="241"/>
      <c r="D668" s="241"/>
      <c r="E668" s="241"/>
      <c r="F668" s="241"/>
      <c r="G668" s="241"/>
      <c r="H668" s="241"/>
      <c r="I668" s="241"/>
      <c r="J668" s="241"/>
      <c r="K668" s="241"/>
      <c r="L668" s="241"/>
      <c r="M668" s="241"/>
      <c r="N668" s="241"/>
      <c r="O668" s="241"/>
      <c r="P668" s="241"/>
    </row>
    <row r="669" spans="2:25">
      <c r="B669" s="241"/>
      <c r="C669" s="241"/>
      <c r="D669" s="241"/>
      <c r="E669" s="241"/>
      <c r="F669" s="241"/>
      <c r="G669" s="241"/>
      <c r="H669" s="241"/>
      <c r="I669" s="241"/>
      <c r="J669" s="241"/>
      <c r="K669" s="241"/>
      <c r="L669" s="241"/>
      <c r="M669" s="241"/>
      <c r="N669" s="241"/>
      <c r="O669" s="241"/>
      <c r="P669" s="241"/>
    </row>
    <row r="670" spans="2:25">
      <c r="B670" s="241"/>
      <c r="C670" s="241"/>
      <c r="D670" s="241"/>
      <c r="E670" s="241"/>
      <c r="F670" s="241"/>
      <c r="G670" s="241"/>
      <c r="H670" s="241"/>
      <c r="I670" s="241"/>
      <c r="J670" s="241"/>
      <c r="K670" s="241"/>
      <c r="L670" s="241"/>
      <c r="M670" s="241"/>
      <c r="N670" s="241"/>
      <c r="O670" s="241"/>
      <c r="P670" s="241"/>
    </row>
    <row r="671" spans="2:25">
      <c r="B671" s="241"/>
      <c r="C671" s="241"/>
      <c r="D671" s="241"/>
      <c r="E671" s="241"/>
      <c r="F671" s="241"/>
      <c r="G671" s="241"/>
      <c r="H671" s="241"/>
      <c r="I671" s="241"/>
      <c r="J671" s="241"/>
      <c r="K671" s="241"/>
      <c r="L671" s="241"/>
      <c r="M671" s="241"/>
      <c r="N671" s="241"/>
      <c r="O671" s="241"/>
      <c r="P671" s="241"/>
    </row>
    <row r="672" spans="2:25">
      <c r="B672" s="241"/>
      <c r="C672" s="241"/>
      <c r="D672" s="241"/>
      <c r="E672" s="241"/>
      <c r="F672" s="241"/>
      <c r="G672" s="241"/>
      <c r="H672" s="241"/>
      <c r="I672" s="241"/>
      <c r="J672" s="241"/>
      <c r="K672" s="241"/>
      <c r="L672" s="241"/>
      <c r="M672" s="241"/>
      <c r="N672" s="241"/>
      <c r="O672" s="241"/>
      <c r="P672" s="241"/>
    </row>
    <row r="673" spans="2:16">
      <c r="B673" s="241"/>
      <c r="C673" s="241"/>
      <c r="D673" s="241"/>
      <c r="E673" s="241"/>
      <c r="F673" s="241"/>
      <c r="G673" s="241"/>
      <c r="H673" s="241"/>
      <c r="I673" s="241"/>
      <c r="J673" s="241"/>
      <c r="K673" s="241"/>
      <c r="L673" s="241"/>
      <c r="M673" s="241"/>
      <c r="N673" s="241"/>
      <c r="O673" s="241"/>
      <c r="P673" s="241"/>
    </row>
    <row r="674" spans="2:16">
      <c r="B674" s="241"/>
      <c r="C674" s="241"/>
      <c r="D674" s="241"/>
      <c r="E674" s="241"/>
      <c r="F674" s="241"/>
      <c r="G674" s="241"/>
      <c r="H674" s="241"/>
      <c r="I674" s="241"/>
      <c r="J674" s="241"/>
      <c r="K674" s="241"/>
      <c r="L674" s="241"/>
      <c r="M674" s="241"/>
      <c r="N674" s="241"/>
      <c r="O674" s="241"/>
      <c r="P674" s="241"/>
    </row>
    <row r="675" spans="2:16">
      <c r="B675" s="241"/>
      <c r="C675" s="241"/>
      <c r="D675" s="241"/>
      <c r="E675" s="241"/>
      <c r="F675" s="241"/>
      <c r="G675" s="241"/>
      <c r="H675" s="241"/>
      <c r="I675" s="241"/>
      <c r="J675" s="241"/>
      <c r="K675" s="241"/>
      <c r="L675" s="241"/>
      <c r="M675" s="241"/>
      <c r="N675" s="241"/>
      <c r="O675" s="241"/>
      <c r="P675" s="241"/>
    </row>
    <row r="676" spans="2:16">
      <c r="B676" s="241"/>
      <c r="C676" s="241"/>
      <c r="D676" s="241"/>
      <c r="E676" s="241"/>
      <c r="F676" s="241"/>
      <c r="G676" s="241"/>
      <c r="H676" s="241"/>
      <c r="I676" s="241"/>
      <c r="J676" s="241"/>
      <c r="K676" s="241"/>
      <c r="L676" s="241"/>
      <c r="M676" s="241"/>
      <c r="N676" s="241"/>
      <c r="O676" s="241"/>
      <c r="P676" s="241"/>
    </row>
    <row r="677" spans="2:16">
      <c r="B677" s="241"/>
      <c r="C677" s="241"/>
      <c r="D677" s="241"/>
      <c r="E677" s="241"/>
      <c r="F677" s="241"/>
      <c r="G677" s="241"/>
      <c r="H677" s="241"/>
      <c r="I677" s="241"/>
      <c r="J677" s="241"/>
      <c r="K677" s="241"/>
      <c r="L677" s="241"/>
      <c r="M677" s="241"/>
      <c r="N677" s="241"/>
      <c r="O677" s="241"/>
      <c r="P677" s="241"/>
    </row>
    <row r="678" spans="2:16">
      <c r="B678" s="241"/>
      <c r="C678" s="241"/>
      <c r="D678" s="241"/>
      <c r="E678" s="241"/>
      <c r="F678" s="241"/>
      <c r="G678" s="241"/>
      <c r="H678" s="241"/>
      <c r="I678" s="241"/>
      <c r="J678" s="241"/>
      <c r="K678" s="241"/>
      <c r="L678" s="241"/>
      <c r="M678" s="241"/>
      <c r="N678" s="241"/>
      <c r="O678" s="241"/>
      <c r="P678" s="241"/>
    </row>
    <row r="679" spans="2:16">
      <c r="B679" s="241"/>
      <c r="C679" s="241"/>
      <c r="D679" s="241"/>
      <c r="E679" s="241"/>
      <c r="F679" s="241"/>
      <c r="G679" s="241"/>
      <c r="H679" s="241"/>
      <c r="I679" s="241"/>
      <c r="J679" s="241"/>
      <c r="K679" s="241"/>
      <c r="L679" s="241"/>
      <c r="M679" s="241"/>
      <c r="N679" s="241"/>
      <c r="O679" s="241"/>
      <c r="P679" s="241"/>
    </row>
    <row r="680" spans="2:16">
      <c r="B680" s="241"/>
      <c r="C680" s="241"/>
      <c r="D680" s="241"/>
      <c r="E680" s="241"/>
      <c r="F680" s="241"/>
      <c r="G680" s="241"/>
      <c r="H680" s="241"/>
      <c r="I680" s="241"/>
      <c r="J680" s="241"/>
      <c r="K680" s="241"/>
      <c r="L680" s="241"/>
      <c r="M680" s="241"/>
      <c r="N680" s="241"/>
      <c r="O680" s="241"/>
      <c r="P680" s="241"/>
    </row>
    <row r="681" spans="2:16">
      <c r="B681" s="241"/>
      <c r="C681" s="241"/>
      <c r="D681" s="241"/>
      <c r="E681" s="241"/>
      <c r="F681" s="241"/>
      <c r="G681" s="241"/>
      <c r="H681" s="241"/>
      <c r="I681" s="241"/>
      <c r="J681" s="241"/>
      <c r="K681" s="241"/>
      <c r="L681" s="241"/>
      <c r="M681" s="241"/>
      <c r="N681" s="241"/>
      <c r="O681" s="241"/>
      <c r="P681" s="241"/>
    </row>
    <row r="682" spans="2:16">
      <c r="B682" s="241"/>
      <c r="C682" s="241"/>
      <c r="D682" s="241"/>
      <c r="E682" s="241"/>
      <c r="F682" s="241"/>
      <c r="G682" s="241"/>
      <c r="H682" s="241"/>
      <c r="I682" s="241"/>
      <c r="J682" s="241"/>
      <c r="K682" s="241"/>
      <c r="L682" s="241"/>
      <c r="M682" s="241"/>
      <c r="N682" s="241"/>
      <c r="O682" s="241"/>
      <c r="P682" s="241"/>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2016-08-19T09:07:01Z</dcterms:modified>
</cp:coreProperties>
</file>