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updateLinks="never"/>
  <mc:AlternateContent xmlns:mc="http://schemas.openxmlformats.org/markup-compatibility/2006">
    <mc:Choice Requires="x15">
      <x15ac:absPath xmlns:x15ac="http://schemas.microsoft.com/office/spreadsheetml/2010/11/ac" url="C:\Users\Utente\Desktop\Documenti\Sport\2024\"/>
    </mc:Choice>
  </mc:AlternateContent>
  <xr:revisionPtr revIDLastSave="0" documentId="13_ncr:1_{7DDD4DC2-9AA9-4987-8E62-FDBB77696D0F}" xr6:coauthVersionLast="36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tandings" sheetId="1" r:id="rId1"/>
    <sheet name="Results" sheetId="2" r:id="rId2"/>
    <sheet name="Calculation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3" l="1"/>
  <c r="M27" i="3"/>
  <c r="M28" i="3"/>
  <c r="M29" i="3"/>
  <c r="M30" i="3"/>
  <c r="M31" i="3"/>
  <c r="M32" i="3"/>
  <c r="M33" i="3"/>
  <c r="M34" i="3"/>
  <c r="M35" i="3"/>
  <c r="M25" i="3"/>
  <c r="AA16" i="3"/>
  <c r="X16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9" i="3"/>
  <c r="V35" i="3"/>
  <c r="V33" i="3"/>
  <c r="V34" i="3"/>
  <c r="V30" i="3"/>
  <c r="V31" i="3"/>
  <c r="V32" i="3"/>
  <c r="N5" i="3"/>
  <c r="N6" i="3"/>
  <c r="N7" i="3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4" i="3"/>
  <c r="V29" i="3"/>
  <c r="N3" i="3"/>
  <c r="N2" i="3"/>
  <c r="N1" i="3"/>
  <c r="N35" i="3"/>
  <c r="N34" i="3"/>
  <c r="N26" i="3"/>
  <c r="N27" i="3"/>
  <c r="N28" i="3"/>
  <c r="N29" i="3"/>
  <c r="N30" i="3"/>
  <c r="N31" i="3"/>
  <c r="N32" i="3"/>
  <c r="N33" i="3"/>
  <c r="N25" i="3"/>
  <c r="V1" i="3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2" i="3"/>
  <c r="L3" i="3" s="1"/>
  <c r="L4" i="3" s="1"/>
  <c r="O17" i="3"/>
  <c r="O18" i="3"/>
  <c r="O7" i="3"/>
  <c r="O8" i="3"/>
  <c r="O9" i="3"/>
  <c r="O10" i="3"/>
  <c r="O11" i="3"/>
  <c r="O12" i="3"/>
  <c r="O13" i="3"/>
  <c r="O14" i="3"/>
  <c r="O15" i="3"/>
  <c r="O16" i="3"/>
  <c r="O2" i="3"/>
  <c r="O3" i="3"/>
  <c r="O4" i="3"/>
  <c r="O5" i="3"/>
  <c r="O6" i="3"/>
  <c r="AN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H18" i="3"/>
  <c r="AG18" i="3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D45" i="2"/>
  <c r="E45" i="2"/>
  <c r="F45" i="2"/>
  <c r="G45" i="2"/>
  <c r="H45" i="2"/>
  <c r="I45" i="2"/>
  <c r="J45" i="2"/>
  <c r="C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C57" i="2"/>
  <c r="C46" i="2"/>
  <c r="AM4" i="2"/>
  <c r="F2" i="3" s="1"/>
  <c r="AM5" i="2"/>
  <c r="F3" i="3" s="1"/>
  <c r="AM6" i="2"/>
  <c r="F4" i="3" s="1"/>
  <c r="AM7" i="2"/>
  <c r="F5" i="3" s="1"/>
  <c r="AM8" i="2"/>
  <c r="C6" i="3" s="1"/>
  <c r="AM9" i="2"/>
  <c r="C7" i="3" s="1"/>
  <c r="AM10" i="2"/>
  <c r="C8" i="3" s="1"/>
  <c r="AM11" i="2"/>
  <c r="C9" i="3" s="1"/>
  <c r="AM12" i="2"/>
  <c r="AO12" i="2" s="1"/>
  <c r="AP12" i="2" s="1"/>
  <c r="AH10" i="3" s="1"/>
  <c r="AM13" i="2"/>
  <c r="F11" i="3" s="1"/>
  <c r="AM14" i="2"/>
  <c r="F12" i="3" s="1"/>
  <c r="AM15" i="2"/>
  <c r="F13" i="3" s="1"/>
  <c r="AM16" i="2"/>
  <c r="C14" i="3" s="1"/>
  <c r="AM17" i="2"/>
  <c r="C15" i="3" s="1"/>
  <c r="AM18" i="2"/>
  <c r="C16" i="3" s="1"/>
  <c r="AM19" i="2"/>
  <c r="C17" i="3" s="1"/>
  <c r="AM20" i="2"/>
  <c r="F18" i="3" s="1"/>
  <c r="AM21" i="2"/>
  <c r="C19" i="3" s="1"/>
  <c r="AM22" i="2"/>
  <c r="F20" i="3" s="1"/>
  <c r="AM23" i="2"/>
  <c r="F21" i="3" s="1"/>
  <c r="AM24" i="2"/>
  <c r="C22" i="3" s="1"/>
  <c r="AM25" i="2"/>
  <c r="C23" i="3" s="1"/>
  <c r="AM26" i="2"/>
  <c r="AO26" i="2" s="1"/>
  <c r="AP26" i="2" s="1"/>
  <c r="AH24" i="3" s="1"/>
  <c r="AM27" i="2"/>
  <c r="AO27" i="2" s="1"/>
  <c r="AP27" i="2" s="1"/>
  <c r="AH25" i="3" s="1"/>
  <c r="AM28" i="2"/>
  <c r="AO28" i="2" s="1"/>
  <c r="AP28" i="2" s="1"/>
  <c r="AH26" i="3" s="1"/>
  <c r="AM29" i="2"/>
  <c r="AO29" i="2" s="1"/>
  <c r="AP29" i="2" s="1"/>
  <c r="AH27" i="3" s="1"/>
  <c r="AM30" i="2"/>
  <c r="F28" i="3" s="1"/>
  <c r="AM31" i="2"/>
  <c r="F29" i="3" s="1"/>
  <c r="AM32" i="2"/>
  <c r="F30" i="3" s="1"/>
  <c r="K30" i="3" s="1"/>
  <c r="AA24" i="3" s="1"/>
  <c r="AM33" i="2"/>
  <c r="C31" i="3" s="1"/>
  <c r="AM34" i="2"/>
  <c r="AO34" i="2" s="1"/>
  <c r="AP34" i="2" s="1"/>
  <c r="AH32" i="3" s="1"/>
  <c r="AM35" i="2"/>
  <c r="AO35" i="2" s="1"/>
  <c r="AP35" i="2" s="1"/>
  <c r="AH33" i="3" s="1"/>
  <c r="AM36" i="2"/>
  <c r="F34" i="3" s="1"/>
  <c r="K34" i="3" s="1"/>
  <c r="AM37" i="2"/>
  <c r="F35" i="3" s="1"/>
  <c r="K35" i="3" s="1"/>
  <c r="AM38" i="2"/>
  <c r="F36" i="3" s="1"/>
  <c r="K36" i="3" s="1"/>
  <c r="H1" i="3"/>
  <c r="B36" i="3"/>
  <c r="J36" i="3" s="1"/>
  <c r="B37" i="3"/>
  <c r="J37" i="3" s="1"/>
  <c r="B2" i="3"/>
  <c r="J2" i="3" s="1"/>
  <c r="B3" i="3"/>
  <c r="J3" i="3" s="1"/>
  <c r="B4" i="3"/>
  <c r="J4" i="3" s="1"/>
  <c r="B5" i="3"/>
  <c r="J5" i="3" s="1"/>
  <c r="B6" i="3"/>
  <c r="J6" i="3" s="1"/>
  <c r="B7" i="3"/>
  <c r="J7" i="3" s="1"/>
  <c r="B8" i="3"/>
  <c r="J8" i="3" s="1"/>
  <c r="B9" i="3"/>
  <c r="J9" i="3" s="1"/>
  <c r="B10" i="3"/>
  <c r="J10" i="3" s="1"/>
  <c r="B11" i="3"/>
  <c r="J11" i="3" s="1"/>
  <c r="B12" i="3"/>
  <c r="J12" i="3" s="1"/>
  <c r="B13" i="3"/>
  <c r="J13" i="3" s="1"/>
  <c r="B14" i="3"/>
  <c r="J14" i="3" s="1"/>
  <c r="B15" i="3"/>
  <c r="J15" i="3" s="1"/>
  <c r="B16" i="3"/>
  <c r="J16" i="3" s="1"/>
  <c r="B17" i="3"/>
  <c r="J17" i="3" s="1"/>
  <c r="B18" i="3"/>
  <c r="J18" i="3" s="1"/>
  <c r="B19" i="3"/>
  <c r="J19" i="3" s="1"/>
  <c r="B20" i="3"/>
  <c r="J20" i="3" s="1"/>
  <c r="B21" i="3"/>
  <c r="J21" i="3" s="1"/>
  <c r="B22" i="3"/>
  <c r="J22" i="3" s="1"/>
  <c r="B23" i="3"/>
  <c r="J23" i="3" s="1"/>
  <c r="B24" i="3"/>
  <c r="J24" i="3" s="1"/>
  <c r="B25" i="3"/>
  <c r="J25" i="3" s="1"/>
  <c r="B26" i="3"/>
  <c r="J26" i="3" s="1"/>
  <c r="B27" i="3"/>
  <c r="J27" i="3" s="1"/>
  <c r="B28" i="3"/>
  <c r="J28" i="3" s="1"/>
  <c r="B29" i="3"/>
  <c r="J29" i="3" s="1"/>
  <c r="B30" i="3"/>
  <c r="J30" i="3" s="1"/>
  <c r="B31" i="3"/>
  <c r="J31" i="3" s="1"/>
  <c r="B32" i="3"/>
  <c r="J32" i="3" s="1"/>
  <c r="B33" i="3"/>
  <c r="J33" i="3" s="1"/>
  <c r="B34" i="3"/>
  <c r="J34" i="3" s="1"/>
  <c r="B35" i="3"/>
  <c r="J35" i="3" s="1"/>
  <c r="AM46" i="2" l="1"/>
  <c r="S4" i="3" s="1"/>
  <c r="R26" i="3" s="1"/>
  <c r="AG26" i="3"/>
  <c r="AG10" i="3"/>
  <c r="AG33" i="3"/>
  <c r="AM57" i="2"/>
  <c r="S15" i="3" s="1"/>
  <c r="R34" i="3" s="1"/>
  <c r="AG27" i="3"/>
  <c r="X24" i="3"/>
  <c r="AG32" i="3"/>
  <c r="AG24" i="3"/>
  <c r="AG25" i="3"/>
  <c r="AF14" i="3"/>
  <c r="AF37" i="3"/>
  <c r="AF29" i="3"/>
  <c r="AF21" i="3"/>
  <c r="AF13" i="3"/>
  <c r="AF5" i="3"/>
  <c r="AF36" i="3"/>
  <c r="AF28" i="3"/>
  <c r="AF20" i="3"/>
  <c r="AF12" i="3"/>
  <c r="AF4" i="3"/>
  <c r="AF30" i="3"/>
  <c r="AF35" i="3"/>
  <c r="AF27" i="3"/>
  <c r="AF19" i="3"/>
  <c r="AF11" i="3"/>
  <c r="AF3" i="3"/>
  <c r="AF6" i="3"/>
  <c r="AF34" i="3"/>
  <c r="AF26" i="3"/>
  <c r="AF18" i="3"/>
  <c r="AF10" i="3"/>
  <c r="AF2" i="3"/>
  <c r="AF22" i="3"/>
  <c r="AF33" i="3"/>
  <c r="AF25" i="3"/>
  <c r="AF17" i="3"/>
  <c r="AF9" i="3"/>
  <c r="AF32" i="3"/>
  <c r="AF24" i="3"/>
  <c r="AF16" i="3"/>
  <c r="AF8" i="3"/>
  <c r="AF31" i="3"/>
  <c r="AF23" i="3"/>
  <c r="AF15" i="3"/>
  <c r="AF7" i="3"/>
  <c r="AM45" i="2"/>
  <c r="S3" i="3" s="1"/>
  <c r="R25" i="3" s="1"/>
  <c r="F8" i="3"/>
  <c r="F24" i="3"/>
  <c r="AO14" i="2"/>
  <c r="C25" i="3"/>
  <c r="C13" i="3"/>
  <c r="F9" i="3"/>
  <c r="C24" i="3"/>
  <c r="C12" i="3"/>
  <c r="F19" i="3"/>
  <c r="AO23" i="2"/>
  <c r="C33" i="3"/>
  <c r="C5" i="3"/>
  <c r="F17" i="3"/>
  <c r="AO22" i="2"/>
  <c r="C30" i="3"/>
  <c r="C4" i="3"/>
  <c r="F16" i="3"/>
  <c r="AO15" i="2"/>
  <c r="C29" i="3"/>
  <c r="F33" i="3"/>
  <c r="K33" i="3" s="1"/>
  <c r="F32" i="3"/>
  <c r="K32" i="3" s="1"/>
  <c r="AO5" i="2"/>
  <c r="AO7" i="2"/>
  <c r="C21" i="3"/>
  <c r="F27" i="3"/>
  <c r="AO6" i="2"/>
  <c r="C20" i="3"/>
  <c r="F25" i="3"/>
  <c r="AO33" i="2"/>
  <c r="AO32" i="2"/>
  <c r="F23" i="3"/>
  <c r="F15" i="3"/>
  <c r="AO31" i="2"/>
  <c r="AO21" i="2"/>
  <c r="AO13" i="2"/>
  <c r="AO4" i="2"/>
  <c r="C36" i="3"/>
  <c r="C28" i="3"/>
  <c r="C11" i="3"/>
  <c r="C3" i="3"/>
  <c r="F7" i="3"/>
  <c r="F22" i="3"/>
  <c r="F14" i="3"/>
  <c r="F31" i="3"/>
  <c r="K31" i="3" s="1"/>
  <c r="AO30" i="2"/>
  <c r="AO20" i="2"/>
  <c r="AP20" i="2" s="1"/>
  <c r="AO11" i="2"/>
  <c r="C35" i="3"/>
  <c r="C27" i="3"/>
  <c r="C18" i="3"/>
  <c r="C10" i="3"/>
  <c r="C2" i="3"/>
  <c r="F6" i="3"/>
  <c r="AO19" i="2"/>
  <c r="AO10" i="2"/>
  <c r="C34" i="3"/>
  <c r="C26" i="3"/>
  <c r="AO18" i="2"/>
  <c r="AO9" i="2"/>
  <c r="AO36" i="2"/>
  <c r="AO25" i="2"/>
  <c r="AO17" i="2"/>
  <c r="AO8" i="2"/>
  <c r="C32" i="3"/>
  <c r="F26" i="3"/>
  <c r="AO24" i="2"/>
  <c r="AO16" i="2"/>
  <c r="F10" i="3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C65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D53" i="2"/>
  <c r="E53" i="2"/>
  <c r="F53" i="2"/>
  <c r="G53" i="2"/>
  <c r="H53" i="2"/>
  <c r="C53" i="2"/>
  <c r="AO37" i="2"/>
  <c r="I4" i="3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AP11" i="2" l="1"/>
  <c r="AH9" i="3" s="1"/>
  <c r="AG9" i="3"/>
  <c r="AP8" i="2"/>
  <c r="AH6" i="3" s="1"/>
  <c r="AG6" i="3"/>
  <c r="AP24" i="2"/>
  <c r="AH22" i="3" s="1"/>
  <c r="AG22" i="3"/>
  <c r="AP17" i="2"/>
  <c r="AH15" i="3" s="1"/>
  <c r="AG15" i="3"/>
  <c r="AP25" i="2"/>
  <c r="AH23" i="3" s="1"/>
  <c r="AG23" i="3"/>
  <c r="AP18" i="2"/>
  <c r="AH16" i="3" s="1"/>
  <c r="AG16" i="3"/>
  <c r="AP36" i="2"/>
  <c r="AH34" i="3" s="1"/>
  <c r="AG34" i="3"/>
  <c r="AP4" i="2"/>
  <c r="AH2" i="3" s="1"/>
  <c r="AG2" i="3"/>
  <c r="AP13" i="2"/>
  <c r="AH11" i="3" s="1"/>
  <c r="AG11" i="3"/>
  <c r="AP7" i="2"/>
  <c r="AH5" i="3" s="1"/>
  <c r="AG5" i="3"/>
  <c r="AP32" i="2"/>
  <c r="AH30" i="3" s="1"/>
  <c r="AG30" i="3"/>
  <c r="AA26" i="3"/>
  <c r="X26" i="3"/>
  <c r="AP33" i="2"/>
  <c r="AH31" i="3" s="1"/>
  <c r="AG31" i="3"/>
  <c r="AA25" i="3"/>
  <c r="X25" i="3"/>
  <c r="AP31" i="2"/>
  <c r="AH29" i="3" s="1"/>
  <c r="AG29" i="3"/>
  <c r="AP30" i="2"/>
  <c r="AH28" i="3" s="1"/>
  <c r="AG28" i="3"/>
  <c r="AM53" i="2"/>
  <c r="S11" i="3" s="1"/>
  <c r="R32" i="3" s="1"/>
  <c r="AP22" i="2"/>
  <c r="AH20" i="3" s="1"/>
  <c r="AG20" i="3"/>
  <c r="AP16" i="2"/>
  <c r="AH14" i="3" s="1"/>
  <c r="AG14" i="3"/>
  <c r="AP6" i="2"/>
  <c r="AH4" i="3" s="1"/>
  <c r="AG4" i="3"/>
  <c r="AP19" i="2"/>
  <c r="AH17" i="3" s="1"/>
  <c r="AG17" i="3"/>
  <c r="AP15" i="2"/>
  <c r="AH13" i="3" s="1"/>
  <c r="AG13" i="3"/>
  <c r="AP14" i="2"/>
  <c r="AH12" i="3" s="1"/>
  <c r="AG12" i="3"/>
  <c r="AP23" i="2"/>
  <c r="AH21" i="3" s="1"/>
  <c r="AG21" i="3"/>
  <c r="AP37" i="2"/>
  <c r="AH35" i="3" s="1"/>
  <c r="AG35" i="3"/>
  <c r="AP21" i="2"/>
  <c r="AH19" i="3" s="1"/>
  <c r="AG19" i="3"/>
  <c r="AP9" i="2"/>
  <c r="AH7" i="3" s="1"/>
  <c r="AG7" i="3"/>
  <c r="AP10" i="2"/>
  <c r="AH8" i="3" s="1"/>
  <c r="AG8" i="3"/>
  <c r="AP5" i="2"/>
  <c r="AH3" i="3" s="1"/>
  <c r="AG3" i="3"/>
  <c r="K16" i="3"/>
  <c r="K24" i="3"/>
  <c r="K23" i="3"/>
  <c r="K15" i="3"/>
  <c r="K22" i="3"/>
  <c r="K14" i="3"/>
  <c r="K13" i="3"/>
  <c r="K12" i="3"/>
  <c r="K11" i="3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D48" i="2"/>
  <c r="E48" i="2"/>
  <c r="F48" i="2"/>
  <c r="G48" i="2"/>
  <c r="H48" i="2"/>
  <c r="I48" i="2"/>
  <c r="J48" i="2"/>
  <c r="K48" i="2"/>
  <c r="L48" i="2"/>
  <c r="M48" i="2"/>
  <c r="N48" i="2"/>
  <c r="C48" i="2"/>
  <c r="AA13" i="3" l="1"/>
  <c r="X13" i="3"/>
  <c r="AM48" i="2"/>
  <c r="S6" i="3" s="1"/>
  <c r="AA31" i="3" s="1"/>
  <c r="X19" i="3"/>
  <c r="AA19" i="3"/>
  <c r="X14" i="3"/>
  <c r="AA14" i="3"/>
  <c r="AA12" i="3"/>
  <c r="X12" i="3"/>
  <c r="K17" i="3"/>
  <c r="K21" i="3"/>
  <c r="K25" i="3"/>
  <c r="K27" i="3"/>
  <c r="K20" i="3"/>
  <c r="K19" i="3"/>
  <c r="K26" i="3"/>
  <c r="K18" i="3"/>
  <c r="AA20" i="3" l="1"/>
  <c r="X20" i="3"/>
  <c r="AA21" i="3"/>
  <c r="X21" i="3"/>
  <c r="X18" i="3"/>
  <c r="AA18" i="3"/>
  <c r="AA15" i="3"/>
  <c r="X15" i="3"/>
  <c r="X17" i="3"/>
  <c r="AA17" i="3"/>
  <c r="AI68" i="2"/>
  <c r="AH68" i="2"/>
  <c r="AG68" i="2"/>
  <c r="AI67" i="2"/>
  <c r="AH67" i="2"/>
  <c r="AG67" i="2"/>
  <c r="AI66" i="2"/>
  <c r="AH66" i="2"/>
  <c r="AG66" i="2"/>
  <c r="AI64" i="2"/>
  <c r="AH64" i="2"/>
  <c r="AG64" i="2"/>
  <c r="AI60" i="2"/>
  <c r="AH60" i="2"/>
  <c r="AG60" i="2"/>
  <c r="AI59" i="2"/>
  <c r="AH59" i="2"/>
  <c r="AG59" i="2"/>
  <c r="AI58" i="2"/>
  <c r="AH58" i="2"/>
  <c r="AG58" i="2"/>
  <c r="AI56" i="2"/>
  <c r="AH56" i="2"/>
  <c r="AG56" i="2"/>
  <c r="AI55" i="2"/>
  <c r="AH55" i="2"/>
  <c r="AG55" i="2"/>
  <c r="AI54" i="2"/>
  <c r="AH54" i="2"/>
  <c r="AG54" i="2"/>
  <c r="AI52" i="2"/>
  <c r="AH52" i="2"/>
  <c r="AG52" i="2"/>
  <c r="AI51" i="2"/>
  <c r="AH51" i="2"/>
  <c r="AG51" i="2"/>
  <c r="AI50" i="2"/>
  <c r="AH50" i="2"/>
  <c r="AG50" i="2"/>
  <c r="AI49" i="2"/>
  <c r="AH49" i="2"/>
  <c r="AG49" i="2"/>
  <c r="AI47" i="2"/>
  <c r="AH47" i="2"/>
  <c r="AG47" i="2"/>
  <c r="AI44" i="2"/>
  <c r="AH44" i="2"/>
  <c r="AG44" i="2"/>
  <c r="AI43" i="2"/>
  <c r="AH43" i="2"/>
  <c r="AG43" i="2"/>
  <c r="K8" i="3" l="1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J51" i="2"/>
  <c r="AK51" i="2"/>
  <c r="AL51" i="2"/>
  <c r="D51" i="2"/>
  <c r="E51" i="2"/>
  <c r="F51" i="2"/>
  <c r="G51" i="2"/>
  <c r="H51" i="2"/>
  <c r="I51" i="2"/>
  <c r="J51" i="2"/>
  <c r="K51" i="2"/>
  <c r="L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J52" i="2"/>
  <c r="AK52" i="2"/>
  <c r="AL52" i="2"/>
  <c r="C52" i="2"/>
  <c r="C51" i="2"/>
  <c r="AM52" i="2" l="1"/>
  <c r="S10" i="3" s="1"/>
  <c r="R31" i="3" s="1"/>
  <c r="AM51" i="2"/>
  <c r="S9" i="3" s="1"/>
  <c r="R30" i="3" s="1"/>
  <c r="AA9" i="3"/>
  <c r="X9" i="3"/>
  <c r="I2" i="3"/>
  <c r="K9" i="3" l="1"/>
  <c r="K10" i="3"/>
  <c r="I3" i="3"/>
  <c r="AM39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J43" i="2"/>
  <c r="AK43" i="2"/>
  <c r="AL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J44" i="2"/>
  <c r="AK44" i="2"/>
  <c r="AL44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J47" i="2"/>
  <c r="AK47" i="2"/>
  <c r="AL47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J49" i="2"/>
  <c r="AK49" i="2"/>
  <c r="AL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J50" i="2"/>
  <c r="AK50" i="2"/>
  <c r="AL50" i="2"/>
  <c r="C50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J54" i="2"/>
  <c r="AK54" i="2"/>
  <c r="AL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J55" i="2"/>
  <c r="AK55" i="2"/>
  <c r="AL55" i="2"/>
  <c r="C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J56" i="2"/>
  <c r="AK56" i="2"/>
  <c r="AL56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J58" i="2"/>
  <c r="AK58" i="2"/>
  <c r="AL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J59" i="2"/>
  <c r="AK59" i="2"/>
  <c r="AL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J60" i="2"/>
  <c r="AK60" i="2"/>
  <c r="AL60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J64" i="2"/>
  <c r="AK64" i="2"/>
  <c r="AL64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J66" i="2"/>
  <c r="AK66" i="2"/>
  <c r="AL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J67" i="2"/>
  <c r="AK67" i="2"/>
  <c r="AL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J68" i="2"/>
  <c r="AK68" i="2"/>
  <c r="AL68" i="2"/>
  <c r="AA11" i="3" l="1"/>
  <c r="X11" i="3"/>
  <c r="AA10" i="3"/>
  <c r="X10" i="3"/>
  <c r="AM49" i="2"/>
  <c r="S7" i="3" s="1"/>
  <c r="R28" i="3" s="1"/>
  <c r="AM55" i="2"/>
  <c r="S13" i="3" s="1"/>
  <c r="R33" i="3" s="1"/>
  <c r="AM60" i="2"/>
  <c r="S18" i="3" s="1"/>
  <c r="AA35" i="3" s="1"/>
  <c r="AM56" i="2"/>
  <c r="S14" i="3" s="1"/>
  <c r="AA33" i="3" s="1"/>
  <c r="AM50" i="2"/>
  <c r="S8" i="3" s="1"/>
  <c r="R29" i="3" s="1"/>
  <c r="AM59" i="2"/>
  <c r="S17" i="3" s="1"/>
  <c r="AA34" i="3" s="1"/>
  <c r="AM54" i="2"/>
  <c r="S12" i="3" s="1"/>
  <c r="AA32" i="3" s="1"/>
  <c r="AM47" i="2"/>
  <c r="S5" i="3" s="1"/>
  <c r="R27" i="3" s="1"/>
  <c r="AM58" i="2"/>
  <c r="S16" i="3" s="1"/>
  <c r="R35" i="3" s="1"/>
  <c r="AM44" i="2"/>
  <c r="S2" i="3" s="1"/>
  <c r="AA30" i="3" s="1"/>
  <c r="F37" i="3"/>
  <c r="C37" i="3"/>
  <c r="K29" i="3"/>
  <c r="AO39" i="2"/>
  <c r="AG37" i="3" s="1"/>
  <c r="AO38" i="2"/>
  <c r="AG36" i="3" s="1"/>
  <c r="C67" i="2"/>
  <c r="Q26" i="3" l="1"/>
  <c r="AA23" i="3"/>
  <c r="X23" i="3"/>
  <c r="Q32" i="3"/>
  <c r="Q27" i="3"/>
  <c r="Q30" i="3"/>
  <c r="Q35" i="3"/>
  <c r="Q28" i="3"/>
  <c r="Q34" i="3"/>
  <c r="Q29" i="3"/>
  <c r="Q33" i="3"/>
  <c r="Q31" i="3"/>
  <c r="K37" i="3"/>
  <c r="K6" i="3"/>
  <c r="K2" i="3"/>
  <c r="K28" i="3"/>
  <c r="K7" i="3"/>
  <c r="K5" i="3"/>
  <c r="K4" i="3"/>
  <c r="K3" i="3"/>
  <c r="AP39" i="2"/>
  <c r="AH37" i="3" s="1"/>
  <c r="AP38" i="2"/>
  <c r="AH36" i="3" s="1"/>
  <c r="C54" i="2"/>
  <c r="AA22" i="3" l="1"/>
  <c r="X22" i="3"/>
  <c r="C66" i="2"/>
  <c r="V12" i="3" l="1"/>
  <c r="Z12" i="3" s="1"/>
  <c r="V9" i="3"/>
  <c r="V14" i="3"/>
  <c r="Z14" i="3" s="1"/>
  <c r="V18" i="3"/>
  <c r="Z18" i="3" s="1"/>
  <c r="V26" i="3"/>
  <c r="Z26" i="3" s="1"/>
  <c r="V19" i="3"/>
  <c r="Z19" i="3" s="1"/>
  <c r="V17" i="3"/>
  <c r="Z17" i="3" s="1"/>
  <c r="V16" i="3"/>
  <c r="Z16" i="3" s="1"/>
  <c r="V23" i="3"/>
  <c r="Z23" i="3" s="1"/>
  <c r="V15" i="3"/>
  <c r="Z15" i="3" s="1"/>
  <c r="V10" i="3"/>
  <c r="Z10" i="3" s="1"/>
  <c r="V22" i="3"/>
  <c r="Z22" i="3" s="1"/>
  <c r="V25" i="3"/>
  <c r="Z25" i="3" s="1"/>
  <c r="V11" i="3"/>
  <c r="Z11" i="3" s="1"/>
  <c r="V24" i="3"/>
  <c r="Z24" i="3" s="1"/>
  <c r="V20" i="3"/>
  <c r="Z20" i="3" s="1"/>
  <c r="V21" i="3"/>
  <c r="Z21" i="3" s="1"/>
  <c r="V13" i="3"/>
  <c r="Z13" i="3" s="1"/>
  <c r="L1" i="3"/>
  <c r="R19" i="1" l="1"/>
  <c r="R7" i="1"/>
  <c r="R20" i="1"/>
  <c r="R16" i="1"/>
  <c r="R4" i="1"/>
  <c r="R9" i="1"/>
  <c r="R15" i="1"/>
  <c r="R6" i="1"/>
  <c r="R11" i="1"/>
  <c r="R12" i="1"/>
  <c r="R5" i="1"/>
  <c r="R18" i="1"/>
  <c r="R13" i="1"/>
  <c r="R17" i="1"/>
  <c r="R3" i="1"/>
  <c r="R14" i="1"/>
  <c r="R10" i="1"/>
  <c r="R8" i="1"/>
  <c r="C60" i="2"/>
  <c r="C68" i="2"/>
  <c r="C49" i="2" l="1"/>
  <c r="C64" i="2" l="1"/>
  <c r="I1" i="3" l="1"/>
  <c r="C59" i="2" l="1"/>
  <c r="C58" i="2"/>
  <c r="C56" i="2"/>
  <c r="C47" i="2"/>
  <c r="C44" i="2"/>
  <c r="X2" i="3"/>
  <c r="X3" i="3"/>
  <c r="X4" i="3"/>
  <c r="X5" i="3"/>
  <c r="X1" i="3"/>
  <c r="O1" i="3"/>
  <c r="C43" i="2"/>
  <c r="B1" i="3"/>
  <c r="AF1" i="3" l="1"/>
  <c r="J1" i="3"/>
  <c r="AM43" i="2"/>
  <c r="AM65" i="2"/>
  <c r="AB2" i="3" s="1"/>
  <c r="AM64" i="2"/>
  <c r="AB1" i="3" s="1"/>
  <c r="AM67" i="2"/>
  <c r="AB4" i="3" s="1"/>
  <c r="AM66" i="2"/>
  <c r="AB3" i="3" s="1"/>
  <c r="AM68" i="2"/>
  <c r="AB5" i="3" s="1"/>
  <c r="AM3" i="2"/>
  <c r="W2" i="3" l="1"/>
  <c r="AA2" i="3"/>
  <c r="AA1" i="3"/>
  <c r="W1" i="3"/>
  <c r="W5" i="3"/>
  <c r="AA5" i="3"/>
  <c r="W3" i="3"/>
  <c r="AA3" i="3"/>
  <c r="W4" i="3"/>
  <c r="AA4" i="3"/>
  <c r="AO3" i="2"/>
  <c r="C1" i="3"/>
  <c r="F1" i="3"/>
  <c r="S1" i="3"/>
  <c r="E23" i="3" l="1"/>
  <c r="E25" i="3"/>
  <c r="E27" i="3"/>
  <c r="E21" i="3"/>
  <c r="E16" i="3"/>
  <c r="E18" i="3"/>
  <c r="E20" i="3"/>
  <c r="E6" i="3"/>
  <c r="E37" i="3"/>
  <c r="E24" i="3"/>
  <c r="E26" i="3"/>
  <c r="E28" i="3"/>
  <c r="E14" i="3"/>
  <c r="E15" i="3"/>
  <c r="E19" i="3"/>
  <c r="E31" i="3"/>
  <c r="E29" i="3"/>
  <c r="E8" i="3"/>
  <c r="E10" i="3"/>
  <c r="E32" i="3"/>
  <c r="E34" i="3"/>
  <c r="E36" i="3"/>
  <c r="E22" i="3"/>
  <c r="E17" i="3"/>
  <c r="E13" i="3"/>
  <c r="E33" i="3"/>
  <c r="E12" i="3"/>
  <c r="E7" i="3"/>
  <c r="E9" i="3"/>
  <c r="E11" i="3"/>
  <c r="E5" i="3"/>
  <c r="E30" i="3"/>
  <c r="E35" i="3"/>
  <c r="M14" i="3"/>
  <c r="R14" i="3" s="1"/>
  <c r="AA29" i="3"/>
  <c r="U32" i="3" s="1"/>
  <c r="Z32" i="3" s="1"/>
  <c r="M17" i="3"/>
  <c r="R17" i="3" s="1"/>
  <c r="M18" i="3"/>
  <c r="R18" i="3" s="1"/>
  <c r="M1" i="3"/>
  <c r="M10" i="3"/>
  <c r="R10" i="3" s="1"/>
  <c r="M5" i="3"/>
  <c r="R5" i="3" s="1"/>
  <c r="M9" i="3"/>
  <c r="R9" i="3" s="1"/>
  <c r="M8" i="3"/>
  <c r="R8" i="3" s="1"/>
  <c r="M12" i="3"/>
  <c r="R12" i="3" s="1"/>
  <c r="M7" i="3"/>
  <c r="R7" i="3" s="1"/>
  <c r="M11" i="3"/>
  <c r="R11" i="3" s="1"/>
  <c r="M3" i="3"/>
  <c r="R3" i="3" s="1"/>
  <c r="M16" i="3"/>
  <c r="R16" i="3" s="1"/>
  <c r="M6" i="3"/>
  <c r="R6" i="3" s="1"/>
  <c r="M2" i="3"/>
  <c r="R2" i="3" s="1"/>
  <c r="M13" i="3"/>
  <c r="R13" i="3" s="1"/>
  <c r="M4" i="3"/>
  <c r="R4" i="3" s="1"/>
  <c r="M15" i="3"/>
  <c r="R15" i="3" s="1"/>
  <c r="E4" i="3"/>
  <c r="E3" i="3"/>
  <c r="E2" i="3"/>
  <c r="E1" i="3"/>
  <c r="M25" i="1"/>
  <c r="K1" i="3"/>
  <c r="AP3" i="2"/>
  <c r="AH1" i="3" s="1"/>
  <c r="AG1" i="3"/>
  <c r="M23" i="1"/>
  <c r="M26" i="1"/>
  <c r="M24" i="1"/>
  <c r="M27" i="1"/>
  <c r="N24" i="1"/>
  <c r="N25" i="1"/>
  <c r="N26" i="1"/>
  <c r="N27" i="1"/>
  <c r="N23" i="1"/>
  <c r="AD3" i="3" l="1"/>
  <c r="M5" i="1"/>
  <c r="M13" i="1"/>
  <c r="M3" i="1"/>
  <c r="M6" i="1"/>
  <c r="M14" i="1"/>
  <c r="M7" i="1"/>
  <c r="M15" i="1"/>
  <c r="M8" i="1"/>
  <c r="M16" i="1"/>
  <c r="M9" i="1"/>
  <c r="M17" i="1"/>
  <c r="M10" i="1"/>
  <c r="M18" i="1"/>
  <c r="M11" i="1"/>
  <c r="M19" i="1"/>
  <c r="M4" i="1"/>
  <c r="M12" i="1"/>
  <c r="M20" i="1"/>
  <c r="AD2" i="3"/>
  <c r="AD36" i="3"/>
  <c r="AD16" i="3"/>
  <c r="AD35" i="3"/>
  <c r="AD12" i="3"/>
  <c r="AD31" i="3"/>
  <c r="AD28" i="3"/>
  <c r="AD21" i="3"/>
  <c r="AD26" i="3"/>
  <c r="AD22" i="3"/>
  <c r="AD13" i="3"/>
  <c r="AD19" i="3"/>
  <c r="AD23" i="3"/>
  <c r="AD20" i="3"/>
  <c r="AD15" i="3"/>
  <c r="AD34" i="3"/>
  <c r="AD14" i="3"/>
  <c r="AD30" i="3"/>
  <c r="AD8" i="3"/>
  <c r="AD11" i="3"/>
  <c r="AD33" i="3"/>
  <c r="AD27" i="3"/>
  <c r="AD32" i="3"/>
  <c r="AD6" i="3"/>
  <c r="AD17" i="3"/>
  <c r="AD9" i="3"/>
  <c r="AD7" i="3"/>
  <c r="AD29" i="3"/>
  <c r="AD24" i="3"/>
  <c r="AD25" i="3"/>
  <c r="AD37" i="3"/>
  <c r="AD5" i="3"/>
  <c r="AD10" i="3"/>
  <c r="AD18" i="3"/>
  <c r="AD4" i="3"/>
  <c r="AD1" i="3"/>
  <c r="A1" i="3" s="1"/>
  <c r="U30" i="3"/>
  <c r="Z30" i="3" s="1"/>
  <c r="U29" i="3"/>
  <c r="Z29" i="3" s="1"/>
  <c r="U31" i="3"/>
  <c r="Z31" i="3" s="1"/>
  <c r="U33" i="3"/>
  <c r="Z33" i="3" s="1"/>
  <c r="U34" i="3"/>
  <c r="Z34" i="3" s="1"/>
  <c r="U35" i="3"/>
  <c r="Z35" i="3" s="1"/>
  <c r="R1" i="3"/>
  <c r="O26" i="1"/>
  <c r="O25" i="1"/>
  <c r="O24" i="1"/>
  <c r="O27" i="1"/>
  <c r="W23" i="1" l="1"/>
  <c r="W24" i="1"/>
  <c r="W17" i="1"/>
  <c r="W25" i="1"/>
  <c r="W18" i="1"/>
  <c r="W26" i="1"/>
  <c r="W16" i="1"/>
  <c r="W19" i="1"/>
  <c r="W20" i="1"/>
  <c r="W22" i="1"/>
  <c r="W21" i="1"/>
  <c r="N6" i="1"/>
  <c r="N14" i="1"/>
  <c r="N3" i="1"/>
  <c r="N13" i="1"/>
  <c r="N7" i="1"/>
  <c r="N15" i="1"/>
  <c r="N8" i="1"/>
  <c r="N16" i="1"/>
  <c r="N9" i="1"/>
  <c r="N17" i="1"/>
  <c r="N10" i="1"/>
  <c r="N18" i="1"/>
  <c r="N5" i="1"/>
  <c r="N11" i="1"/>
  <c r="N19" i="1"/>
  <c r="N4" i="1"/>
  <c r="N12" i="1"/>
  <c r="N20" i="1"/>
  <c r="Q25" i="3"/>
  <c r="W7" i="1"/>
  <c r="W9" i="1"/>
  <c r="W3" i="1"/>
  <c r="W6" i="1"/>
  <c r="W5" i="1"/>
  <c r="W4" i="1"/>
  <c r="W8" i="1"/>
  <c r="X6" i="1"/>
  <c r="X5" i="1"/>
  <c r="X7" i="1"/>
  <c r="X8" i="1"/>
  <c r="X4" i="1"/>
  <c r="X9" i="1"/>
  <c r="X3" i="1"/>
  <c r="Z9" i="3"/>
  <c r="O10" i="1" l="1"/>
  <c r="O5" i="1"/>
  <c r="O7" i="1"/>
  <c r="S9" i="1"/>
  <c r="S17" i="1"/>
  <c r="S10" i="1"/>
  <c r="S18" i="1"/>
  <c r="S11" i="1"/>
  <c r="S19" i="1"/>
  <c r="S12" i="1"/>
  <c r="S20" i="1"/>
  <c r="S5" i="1"/>
  <c r="S13" i="1"/>
  <c r="S6" i="1"/>
  <c r="S4" i="1"/>
  <c r="S3" i="1"/>
  <c r="S14" i="1"/>
  <c r="S7" i="1"/>
  <c r="S15" i="1"/>
  <c r="S8" i="1"/>
  <c r="S16" i="1"/>
  <c r="X26" i="1"/>
  <c r="X19" i="1"/>
  <c r="X17" i="1"/>
  <c r="X20" i="1"/>
  <c r="X18" i="1"/>
  <c r="X21" i="1"/>
  <c r="X16" i="1"/>
  <c r="X22" i="1"/>
  <c r="X23" i="1"/>
  <c r="X24" i="1"/>
  <c r="X25" i="1"/>
  <c r="O18" i="1"/>
  <c r="O13" i="1"/>
  <c r="O17" i="1"/>
  <c r="O14" i="1"/>
  <c r="O20" i="1"/>
  <c r="O12" i="1"/>
  <c r="O9" i="1"/>
  <c r="O6" i="1"/>
  <c r="O16" i="1"/>
  <c r="O19" i="1"/>
  <c r="O8" i="1"/>
  <c r="O11" i="1"/>
  <c r="O15" i="1"/>
  <c r="Y7" i="1"/>
  <c r="Y5" i="1"/>
  <c r="Y6" i="1"/>
  <c r="Y9" i="1"/>
  <c r="Y4" i="1"/>
  <c r="Y8" i="1"/>
  <c r="O4" i="1"/>
  <c r="AE1" i="3"/>
  <c r="T12" i="1" l="1"/>
  <c r="T6" i="1"/>
  <c r="T20" i="1"/>
  <c r="T7" i="1"/>
  <c r="T15" i="1"/>
  <c r="T14" i="1"/>
  <c r="T19" i="1"/>
  <c r="T11" i="1"/>
  <c r="T18" i="1"/>
  <c r="T10" i="1"/>
  <c r="T13" i="1"/>
  <c r="T17" i="1"/>
  <c r="T16" i="1"/>
  <c r="T8" i="1"/>
  <c r="T5" i="1"/>
  <c r="T9" i="1"/>
  <c r="Y24" i="1"/>
  <c r="Y19" i="1"/>
  <c r="Y20" i="1"/>
  <c r="Y23" i="1"/>
  <c r="Y26" i="1"/>
  <c r="Y18" i="1"/>
  <c r="Y21" i="1"/>
  <c r="Y22" i="1"/>
  <c r="Y25" i="1"/>
  <c r="Y17" i="1"/>
  <c r="AE2" i="3"/>
  <c r="AE3" i="3" s="1"/>
  <c r="AE4" i="3" l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E36" i="3" s="1"/>
  <c r="AE37" i="3" s="1"/>
  <c r="AI1" i="3" s="1"/>
  <c r="T4" i="1"/>
  <c r="AK33" i="3" l="1"/>
  <c r="AM33" i="3" s="1"/>
  <c r="AK25" i="3"/>
  <c r="AM25" i="3" s="1"/>
  <c r="AK17" i="3"/>
  <c r="AM17" i="3" s="1"/>
  <c r="AK9" i="3"/>
  <c r="AM9" i="3" s="1"/>
  <c r="AK2" i="3"/>
  <c r="AM2" i="3" s="1"/>
  <c r="AJ2" i="3"/>
  <c r="AL2" i="3" s="1"/>
  <c r="AJ10" i="3"/>
  <c r="AL10" i="3" s="1"/>
  <c r="AJ18" i="3"/>
  <c r="AL18" i="3" s="1"/>
  <c r="AJ26" i="3"/>
  <c r="AL26" i="3" s="1"/>
  <c r="AJ34" i="3"/>
  <c r="AL34" i="3" s="1"/>
  <c r="AJ17" i="3"/>
  <c r="AL17" i="3" s="1"/>
  <c r="AK32" i="3"/>
  <c r="AM32" i="3" s="1"/>
  <c r="AK24" i="3"/>
  <c r="AM24" i="3" s="1"/>
  <c r="AK16" i="3"/>
  <c r="AM16" i="3" s="1"/>
  <c r="AK8" i="3"/>
  <c r="AM8" i="3" s="1"/>
  <c r="AJ3" i="3"/>
  <c r="AL3" i="3" s="1"/>
  <c r="AJ11" i="3"/>
  <c r="AL11" i="3" s="1"/>
  <c r="AJ19" i="3"/>
  <c r="AL19" i="3" s="1"/>
  <c r="AJ27" i="3"/>
  <c r="AL27" i="3" s="1"/>
  <c r="AJ35" i="3"/>
  <c r="AL35" i="3" s="1"/>
  <c r="AK3" i="3"/>
  <c r="AM3" i="3" s="1"/>
  <c r="AJ25" i="3"/>
  <c r="AL25" i="3" s="1"/>
  <c r="AK31" i="3"/>
  <c r="AM31" i="3" s="1"/>
  <c r="AK23" i="3"/>
  <c r="AM23" i="3" s="1"/>
  <c r="AK15" i="3"/>
  <c r="AM15" i="3" s="1"/>
  <c r="AK7" i="3"/>
  <c r="AM7" i="3" s="1"/>
  <c r="AJ4" i="3"/>
  <c r="AL4" i="3" s="1"/>
  <c r="AJ12" i="3"/>
  <c r="AL12" i="3" s="1"/>
  <c r="AJ20" i="3"/>
  <c r="AL20" i="3" s="1"/>
  <c r="AJ28" i="3"/>
  <c r="AL28" i="3" s="1"/>
  <c r="AJ36" i="3"/>
  <c r="AL36" i="3" s="1"/>
  <c r="AK34" i="3"/>
  <c r="AM34" i="3" s="1"/>
  <c r="AK10" i="3"/>
  <c r="AM10" i="3" s="1"/>
  <c r="AJ9" i="3"/>
  <c r="AL9" i="3" s="1"/>
  <c r="AJ33" i="3"/>
  <c r="AL33" i="3" s="1"/>
  <c r="AK30" i="3"/>
  <c r="AM30" i="3" s="1"/>
  <c r="AK22" i="3"/>
  <c r="AM22" i="3" s="1"/>
  <c r="AK14" i="3"/>
  <c r="AM14" i="3" s="1"/>
  <c r="AK6" i="3"/>
  <c r="AM6" i="3" s="1"/>
  <c r="AJ5" i="3"/>
  <c r="AL5" i="3" s="1"/>
  <c r="AJ13" i="3"/>
  <c r="AL13" i="3" s="1"/>
  <c r="AJ21" i="3"/>
  <c r="AL21" i="3" s="1"/>
  <c r="AJ29" i="3"/>
  <c r="AL29" i="3" s="1"/>
  <c r="AJ37" i="3"/>
  <c r="AL37" i="3" s="1"/>
  <c r="AK18" i="3"/>
  <c r="AM18" i="3" s="1"/>
  <c r="AK37" i="3"/>
  <c r="AM37" i="3" s="1"/>
  <c r="AK29" i="3"/>
  <c r="AM29" i="3" s="1"/>
  <c r="AK21" i="3"/>
  <c r="AM21" i="3" s="1"/>
  <c r="AK13" i="3"/>
  <c r="AM13" i="3" s="1"/>
  <c r="AK5" i="3"/>
  <c r="AM5" i="3" s="1"/>
  <c r="AJ6" i="3"/>
  <c r="AL6" i="3" s="1"/>
  <c r="AJ14" i="3"/>
  <c r="AL14" i="3" s="1"/>
  <c r="AJ22" i="3"/>
  <c r="AL22" i="3" s="1"/>
  <c r="AJ30" i="3"/>
  <c r="AL30" i="3" s="1"/>
  <c r="AJ1" i="3"/>
  <c r="AK36" i="3"/>
  <c r="AM36" i="3" s="1"/>
  <c r="AK28" i="3"/>
  <c r="AM28" i="3" s="1"/>
  <c r="AK20" i="3"/>
  <c r="AM20" i="3" s="1"/>
  <c r="AK12" i="3"/>
  <c r="AM12" i="3" s="1"/>
  <c r="AK4" i="3"/>
  <c r="AM4" i="3" s="1"/>
  <c r="AJ7" i="3"/>
  <c r="AL7" i="3" s="1"/>
  <c r="AJ15" i="3"/>
  <c r="AL15" i="3" s="1"/>
  <c r="AJ23" i="3"/>
  <c r="AL23" i="3" s="1"/>
  <c r="AJ31" i="3"/>
  <c r="AL31" i="3" s="1"/>
  <c r="AK35" i="3"/>
  <c r="AM35" i="3" s="1"/>
  <c r="AK27" i="3"/>
  <c r="AM27" i="3" s="1"/>
  <c r="AK19" i="3"/>
  <c r="AM19" i="3" s="1"/>
  <c r="AK11" i="3"/>
  <c r="AM11" i="3" s="1"/>
  <c r="AK1" i="3"/>
  <c r="AM1" i="3" s="1"/>
  <c r="AQ1" i="3" s="1"/>
  <c r="AN1" i="3" s="1"/>
  <c r="AJ8" i="3"/>
  <c r="AL8" i="3" s="1"/>
  <c r="AJ16" i="3"/>
  <c r="AL16" i="3" s="1"/>
  <c r="AJ24" i="3"/>
  <c r="AL24" i="3" s="1"/>
  <c r="AJ32" i="3"/>
  <c r="AL32" i="3" s="1"/>
  <c r="AK26" i="3"/>
  <c r="AM26" i="3" s="1"/>
  <c r="AL1" i="3" l="1"/>
  <c r="A31" i="3"/>
  <c r="A5" i="3"/>
  <c r="A34" i="3"/>
  <c r="A10" i="3"/>
  <c r="A7" i="3"/>
  <c r="A22" i="3"/>
  <c r="A27" i="3"/>
  <c r="A9" i="3"/>
  <c r="A17" i="3"/>
  <c r="A6" i="3"/>
  <c r="A2" i="3"/>
  <c r="A24" i="3"/>
  <c r="A21" i="3"/>
  <c r="A35" i="3"/>
  <c r="A37" i="3"/>
  <c r="A18" i="3"/>
  <c r="A28" i="3"/>
  <c r="A15" i="3"/>
  <c r="A16" i="3"/>
  <c r="A25" i="3"/>
  <c r="A36" i="3"/>
  <c r="A4" i="3"/>
  <c r="A11" i="3"/>
  <c r="A13" i="3"/>
  <c r="A26" i="3"/>
  <c r="A23" i="3"/>
  <c r="A30" i="3"/>
  <c r="A19" i="3"/>
  <c r="A14" i="3"/>
  <c r="A8" i="3"/>
  <c r="A32" i="3"/>
  <c r="A20" i="3"/>
  <c r="A12" i="3"/>
  <c r="A3" i="3"/>
  <c r="A29" i="3"/>
  <c r="A33" i="3"/>
  <c r="AQ36" i="3"/>
  <c r="AP36" i="3"/>
  <c r="AQ23" i="3"/>
  <c r="AP23" i="3"/>
  <c r="AP29" i="3"/>
  <c r="AQ29" i="3"/>
  <c r="AP6" i="3"/>
  <c r="AQ6" i="3"/>
  <c r="AQ31" i="3"/>
  <c r="AP31" i="3"/>
  <c r="AQ8" i="3"/>
  <c r="AP8" i="3"/>
  <c r="AP22" i="3"/>
  <c r="AQ22" i="3"/>
  <c r="AQ3" i="3"/>
  <c r="AP3" i="3"/>
  <c r="AQ24" i="3"/>
  <c r="AP24" i="3"/>
  <c r="AP2" i="3"/>
  <c r="AQ2" i="3"/>
  <c r="AQ34" i="3"/>
  <c r="AP34" i="3"/>
  <c r="AQ16" i="3"/>
  <c r="AP16" i="3"/>
  <c r="AP18" i="3"/>
  <c r="AQ18" i="3"/>
  <c r="AQ4" i="3"/>
  <c r="AP4" i="3"/>
  <c r="AP30" i="3"/>
  <c r="AQ30" i="3"/>
  <c r="AP32" i="3"/>
  <c r="AQ32" i="3"/>
  <c r="AQ9" i="3"/>
  <c r="AP9" i="3"/>
  <c r="AP14" i="3"/>
  <c r="AQ14" i="3"/>
  <c r="AQ11" i="3"/>
  <c r="AP11" i="3"/>
  <c r="AP19" i="3"/>
  <c r="AQ19" i="3"/>
  <c r="AP12" i="3"/>
  <c r="AQ12" i="3"/>
  <c r="AP17" i="3"/>
  <c r="AQ17" i="3"/>
  <c r="AP37" i="3"/>
  <c r="AQ37" i="3"/>
  <c r="AQ26" i="3"/>
  <c r="AP26" i="3"/>
  <c r="AQ27" i="3"/>
  <c r="AP27" i="3"/>
  <c r="AQ20" i="3"/>
  <c r="AP20" i="3"/>
  <c r="AP5" i="3"/>
  <c r="AQ5" i="3"/>
  <c r="AQ7" i="3"/>
  <c r="AP7" i="3"/>
  <c r="AQ25" i="3"/>
  <c r="AP25" i="3"/>
  <c r="AP21" i="3"/>
  <c r="AQ21" i="3"/>
  <c r="AQ35" i="3"/>
  <c r="AP35" i="3"/>
  <c r="AP28" i="3"/>
  <c r="AQ28" i="3"/>
  <c r="AP13" i="3"/>
  <c r="AQ13" i="3"/>
  <c r="AQ10" i="3"/>
  <c r="AP10" i="3"/>
  <c r="AQ15" i="3"/>
  <c r="AP15" i="3"/>
  <c r="AQ33" i="3"/>
  <c r="AP33" i="3"/>
  <c r="AP1" i="3"/>
  <c r="D13" i="1" l="1"/>
  <c r="C13" i="1"/>
  <c r="I12" i="1"/>
  <c r="H5" i="1"/>
  <c r="H14" i="1"/>
  <c r="C7" i="1"/>
  <c r="C16" i="1"/>
  <c r="I18" i="1"/>
  <c r="H19" i="1"/>
  <c r="C4" i="1"/>
  <c r="H9" i="1"/>
  <c r="I16" i="1"/>
  <c r="H4" i="1"/>
  <c r="H13" i="1"/>
  <c r="C6" i="1"/>
  <c r="C15" i="1"/>
  <c r="I9" i="1"/>
  <c r="H10" i="1"/>
  <c r="C11" i="1"/>
  <c r="C22" i="1"/>
  <c r="H12" i="1"/>
  <c r="C5" i="1"/>
  <c r="C14" i="1"/>
  <c r="C3" i="1"/>
  <c r="I17" i="1"/>
  <c r="H18" i="1"/>
  <c r="C19" i="1"/>
  <c r="I8" i="1"/>
  <c r="C10" i="1"/>
  <c r="C21" i="1"/>
  <c r="H17" i="1"/>
  <c r="C12" i="1"/>
  <c r="I7" i="1"/>
  <c r="C18" i="1"/>
  <c r="I10" i="1"/>
  <c r="C20" i="1"/>
  <c r="I6" i="1"/>
  <c r="I15" i="1"/>
  <c r="H8" i="1"/>
  <c r="C9" i="1"/>
  <c r="I11" i="1"/>
  <c r="I5" i="1"/>
  <c r="I14" i="1"/>
  <c r="H7" i="1"/>
  <c r="H16" i="1"/>
  <c r="C17" i="1"/>
  <c r="I19" i="1"/>
  <c r="I4" i="1"/>
  <c r="I13" i="1"/>
  <c r="H6" i="1"/>
  <c r="H15" i="1"/>
  <c r="C8" i="1"/>
  <c r="H11" i="1"/>
  <c r="I3" i="1"/>
  <c r="D7" i="1"/>
  <c r="D14" i="1"/>
  <c r="D21" i="1"/>
  <c r="D4" i="1"/>
  <c r="D18" i="1"/>
  <c r="D3" i="1"/>
  <c r="D11" i="1"/>
  <c r="D9" i="1"/>
  <c r="D8" i="1"/>
  <c r="D20" i="1"/>
  <c r="D5" i="1"/>
  <c r="D6" i="1"/>
  <c r="D15" i="1"/>
  <c r="D10" i="1"/>
  <c r="D19" i="1"/>
  <c r="H3" i="1"/>
  <c r="D16" i="1"/>
  <c r="D17" i="1"/>
  <c r="D22" i="1"/>
  <c r="D12" i="1"/>
  <c r="E13" i="1" l="1"/>
  <c r="J5" i="1"/>
  <c r="J18" i="1"/>
  <c r="E12" i="1"/>
  <c r="J10" i="1"/>
  <c r="E16" i="1"/>
  <c r="E22" i="1"/>
  <c r="E10" i="1"/>
  <c r="E7" i="1"/>
  <c r="J13" i="1"/>
  <c r="E6" i="1"/>
  <c r="E20" i="1"/>
  <c r="E11" i="1"/>
  <c r="J4" i="1"/>
  <c r="J14" i="1"/>
  <c r="J15" i="1"/>
  <c r="J19" i="1"/>
  <c r="E5" i="1"/>
  <c r="J3" i="1"/>
  <c r="E14" i="1"/>
  <c r="E19" i="1"/>
  <c r="J8" i="1"/>
  <c r="J17" i="1"/>
  <c r="E21" i="1"/>
  <c r="J6" i="1"/>
  <c r="J11" i="1"/>
  <c r="J7" i="1"/>
  <c r="J16" i="1"/>
  <c r="J9" i="1"/>
  <c r="E8" i="1"/>
  <c r="E18" i="1"/>
  <c r="E15" i="1"/>
  <c r="E17" i="1"/>
  <c r="J12" i="1"/>
  <c r="E9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Utente</author>
  </authors>
  <commentList>
    <comment ref="AG1" authorId="0" shapeId="0" xr:uid="{4413BC50-5D46-4111-B744-ECF7E972D365}">
      <text>
        <r>
          <rPr>
            <sz val="9"/>
            <color indexed="81"/>
            <rFont val="Tahoma"/>
            <family val="2"/>
          </rPr>
          <t xml:space="preserve">al posto del round ungherese, </t>
        </r>
        <r>
          <rPr>
            <b/>
            <sz val="9"/>
            <color indexed="81"/>
            <rFont val="Tahoma"/>
            <family val="2"/>
          </rPr>
          <t>cancellato</t>
        </r>
      </text>
    </comment>
    <comment ref="C2" authorId="0" shapeId="0" xr:uid="{EDDBA6B5-2509-487E-8C0E-CB7815BB42D9}">
      <text>
        <r>
          <rPr>
            <sz val="9"/>
            <color indexed="81"/>
            <rFont val="Tahoma"/>
            <family val="2"/>
          </rPr>
          <t>1° podio tutto italiano dal 1993</t>
        </r>
      </text>
    </comment>
    <comment ref="D2" authorId="0" shapeId="0" xr:uid="{94551BFF-352B-4CD9-9AD7-7D5A7BA7D784}">
      <text>
        <r>
          <rPr>
            <sz val="9"/>
            <color indexed="81"/>
            <rFont val="Tahoma"/>
            <family val="2"/>
          </rPr>
          <t>first win since 2020</t>
        </r>
      </text>
    </comment>
    <comment ref="AJ2" authorId="0" shapeId="0" xr:uid="{617E97F7-5609-4A3F-8771-D7738710C664}">
      <text>
        <r>
          <rPr>
            <b/>
            <sz val="9"/>
            <color indexed="81"/>
            <rFont val="Tahoma"/>
            <family val="2"/>
          </rPr>
          <t xml:space="preserve">27 partenti </t>
        </r>
        <r>
          <rPr>
            <sz val="9"/>
            <color indexed="81"/>
            <rFont val="Tahoma"/>
            <family val="2"/>
          </rPr>
          <t>- record</t>
        </r>
      </text>
    </comment>
    <comment ref="AL2" authorId="0" shapeId="0" xr:uid="{F9F67CA8-5779-45B6-A165-9B8240A29194}">
      <text>
        <r>
          <rPr>
            <b/>
            <sz val="9"/>
            <color indexed="81"/>
            <rFont val="Tahoma"/>
            <family val="2"/>
          </rPr>
          <t xml:space="preserve">Ottl </t>
        </r>
        <r>
          <rPr>
            <sz val="9"/>
            <color indexed="81"/>
            <rFont val="Tahoma"/>
            <family val="2"/>
          </rPr>
          <t>rompe motore, bandiera rossa a 4 giri dalla fine - gara conclusa, punteggio pieno (Bulega avrebbe vinto?, Iannone sarebbe arrivato 3°? Chissà…)</t>
        </r>
      </text>
    </comment>
    <comment ref="P3" authorId="0" shapeId="0" xr:uid="{DFB54B4F-AB39-4C71-8BA9-B5D2F863F2A9}">
      <text>
        <r>
          <rPr>
            <sz val="9"/>
            <color indexed="81"/>
            <rFont val="Tahoma"/>
            <family val="2"/>
          </rPr>
          <t xml:space="preserve">a podio dopo parecchio tempo - </t>
        </r>
        <r>
          <rPr>
            <b/>
            <sz val="9"/>
            <color indexed="81"/>
            <rFont val="Tahoma"/>
            <family val="2"/>
          </rPr>
          <t xml:space="preserve">prima fila </t>
        </r>
        <r>
          <rPr>
            <sz val="9"/>
            <color indexed="81"/>
            <rFont val="Tahoma"/>
            <family val="2"/>
          </rPr>
          <t>in gara 2 per la prima volta con Yamaha</t>
        </r>
      </text>
    </comment>
    <comment ref="K9" authorId="0" shapeId="0" xr:uid="{BC647E76-57F9-4599-B968-30228801DA26}">
      <text>
        <r>
          <rPr>
            <b/>
            <sz val="9"/>
            <color indexed="81"/>
            <rFont val="Tahoma"/>
            <family val="2"/>
          </rPr>
          <t xml:space="preserve">primo </t>
        </r>
        <r>
          <rPr>
            <sz val="9"/>
            <color indexed="81"/>
            <rFont val="Tahoma"/>
            <family val="2"/>
          </rPr>
          <t>podio in SBK</t>
        </r>
      </text>
    </comment>
    <comment ref="J14" authorId="0" shapeId="0" xr:uid="{85B748D4-36F5-485A-8D46-30FFD7B2EF21}">
      <text>
        <r>
          <rPr>
            <b/>
            <sz val="9"/>
            <color indexed="81"/>
            <rFont val="Tahoma"/>
            <family val="2"/>
          </rPr>
          <t xml:space="preserve">rimonta </t>
        </r>
        <r>
          <rPr>
            <sz val="9"/>
            <color indexed="81"/>
            <rFont val="Tahoma"/>
            <family val="2"/>
          </rPr>
          <t xml:space="preserve">incredibile guadagnando più di 1,4 secondi al giro </t>
        </r>
        <r>
          <rPr>
            <b/>
            <sz val="9"/>
            <color indexed="81"/>
            <rFont val="Tahoma"/>
            <family val="2"/>
          </rPr>
          <t>su tutti</t>
        </r>
      </text>
    </comment>
    <comment ref="AH15" authorId="0" shapeId="0" xr:uid="{6EA6E71F-813A-4B4C-8D9E-4A4B2CB75ECC}">
      <text>
        <r>
          <rPr>
            <sz val="9"/>
            <color indexed="81"/>
            <rFont val="Tahoma"/>
            <family val="2"/>
          </rPr>
          <t xml:space="preserve">vince per </t>
        </r>
        <r>
          <rPr>
            <b/>
            <sz val="9"/>
            <color indexed="81"/>
            <rFont val="Tahoma"/>
            <family val="2"/>
          </rPr>
          <t xml:space="preserve">3 millesimi </t>
        </r>
        <r>
          <rPr>
            <sz val="9"/>
            <color indexed="81"/>
            <rFont val="Tahoma"/>
            <family val="2"/>
          </rPr>
          <t>- marine minimo nella storia SBK (e forse non solo…)</t>
        </r>
      </text>
    </comment>
    <comment ref="AM15" authorId="0" shapeId="0" xr:uid="{2650BDC3-5015-48D5-B4D9-86C4F2CA2386}">
      <text>
        <r>
          <rPr>
            <b/>
            <sz val="9"/>
            <color indexed="81"/>
            <rFont val="Tahoma"/>
            <family val="2"/>
          </rPr>
          <t xml:space="preserve">24 podi </t>
        </r>
        <r>
          <rPr>
            <sz val="9"/>
            <color indexed="81"/>
            <rFont val="Tahoma"/>
            <family val="2"/>
          </rPr>
          <t>in stagione - record per un debuttante (come Bautista nel 2019)</t>
        </r>
      </text>
    </comment>
    <comment ref="F18" authorId="0" shapeId="0" xr:uid="{277968FD-9BBE-4FBB-A469-6E8E5994F50C}">
      <text>
        <r>
          <rPr>
            <sz val="9"/>
            <color indexed="81"/>
            <rFont val="Tahoma"/>
            <family val="2"/>
          </rPr>
          <t>caduto mentre era in testa</t>
        </r>
      </text>
    </comment>
    <comment ref="AA19" authorId="0" shapeId="0" xr:uid="{A5C83886-7436-4CFC-B490-DDDD1F7DB4ED}">
      <text>
        <r>
          <rPr>
            <b/>
            <sz val="9"/>
            <color indexed="81"/>
            <rFont val="Tahoma"/>
            <family val="2"/>
          </rPr>
          <t xml:space="preserve">primo pilota </t>
        </r>
        <r>
          <rPr>
            <sz val="9"/>
            <color indexed="81"/>
            <rFont val="Tahoma"/>
            <family val="2"/>
          </rPr>
          <t>a vincere in MotoP, SBK, Dakar e MotoAmerica</t>
        </r>
      </text>
    </comment>
    <comment ref="I20" authorId="0" shapeId="0" xr:uid="{266B9979-94A5-4666-AC55-C289BA079AD6}">
      <text>
        <r>
          <rPr>
            <b/>
            <sz val="9"/>
            <color indexed="81"/>
            <rFont val="Tahoma"/>
            <family val="2"/>
          </rPr>
          <t xml:space="preserve">vince </t>
        </r>
        <r>
          <rPr>
            <sz val="9"/>
            <color indexed="81"/>
            <rFont val="Tahoma"/>
            <family val="2"/>
          </rPr>
          <t xml:space="preserve">al debutto (grazie anche alla bandiera rossa - gara terminata dopo 14/21 giri)
</t>
        </r>
        <r>
          <rPr>
            <b/>
            <sz val="9"/>
            <color indexed="81"/>
            <rFont val="Tahoma"/>
            <family val="2"/>
          </rPr>
          <t>PRIMA VITTORIA IN SBK PER il team BARNI</t>
        </r>
      </text>
    </comment>
    <comment ref="AL25" authorId="0" shapeId="0" xr:uid="{F10A0EB9-3444-4DBC-914E-8CE6E6218BCC}">
      <text>
        <r>
          <rPr>
            <b/>
            <sz val="9"/>
            <color indexed="81"/>
            <rFont val="Tahoma"/>
            <family val="2"/>
          </rPr>
          <t xml:space="preserve">non classificato </t>
        </r>
        <r>
          <rPr>
            <sz val="9"/>
            <color indexed="81"/>
            <rFont val="Tahoma"/>
            <family val="2"/>
          </rPr>
          <t>- non rientra ai box entro 5 minuti</t>
        </r>
      </text>
    </comment>
    <comment ref="F35" authorId="0" shapeId="0" xr:uid="{EA2A1DB6-E398-4377-8E14-A98ECB36D812}">
      <text>
        <r>
          <rPr>
            <b/>
            <sz val="9"/>
            <color indexed="81"/>
            <rFont val="Tahoma"/>
            <family val="2"/>
          </rPr>
          <t>partito in pole, vince sorpassando Bulega all'ultimo giro</t>
        </r>
      </text>
    </comment>
    <comment ref="O35" authorId="0" shapeId="0" xr:uid="{EC23C56D-DD49-4E02-BC89-F28EBE77E26A}">
      <text>
        <r>
          <rPr>
            <b/>
            <sz val="9"/>
            <color indexed="81"/>
            <rFont val="Tahoma"/>
            <charset val="1"/>
          </rPr>
          <t xml:space="preserve">46^ vittoria </t>
        </r>
        <r>
          <rPr>
            <sz val="9"/>
            <color indexed="81"/>
            <rFont val="Tahoma"/>
            <family val="2"/>
          </rPr>
          <t>- celebra in pst con uno sketch simil-Valentino (multa per eccesso di velocità)</t>
        </r>
      </text>
    </comment>
    <comment ref="X35" authorId="0" shapeId="0" xr:uid="{9ABAEAEE-DE88-4F29-8A85-4645800B1686}">
      <text>
        <r>
          <rPr>
            <b/>
            <sz val="9"/>
            <color indexed="81"/>
            <rFont val="Tahoma"/>
            <charset val="1"/>
          </rPr>
          <t xml:space="preserve">infortunio </t>
        </r>
        <r>
          <rPr>
            <sz val="9"/>
            <color indexed="81"/>
            <rFont val="Tahoma"/>
            <family val="2"/>
          </rPr>
          <t>nelle libere, va contro una protezione colpendola di sciena..per fortuna nulla di rotto</t>
        </r>
      </text>
    </comment>
    <comment ref="AJ35" authorId="0" shapeId="0" xr:uid="{B3D787C0-F6D3-4432-AD59-014FE1AB8AF2}">
      <text>
        <r>
          <rPr>
            <b/>
            <sz val="9"/>
            <color indexed="81"/>
            <rFont val="Tahoma"/>
            <charset val="1"/>
          </rPr>
          <t xml:space="preserve">primo mondiale BMW </t>
        </r>
        <r>
          <rPr>
            <sz val="9"/>
            <color indexed="81"/>
            <rFont val="Tahoma"/>
            <family val="2"/>
          </rPr>
          <t>nella storia della SBK</t>
        </r>
      </text>
    </comment>
  </commentList>
</comments>
</file>

<file path=xl/sharedStrings.xml><?xml version="1.0" encoding="utf-8"?>
<sst xmlns="http://schemas.openxmlformats.org/spreadsheetml/2006/main" count="964" uniqueCount="115">
  <si>
    <t>Phillip Island</t>
  </si>
  <si>
    <t>Assen</t>
  </si>
  <si>
    <t>Donington</t>
  </si>
  <si>
    <t>Magny-Cours</t>
  </si>
  <si>
    <t>Most</t>
  </si>
  <si>
    <t>Aragon</t>
  </si>
  <si>
    <t>Race 1</t>
  </si>
  <si>
    <t>SPR</t>
  </si>
  <si>
    <t>Race 2</t>
  </si>
  <si>
    <r>
      <t>Razgatlio</t>
    </r>
    <r>
      <rPr>
        <sz val="11"/>
        <color theme="1"/>
        <rFont val="Calibri"/>
        <family val="2"/>
      </rPr>
      <t>ğlu</t>
    </r>
  </si>
  <si>
    <t>Yamaha</t>
  </si>
  <si>
    <t>Yamaha GRT</t>
  </si>
  <si>
    <t>Locatelli</t>
  </si>
  <si>
    <t>Totale</t>
  </si>
  <si>
    <t>Gerloff</t>
  </si>
  <si>
    <t>Ducati Aruba</t>
  </si>
  <si>
    <t>Ducati GoEleven</t>
  </si>
  <si>
    <t>Bautista</t>
  </si>
  <si>
    <t>Rinaldi</t>
  </si>
  <si>
    <t>Öttl</t>
  </si>
  <si>
    <t>Kawasaki</t>
  </si>
  <si>
    <t>Rea</t>
  </si>
  <si>
    <t>HRC</t>
  </si>
  <si>
    <t>Lecuona</t>
  </si>
  <si>
    <t>Vierge</t>
  </si>
  <si>
    <t>Ducati Barni</t>
  </si>
  <si>
    <t>Honda MIE</t>
  </si>
  <si>
    <t>BMW</t>
  </si>
  <si>
    <t>Redding</t>
  </si>
  <si>
    <t>Bassani</t>
  </si>
  <si>
    <t>Ducati Motocorsa</t>
  </si>
  <si>
    <t>BMW Bonovo</t>
  </si>
  <si>
    <t>Van der Mark</t>
  </si>
  <si>
    <t>Misano</t>
  </si>
  <si>
    <t>Catalogna</t>
  </si>
  <si>
    <r>
      <t>Portim</t>
    </r>
    <r>
      <rPr>
        <sz val="11"/>
        <color theme="1"/>
        <rFont val="Calibri"/>
        <family val="2"/>
      </rPr>
      <t>ão</t>
    </r>
  </si>
  <si>
    <t>Constructor's standings</t>
  </si>
  <si>
    <t>Ducati</t>
  </si>
  <si>
    <t>Honda</t>
  </si>
  <si>
    <t>Indipendenti</t>
  </si>
  <si>
    <t>Full drivers' standings</t>
  </si>
  <si>
    <t>BEST</t>
  </si>
  <si>
    <t>TIMES</t>
  </si>
  <si>
    <t>IND</t>
  </si>
  <si>
    <t>Petrucci</t>
  </si>
  <si>
    <t>Aegerter</t>
  </si>
  <si>
    <t>Gardner</t>
  </si>
  <si>
    <t>Yahama GMT94</t>
  </si>
  <si>
    <t>Yamaha Motoxracing</t>
  </si>
  <si>
    <t>Ray</t>
  </si>
  <si>
    <t>Teams' standings</t>
  </si>
  <si>
    <t>Team indipendenti</t>
  </si>
  <si>
    <t>Independent riders' standings</t>
  </si>
  <si>
    <t>Independent teams' standings</t>
  </si>
  <si>
    <t>Rabat</t>
  </si>
  <si>
    <t>Jerez</t>
  </si>
  <si>
    <t>Bulega</t>
  </si>
  <si>
    <t>Cremona</t>
  </si>
  <si>
    <t>Ducati Marc VDS</t>
  </si>
  <si>
    <t>S. Lowes</t>
  </si>
  <si>
    <t>A. Lowes</t>
  </si>
  <si>
    <t>Iannone</t>
  </si>
  <si>
    <t>Kawasaki Puccetti</t>
  </si>
  <si>
    <t>Norrodin</t>
  </si>
  <si>
    <t>Mackenzie</t>
  </si>
  <si>
    <t>21°</t>
  </si>
  <si>
    <t>20°</t>
  </si>
  <si>
    <t>19°</t>
  </si>
  <si>
    <t>18°</t>
  </si>
  <si>
    <t>17°</t>
  </si>
  <si>
    <t>16°</t>
  </si>
  <si>
    <t>inf</t>
  </si>
  <si>
    <t>1°</t>
  </si>
  <si>
    <t>9°</t>
  </si>
  <si>
    <t>7°</t>
  </si>
  <si>
    <t>6°</t>
  </si>
  <si>
    <t>5°</t>
  </si>
  <si>
    <t>4°</t>
  </si>
  <si>
    <t>3°</t>
  </si>
  <si>
    <t>2°</t>
  </si>
  <si>
    <t>8°</t>
  </si>
  <si>
    <t>15°</t>
  </si>
  <si>
    <t>14°</t>
  </si>
  <si>
    <t>13°</t>
  </si>
  <si>
    <t>12°</t>
  </si>
  <si>
    <t>11°</t>
  </si>
  <si>
    <t>10°</t>
  </si>
  <si>
    <t>22°</t>
  </si>
  <si>
    <t>Spinelli</t>
  </si>
  <si>
    <t>DNS</t>
  </si>
  <si>
    <t>Estoril</t>
  </si>
  <si>
    <t>Pirro</t>
  </si>
  <si>
    <t>Referent teams' standings</t>
  </si>
  <si>
    <t>Team ufficiali/referenti</t>
  </si>
  <si>
    <t>Mercado</t>
  </si>
  <si>
    <t>Gillim</t>
  </si>
  <si>
    <t>DSQ</t>
  </si>
  <si>
    <t>Syahrin</t>
  </si>
  <si>
    <t>Lopes</t>
  </si>
  <si>
    <t>JDT Racing Team Ducati</t>
  </si>
  <si>
    <t>unfit</t>
  </si>
  <si>
    <t>Delbianco</t>
  </si>
  <si>
    <t>Fritz</t>
  </si>
  <si>
    <t>Reiterberger</t>
  </si>
  <si>
    <t>Honda Racing UK</t>
  </si>
  <si>
    <t>Bridewell</t>
  </si>
  <si>
    <t>Canepa</t>
  </si>
  <si>
    <t>Bernardi</t>
  </si>
  <si>
    <t>Yamaha OMG Racing</t>
  </si>
  <si>
    <t>Ryde</t>
  </si>
  <si>
    <t>Nagashima</t>
  </si>
  <si>
    <t>(uff)</t>
  </si>
  <si>
    <t>23°</t>
  </si>
  <si>
    <t>24°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</si>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</sst>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right"/>
    </xf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4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5" xfId="0" applyBorder="1"/>
    <xf numFmtId="0" fontId="2" fillId="0" borderId="6" xfId="0" applyFont="1" applyFill="1" applyBorder="1"/>
    <xf numFmtId="0" fontId="0" fillId="0" borderId="3" xfId="0" applyFont="1" applyBorder="1"/>
    <xf numFmtId="0" fontId="0" fillId="0" borderId="0" xfId="0" applyFill="1"/>
    <xf numFmtId="0" fontId="0" fillId="0" borderId="0" xfId="0" applyBorder="1"/>
    <xf numFmtId="0" fontId="0" fillId="0" borderId="5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0" fillId="0" borderId="13" xfId="0" applyFill="1" applyBorder="1"/>
    <xf numFmtId="0" fontId="1" fillId="0" borderId="1" xfId="0" applyFont="1" applyFill="1" applyBorder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Fill="1" applyAlignment="1">
      <alignment horizont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15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5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e" xfId="0" builtinId="0"/>
  </cellStyles>
  <dxfs count="28"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fgColor auto="1"/>
          <bgColor rgb="FFDD7309"/>
        </patternFill>
      </fill>
    </dxf>
    <dxf>
      <fill>
        <patternFill>
          <bgColor rgb="FFDD7309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ont>
        <color rgb="FFFFFF00"/>
      </font>
      <fill>
        <patternFill>
          <bgColor theme="4" tint="-0.499984740745262"/>
        </patternFill>
      </fill>
    </dxf>
    <dxf>
      <font>
        <color rgb="FFFFFF00"/>
      </font>
      <fill>
        <patternFill>
          <bgColor theme="4" tint="-0.499984740745262"/>
        </patternFill>
      </fill>
    </dxf>
    <dxf>
      <font>
        <color rgb="FFFF0000"/>
      </font>
    </dxf>
    <dxf>
      <font>
        <color rgb="FFFFFA25"/>
      </font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fgColor rgb="FFDD7309"/>
          <bgColor rgb="FFDD7309"/>
        </patternFill>
      </fill>
    </dxf>
    <dxf>
      <font>
        <color rgb="FFFFFA25"/>
      </font>
      <fill>
        <patternFill>
          <bgColor theme="0" tint="-0.499984740745262"/>
        </patternFill>
      </fill>
    </dxf>
    <dxf>
      <fill>
        <patternFill>
          <fgColor auto="1"/>
          <bgColor rgb="FFFFCC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ont>
        <color theme="0"/>
      </font>
      <fill>
        <patternFill>
          <bgColor rgb="FFC00000"/>
        </patternFill>
      </fill>
    </dxf>
    <dxf>
      <font>
        <color rgb="FFFFFF00"/>
      </font>
      <fill>
        <patternFill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tente/Desktop/Giochi/MotoGP%202010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ings"/>
      <sheetName val="Foglio1"/>
      <sheetName val="Calculation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50"/>
  <sheetViews>
    <sheetView tabSelected="1" zoomScaleNormal="100" workbookViewId="0">
      <selection activeCell="E26" sqref="E26"/>
    </sheetView>
  </sheetViews>
  <sheetFormatPr defaultRowHeight="14.4" x14ac:dyDescent="0.3"/>
  <cols>
    <col min="1" max="1" width="3" customWidth="1"/>
    <col min="2" max="2" width="9.33203125" bestFit="1" customWidth="1"/>
    <col min="3" max="3" width="11.88671875" bestFit="1" customWidth="1"/>
    <col min="4" max="4" width="5.33203125" bestFit="1" customWidth="1"/>
    <col min="6" max="6" width="4.5546875" customWidth="1"/>
    <col min="8" max="8" width="11.109375" bestFit="1" customWidth="1"/>
    <col min="9" max="9" width="4" bestFit="1" customWidth="1"/>
    <col min="10" max="10" width="5.33203125" bestFit="1" customWidth="1"/>
    <col min="11" max="11" width="4.5546875" customWidth="1"/>
    <col min="13" max="13" width="18.5546875" bestFit="1" customWidth="1"/>
    <col min="14" max="14" width="4" bestFit="1" customWidth="1"/>
    <col min="15" max="15" width="5.33203125" bestFit="1" customWidth="1"/>
    <col min="16" max="16" width="5.88671875" customWidth="1"/>
    <col min="18" max="18" width="10" bestFit="1" customWidth="1"/>
    <col min="19" max="19" width="5.33203125" bestFit="1" customWidth="1"/>
    <col min="21" max="21" width="5.5546875" customWidth="1"/>
    <col min="23" max="23" width="18.5546875" bestFit="1" customWidth="1"/>
    <col min="24" max="24" width="5.33203125" bestFit="1" customWidth="1"/>
  </cols>
  <sheetData>
    <row r="2" spans="2:25" x14ac:dyDescent="0.3">
      <c r="B2" s="33" t="s">
        <v>40</v>
      </c>
      <c r="C2" s="33"/>
      <c r="D2" s="33"/>
      <c r="E2" s="33"/>
      <c r="L2" s="33" t="s">
        <v>50</v>
      </c>
      <c r="M2" s="33"/>
      <c r="N2" s="33"/>
      <c r="O2" s="33"/>
      <c r="Q2" s="33" t="s">
        <v>52</v>
      </c>
      <c r="R2" s="33"/>
      <c r="S2" s="33"/>
      <c r="T2" s="33"/>
      <c r="V2" s="33" t="s">
        <v>92</v>
      </c>
      <c r="W2" s="33"/>
      <c r="X2" s="33"/>
      <c r="Y2" s="33"/>
    </row>
    <row r="3" spans="2:25" x14ac:dyDescent="0.3">
      <c r="B3" s="22">
        <v>1</v>
      </c>
      <c r="C3" s="12" t="str">
        <f>VLOOKUP(B3,Calculations!$A$1:$B$37,2,FALSE)</f>
        <v>Razgatlioğlu</v>
      </c>
      <c r="D3" s="12">
        <f>VLOOKUP(B3,Calculations!$A$1:$C$37,3,FALSE)</f>
        <v>527</v>
      </c>
      <c r="G3" s="22">
        <v>21</v>
      </c>
      <c r="H3" s="12" t="str">
        <f>VLOOKUP(G3,Calculations!$A$1:$B$37,2,FALSE)</f>
        <v>Ray</v>
      </c>
      <c r="I3" s="12">
        <f>VLOOKUP(G3,Calculations!$A$1:$C$37,3,FALSE)</f>
        <v>14</v>
      </c>
      <c r="J3">
        <f t="shared" ref="J3:J19" si="0">I3-$D$3</f>
        <v>-513</v>
      </c>
      <c r="L3" s="3">
        <v>1</v>
      </c>
      <c r="M3" t="str">
        <f>VLOOKUP(L3,Calculations!$M$1:$O$18,3,FALSE)</f>
        <v>Ducati Aruba</v>
      </c>
      <c r="N3">
        <f>VLOOKUP(L3,Calculations!$R$1:$S$18,2,FALSE)</f>
        <v>841</v>
      </c>
      <c r="Q3" s="3">
        <v>1</v>
      </c>
      <c r="R3" t="str">
        <f>VLOOKUP(Q3,Calculations!$V$9:$W$26,2,FALSE)</f>
        <v>Petrucci</v>
      </c>
      <c r="S3">
        <f>VLOOKUP(Q3,Calculations!$Z$9:$AA$26,2,FALSE)</f>
        <v>307</v>
      </c>
      <c r="V3" s="30">
        <v>1</v>
      </c>
      <c r="W3" t="str">
        <f>VLOOKUP(V3,Calculations!$U$29:$V$35,2,FALSE)</f>
        <v>Ducati Aruba</v>
      </c>
      <c r="X3">
        <f>VLOOKUP(V3,Calculations!$Z$29:$AA$35,2,FALSE)</f>
        <v>841</v>
      </c>
    </row>
    <row r="4" spans="2:25" x14ac:dyDescent="0.3">
      <c r="B4" s="3">
        <v>2</v>
      </c>
      <c r="C4" s="12" t="str">
        <f>VLOOKUP(B4,Calculations!$A$1:$B$37,2,FALSE)</f>
        <v>Bulega</v>
      </c>
      <c r="D4" s="12">
        <f>VLOOKUP(B4,Calculations!$A$1:$C$37,3,FALSE)</f>
        <v>484</v>
      </c>
      <c r="E4">
        <f>D4-$D$3</f>
        <v>-43</v>
      </c>
      <c r="G4" s="31">
        <v>22</v>
      </c>
      <c r="H4" s="12" t="str">
        <f>VLOOKUP(G4,Calculations!$A$1:$B$37,2,FALSE)</f>
        <v>Delbianco</v>
      </c>
      <c r="I4" s="12">
        <f>VLOOKUP(G4,Calculations!$A$1:$C$37,3,FALSE)</f>
        <v>10</v>
      </c>
      <c r="J4">
        <f t="shared" si="0"/>
        <v>-517</v>
      </c>
      <c r="L4" s="3">
        <v>2</v>
      </c>
      <c r="M4" t="str">
        <f>VLOOKUP(L4,Calculations!$M$1:$O$18,3,FALSE)</f>
        <v>BMW</v>
      </c>
      <c r="N4">
        <f>VLOOKUP(L4,Calculations!$R$1:$S$18,2,FALSE)</f>
        <v>775</v>
      </c>
      <c r="O4">
        <f t="shared" ref="O4:O20" si="1">N4-$N$3</f>
        <v>-66</v>
      </c>
      <c r="Q4" s="3">
        <v>2</v>
      </c>
      <c r="R4" t="str">
        <f>VLOOKUP(Q4,Calculations!$V$9:$W$26,2,FALSE)</f>
        <v>Iannone</v>
      </c>
      <c r="S4">
        <f>VLOOKUP(Q4,Calculations!$Z$9:$AA$26,2,FALSE)</f>
        <v>231</v>
      </c>
      <c r="T4">
        <f>S4-$S$3</f>
        <v>-76</v>
      </c>
      <c r="V4" s="30">
        <v>2</v>
      </c>
      <c r="W4" t="str">
        <f>VLOOKUP(V4,Calculations!$U$29:$V$35,2,FALSE)</f>
        <v>BMW</v>
      </c>
      <c r="X4">
        <f>VLOOKUP(V4,Calculations!$Z$29:$AA$35,2,FALSE)</f>
        <v>775</v>
      </c>
      <c r="Y4">
        <f>X4-$X$3</f>
        <v>-66</v>
      </c>
    </row>
    <row r="5" spans="2:25" x14ac:dyDescent="0.3">
      <c r="B5" s="22">
        <v>3</v>
      </c>
      <c r="C5" s="12" t="str">
        <f>VLOOKUP(B5,Calculations!$A$1:$B$37,2,FALSE)</f>
        <v>Bautista</v>
      </c>
      <c r="D5" s="12">
        <f>VLOOKUP(B5,Calculations!$A$1:$C$37,3,FALSE)</f>
        <v>357</v>
      </c>
      <c r="E5">
        <f t="shared" ref="E5:E22" si="2">D5-$D$3</f>
        <v>-170</v>
      </c>
      <c r="G5" s="22">
        <v>23</v>
      </c>
      <c r="H5" s="12" t="str">
        <f>VLOOKUP(G5,Calculations!$A$1:$B$37,2,FALSE)</f>
        <v>Mackenzie</v>
      </c>
      <c r="I5" s="12">
        <f>VLOOKUP(G5,Calculations!$A$1:$C$37,3,FALSE)</f>
        <v>7</v>
      </c>
      <c r="J5">
        <f t="shared" si="0"/>
        <v>-520</v>
      </c>
      <c r="L5" s="32">
        <v>3</v>
      </c>
      <c r="M5" t="str">
        <f>VLOOKUP(L5,Calculations!$M$1:$O$18,3,FALSE)</f>
        <v>Kawasaki</v>
      </c>
      <c r="N5">
        <f>VLOOKUP(L5,Calculations!$R$1:$S$18,2,FALSE)</f>
        <v>424</v>
      </c>
      <c r="O5">
        <f t="shared" si="1"/>
        <v>-417</v>
      </c>
      <c r="Q5" s="31">
        <v>3</v>
      </c>
      <c r="R5" t="str">
        <f>VLOOKUP(Q5,Calculations!$V$9:$W$26,2,FALSE)</f>
        <v>Rinaldi</v>
      </c>
      <c r="S5">
        <f>VLOOKUP(Q5,Calculations!$Z$9:$AA$26,2,FALSE)</f>
        <v>78</v>
      </c>
      <c r="T5">
        <f t="shared" ref="T5:T20" si="3">S5-$S$3</f>
        <v>-229</v>
      </c>
      <c r="V5" s="30">
        <v>3</v>
      </c>
      <c r="W5" t="str">
        <f>VLOOKUP(V5,Calculations!$U$29:$V$35,2,FALSE)</f>
        <v>Kawasaki</v>
      </c>
      <c r="X5">
        <f>VLOOKUP(V5,Calculations!$Z$29:$AA$35,2,FALSE)</f>
        <v>424</v>
      </c>
      <c r="Y5">
        <f t="shared" ref="Y5:Y9" si="4">X5-$X$3</f>
        <v>-417</v>
      </c>
    </row>
    <row r="6" spans="2:25" x14ac:dyDescent="0.3">
      <c r="B6" s="31">
        <v>4</v>
      </c>
      <c r="C6" s="12" t="str">
        <f>VLOOKUP(B6,Calculations!$A$1:$B$37,2,FALSE)</f>
        <v>A. Lowes</v>
      </c>
      <c r="D6" s="12">
        <f>VLOOKUP(B6,Calculations!$A$1:$C$37,3,FALSE)</f>
        <v>316</v>
      </c>
      <c r="E6">
        <f t="shared" si="2"/>
        <v>-211</v>
      </c>
      <c r="G6" s="31">
        <v>24</v>
      </c>
      <c r="H6" s="12" t="str">
        <f>VLOOKUP(G6,Calculations!$A$1:$B$37,2,FALSE)</f>
        <v>Öttl</v>
      </c>
      <c r="I6" s="12">
        <f>VLOOKUP(G6,Calculations!$A$1:$C$37,3,FALSE)</f>
        <v>5</v>
      </c>
      <c r="J6">
        <f t="shared" si="0"/>
        <v>-522</v>
      </c>
      <c r="L6" s="32">
        <v>4</v>
      </c>
      <c r="M6" t="str">
        <f>VLOOKUP(L6,Calculations!$M$1:$O$18,3,FALSE)</f>
        <v>Yamaha</v>
      </c>
      <c r="N6">
        <f>VLOOKUP(L6,Calculations!$R$1:$S$18,2,FALSE)</f>
        <v>359</v>
      </c>
      <c r="O6">
        <f t="shared" si="1"/>
        <v>-482</v>
      </c>
      <c r="Q6" s="31">
        <v>4</v>
      </c>
      <c r="R6" t="str">
        <f>VLOOKUP(Q6,Calculations!$V$9:$W$26,2,FALSE)</f>
        <v>S. Lowes</v>
      </c>
      <c r="S6">
        <f>VLOOKUP(Q6,Calculations!$Z$9:$AA$26,2,FALSE)</f>
        <v>53</v>
      </c>
      <c r="T6">
        <f t="shared" si="3"/>
        <v>-254</v>
      </c>
      <c r="V6" s="30">
        <v>4</v>
      </c>
      <c r="W6" t="str">
        <f>VLOOKUP(V6,Calculations!$U$29:$V$35,2,FALSE)</f>
        <v>Yamaha</v>
      </c>
      <c r="X6">
        <f>VLOOKUP(V6,Calculations!$Z$29:$AA$35,2,FALSE)</f>
        <v>359</v>
      </c>
      <c r="Y6">
        <f t="shared" si="4"/>
        <v>-482</v>
      </c>
    </row>
    <row r="7" spans="2:25" x14ac:dyDescent="0.3">
      <c r="B7" s="22">
        <v>5</v>
      </c>
      <c r="C7" s="12" t="str">
        <f>VLOOKUP(B7,Calculations!$A$1:$B$37,2,FALSE)</f>
        <v>Petrucci</v>
      </c>
      <c r="D7" s="12">
        <f>VLOOKUP(B7,Calculations!$A$1:$C$37,3,FALSE)</f>
        <v>307</v>
      </c>
      <c r="E7">
        <f t="shared" si="2"/>
        <v>-220</v>
      </c>
      <c r="G7" s="22">
        <v>25</v>
      </c>
      <c r="H7" s="12" t="str">
        <f>VLOOKUP(G7,Calculations!$A$1:$B$37,2,FALSE)</f>
        <v>Pirro</v>
      </c>
      <c r="I7" s="12">
        <f>VLOOKUP(G7,Calculations!$A$1:$C$37,3,FALSE)</f>
        <v>3</v>
      </c>
      <c r="J7">
        <f t="shared" si="0"/>
        <v>-524</v>
      </c>
      <c r="L7" s="32">
        <v>5</v>
      </c>
      <c r="M7" t="str">
        <f>VLOOKUP(L7,Calculations!$M$1:$O$18,3,FALSE)</f>
        <v>Ducati Barni</v>
      </c>
      <c r="N7">
        <f>VLOOKUP(L7,Calculations!$R$1:$S$18,2,FALSE)</f>
        <v>332</v>
      </c>
      <c r="O7">
        <f t="shared" si="1"/>
        <v>-509</v>
      </c>
      <c r="Q7" s="31">
        <v>5</v>
      </c>
      <c r="R7" t="str">
        <f>VLOOKUP(Q7,Calculations!$V$9:$W$26,2,FALSE)</f>
        <v>Spinelli</v>
      </c>
      <c r="S7">
        <f>VLOOKUP(Q7,Calculations!$Z$9:$AA$26,2,FALSE)</f>
        <v>25</v>
      </c>
      <c r="T7">
        <f t="shared" si="3"/>
        <v>-282</v>
      </c>
      <c r="V7" s="30">
        <v>5</v>
      </c>
      <c r="W7" t="str">
        <f>VLOOKUP(V7,Calculations!$U$29:$V$35,2,FALSE)</f>
        <v>BMW Bonovo</v>
      </c>
      <c r="X7">
        <f>VLOOKUP(V7,Calculations!$Z$29:$AA$35,2,FALSE)</f>
        <v>283</v>
      </c>
      <c r="Y7">
        <f t="shared" si="4"/>
        <v>-558</v>
      </c>
    </row>
    <row r="8" spans="2:25" x14ac:dyDescent="0.3">
      <c r="B8" s="31">
        <v>6</v>
      </c>
      <c r="C8" s="12" t="str">
        <f>VLOOKUP(B8,Calculations!$A$1:$B$37,2,FALSE)</f>
        <v>Van der Mark</v>
      </c>
      <c r="D8" s="12">
        <f>VLOOKUP(B8,Calculations!$A$1:$C$37,3,FALSE)</f>
        <v>245</v>
      </c>
      <c r="E8">
        <f t="shared" si="2"/>
        <v>-282</v>
      </c>
      <c r="G8" s="32">
        <v>26</v>
      </c>
      <c r="H8" s="12" t="str">
        <f>VLOOKUP(G8,Calculations!$A$1:$B$37,2,FALSE)</f>
        <v>Reiterberger</v>
      </c>
      <c r="I8" s="12">
        <f>VLOOKUP(G8,Calculations!$A$1:$C$37,3,FALSE)</f>
        <v>3</v>
      </c>
      <c r="J8">
        <f t="shared" si="0"/>
        <v>-524</v>
      </c>
      <c r="L8" s="32">
        <v>6</v>
      </c>
      <c r="M8" t="str">
        <f>VLOOKUP(L8,Calculations!$M$1:$O$18,3,FALSE)</f>
        <v>BMW Bonovo</v>
      </c>
      <c r="N8">
        <f>VLOOKUP(L8,Calculations!$R$1:$S$18,2,FALSE)</f>
        <v>283</v>
      </c>
      <c r="O8">
        <f t="shared" si="1"/>
        <v>-558</v>
      </c>
      <c r="Q8" s="31">
        <v>6</v>
      </c>
      <c r="R8" t="str">
        <f>VLOOKUP(Q8,Calculations!$V$9:$W$26,2,FALSE)</f>
        <v>Rabat</v>
      </c>
      <c r="S8">
        <f>VLOOKUP(Q8,Calculations!$Z$9:$AA$26,2,FALSE)</f>
        <v>22</v>
      </c>
      <c r="T8">
        <f t="shared" si="3"/>
        <v>-285</v>
      </c>
      <c r="V8" s="30">
        <v>6</v>
      </c>
      <c r="W8" t="str">
        <f>VLOOKUP(V8,Calculations!$U$29:$V$35,2,FALSE)</f>
        <v>HRC</v>
      </c>
      <c r="X8">
        <f>VLOOKUP(V8,Calculations!$Z$29:$AA$35,2,FALSE)</f>
        <v>271</v>
      </c>
      <c r="Y8">
        <f t="shared" si="4"/>
        <v>-570</v>
      </c>
    </row>
    <row r="9" spans="2:25" x14ac:dyDescent="0.3">
      <c r="B9" s="22">
        <v>7</v>
      </c>
      <c r="C9" s="12" t="str">
        <f>VLOOKUP(B9,Calculations!$A$1:$B$37,2,FALSE)</f>
        <v>Locatelli</v>
      </c>
      <c r="D9" s="12">
        <f>VLOOKUP(B9,Calculations!$A$1:$C$37,3,FALSE)</f>
        <v>232</v>
      </c>
      <c r="E9">
        <f t="shared" si="2"/>
        <v>-295</v>
      </c>
      <c r="G9" s="22">
        <v>27</v>
      </c>
      <c r="H9" s="12" t="str">
        <f>VLOOKUP(G9,Calculations!$A$1:$B$37,2,FALSE)</f>
        <v>Lopes</v>
      </c>
      <c r="I9" s="12">
        <f>VLOOKUP(G9,Calculations!$A$1:$C$37,3,FALSE)</f>
        <v>2</v>
      </c>
      <c r="J9">
        <f t="shared" si="0"/>
        <v>-525</v>
      </c>
      <c r="L9" s="32">
        <v>7</v>
      </c>
      <c r="M9" t="str">
        <f>VLOOKUP(L9,Calculations!$M$1:$O$18,3,FALSE)</f>
        <v>HRC</v>
      </c>
      <c r="N9">
        <f>VLOOKUP(L9,Calculations!$R$1:$S$18,2,FALSE)</f>
        <v>271</v>
      </c>
      <c r="O9">
        <f t="shared" si="1"/>
        <v>-570</v>
      </c>
      <c r="Q9" s="31">
        <v>7</v>
      </c>
      <c r="R9" t="str">
        <f>VLOOKUP(Q9,Calculations!$V$9:$W$26,2,FALSE)</f>
        <v>Ray</v>
      </c>
      <c r="S9">
        <f>VLOOKUP(Q9,Calculations!$Z$9:$AA$26,2,FALSE)</f>
        <v>14</v>
      </c>
      <c r="T9">
        <f t="shared" si="3"/>
        <v>-293</v>
      </c>
      <c r="V9" s="30">
        <v>7</v>
      </c>
      <c r="W9" t="str">
        <f>VLOOKUP(V9,Calculations!$U$29:$V$35,2,FALSE)</f>
        <v>Yamaha GRT</v>
      </c>
      <c r="X9">
        <f>VLOOKUP(V9,Calculations!$Z$29:$AA$35,2,FALSE)</f>
        <v>241</v>
      </c>
      <c r="Y9">
        <f t="shared" si="4"/>
        <v>-600</v>
      </c>
    </row>
    <row r="10" spans="2:25" x14ac:dyDescent="0.3">
      <c r="B10" s="31">
        <v>8</v>
      </c>
      <c r="C10" s="12" t="str">
        <f>VLOOKUP(B10,Calculations!$A$1:$B$37,2,FALSE)</f>
        <v>Iannone</v>
      </c>
      <c r="D10" s="12">
        <f>VLOOKUP(B10,Calculations!$A$1:$C$37,3,FALSE)</f>
        <v>231</v>
      </c>
      <c r="E10">
        <f t="shared" si="2"/>
        <v>-296</v>
      </c>
      <c r="G10" s="32">
        <v>28</v>
      </c>
      <c r="H10" s="12" t="str">
        <f>VLOOKUP(G10,Calculations!$A$1:$B$37,2,FALSE)</f>
        <v>Nagashima</v>
      </c>
      <c r="I10" s="12">
        <f>VLOOKUP(G10,Calculations!$A$1:$C$37,3,FALSE)</f>
        <v>1</v>
      </c>
      <c r="J10">
        <f t="shared" si="0"/>
        <v>-526</v>
      </c>
      <c r="L10" s="32">
        <v>8</v>
      </c>
      <c r="M10" t="str">
        <f>VLOOKUP(L10,Calculations!$M$1:$O$18,3,FALSE)</f>
        <v>Yamaha GRT</v>
      </c>
      <c r="N10">
        <f>VLOOKUP(L10,Calculations!$R$1:$S$18,2,FALSE)</f>
        <v>241</v>
      </c>
      <c r="O10">
        <f t="shared" si="1"/>
        <v>-600</v>
      </c>
      <c r="Q10" s="31">
        <v>8</v>
      </c>
      <c r="R10" t="str">
        <f>VLOOKUP(Q10,Calculations!$V$9:$W$26,2,FALSE)</f>
        <v>Mackenzie</v>
      </c>
      <c r="S10">
        <f>VLOOKUP(Q10,Calculations!$Z$9:$AA$26,2,FALSE)</f>
        <v>7</v>
      </c>
      <c r="T10">
        <f t="shared" si="3"/>
        <v>-300</v>
      </c>
      <c r="V10" s="30"/>
    </row>
    <row r="11" spans="2:25" x14ac:dyDescent="0.3">
      <c r="B11" s="22">
        <v>9</v>
      </c>
      <c r="C11" s="12" t="str">
        <f>VLOOKUP(B11,Calculations!$A$1:$B$37,2,FALSE)</f>
        <v>Gerloff</v>
      </c>
      <c r="D11" s="12">
        <f>VLOOKUP(B11,Calculations!$A$1:$C$37,3,FALSE)</f>
        <v>176</v>
      </c>
      <c r="E11">
        <f t="shared" si="2"/>
        <v>-351</v>
      </c>
      <c r="G11" s="22">
        <v>29</v>
      </c>
      <c r="H11" s="12" t="str">
        <f>VLOOKUP(G11,Calculations!$A$1:$B$37,2,FALSE)</f>
        <v>Norrodin</v>
      </c>
      <c r="I11" s="12">
        <f>VLOOKUP(G11,Calculations!$A$1:$C$37,3,FALSE)</f>
        <v>0</v>
      </c>
      <c r="J11">
        <f t="shared" si="0"/>
        <v>-527</v>
      </c>
      <c r="L11" s="32">
        <v>9</v>
      </c>
      <c r="M11" t="str">
        <f>VLOOKUP(L11,Calculations!$M$1:$O$18,3,FALSE)</f>
        <v>Ducati GoEleven</v>
      </c>
      <c r="N11">
        <f>VLOOKUP(L11,Calculations!$R$1:$S$18,2,FALSE)</f>
        <v>231</v>
      </c>
      <c r="O11">
        <f t="shared" si="1"/>
        <v>-610</v>
      </c>
      <c r="Q11" s="31">
        <v>9</v>
      </c>
      <c r="R11" t="str">
        <f>VLOOKUP(Q11,Calculations!$V$9:$W$26,2,FALSE)</f>
        <v>Öttl</v>
      </c>
      <c r="S11">
        <f>VLOOKUP(Q11,Calculations!$Z$9:$AA$26,2,FALSE)</f>
        <v>5</v>
      </c>
      <c r="T11">
        <f t="shared" si="3"/>
        <v>-302</v>
      </c>
      <c r="V11" s="20"/>
    </row>
    <row r="12" spans="2:25" x14ac:dyDescent="0.3">
      <c r="B12" s="31">
        <v>10</v>
      </c>
      <c r="C12" s="12" t="str">
        <f>VLOOKUP(B12,Calculations!$A$1:$B$37,2,FALSE)</f>
        <v>Gardner</v>
      </c>
      <c r="D12" s="12">
        <f>VLOOKUP(B12,Calculations!$A$1:$C$37,3,FALSE)</f>
        <v>140</v>
      </c>
      <c r="E12">
        <f t="shared" si="2"/>
        <v>-387</v>
      </c>
      <c r="G12" s="32">
        <v>30</v>
      </c>
      <c r="H12" s="12" t="str">
        <f>VLOOKUP(G12,Calculations!$A$1:$B$37,2,FALSE)</f>
        <v>Fritz</v>
      </c>
      <c r="I12" s="12">
        <f>VLOOKUP(G12,Calculations!$A$1:$C$37,3,FALSE)</f>
        <v>0</v>
      </c>
      <c r="J12">
        <f t="shared" si="0"/>
        <v>-527</v>
      </c>
      <c r="L12" s="32">
        <v>10</v>
      </c>
      <c r="M12" t="str">
        <f>VLOOKUP(L12,Calculations!$M$1:$O$18,3,FALSE)</f>
        <v>Ducati Motocorsa</v>
      </c>
      <c r="N12">
        <f>VLOOKUP(L12,Calculations!$R$1:$S$18,2,FALSE)</f>
        <v>78</v>
      </c>
      <c r="O12">
        <f t="shared" si="1"/>
        <v>-763</v>
      </c>
      <c r="Q12" s="31">
        <v>10</v>
      </c>
      <c r="R12" t="str">
        <f>VLOOKUP(Q12,Calculations!$V$9:$W$26,2,FALSE)</f>
        <v>Lopes</v>
      </c>
      <c r="S12">
        <f>VLOOKUP(Q12,Calculations!$Z$9:$AA$26,2,FALSE)</f>
        <v>2</v>
      </c>
      <c r="T12">
        <f t="shared" si="3"/>
        <v>-305</v>
      </c>
      <c r="V12" s="20"/>
    </row>
    <row r="13" spans="2:25" x14ac:dyDescent="0.3">
      <c r="B13" s="22">
        <v>11</v>
      </c>
      <c r="C13" s="12" t="str">
        <f>VLOOKUP(B13,Calculations!$A$1:$B$37,2,FALSE)</f>
        <v>Vierge</v>
      </c>
      <c r="D13" s="12">
        <f>VLOOKUP(B13,Calculations!$A$1:$C$37,3,FALSE)</f>
        <v>137</v>
      </c>
      <c r="E13">
        <f t="shared" si="2"/>
        <v>-390</v>
      </c>
      <c r="G13" s="22">
        <v>31</v>
      </c>
      <c r="H13" s="12" t="str">
        <f>VLOOKUP(G13,Calculations!$A$1:$B$37,2,FALSE)</f>
        <v>Mercado</v>
      </c>
      <c r="I13" s="12">
        <f>VLOOKUP(G13,Calculations!$A$1:$C$37,3,FALSE)</f>
        <v>0</v>
      </c>
      <c r="J13">
        <f t="shared" si="0"/>
        <v>-527</v>
      </c>
      <c r="L13" s="32">
        <v>11</v>
      </c>
      <c r="M13" t="str">
        <f>VLOOKUP(L13,Calculations!$M$1:$O$18,3,FALSE)</f>
        <v>Ducati Marc VDS</v>
      </c>
      <c r="N13">
        <f>VLOOKUP(L13,Calculations!$R$1:$S$18,2,FALSE)</f>
        <v>53</v>
      </c>
      <c r="O13">
        <f t="shared" si="1"/>
        <v>-788</v>
      </c>
      <c r="Q13" s="31">
        <v>11</v>
      </c>
      <c r="R13" t="str">
        <f>VLOOKUP(Q13,Calculations!$V$9:$W$26,2,FALSE)</f>
        <v>Nagashima</v>
      </c>
      <c r="S13">
        <f>VLOOKUP(Q13,Calculations!$Z$9:$AA$26,2,FALSE)</f>
        <v>1</v>
      </c>
      <c r="T13">
        <f t="shared" si="3"/>
        <v>-306</v>
      </c>
      <c r="V13" s="20"/>
    </row>
    <row r="14" spans="2:25" x14ac:dyDescent="0.3">
      <c r="B14" s="31">
        <v>12</v>
      </c>
      <c r="C14" s="12" t="str">
        <f>VLOOKUP(B14,Calculations!$A$1:$B$37,2,FALSE)</f>
        <v>Lecuona</v>
      </c>
      <c r="D14" s="12">
        <f>VLOOKUP(B14,Calculations!$A$1:$C$37,3,FALSE)</f>
        <v>134</v>
      </c>
      <c r="E14">
        <f t="shared" si="2"/>
        <v>-393</v>
      </c>
      <c r="G14" s="32">
        <v>32</v>
      </c>
      <c r="H14" s="12" t="str">
        <f>VLOOKUP(G14,Calculations!$A$1:$B$37,2,FALSE)</f>
        <v>Bernardi</v>
      </c>
      <c r="I14" s="12">
        <f>VLOOKUP(G14,Calculations!$A$1:$C$37,3,FALSE)</f>
        <v>0</v>
      </c>
      <c r="J14">
        <f t="shared" si="0"/>
        <v>-527</v>
      </c>
      <c r="L14" s="32">
        <v>12</v>
      </c>
      <c r="M14" t="str">
        <f>VLOOKUP(L14,Calculations!$M$1:$O$18,3,FALSE)</f>
        <v>Kawasaki Puccetti</v>
      </c>
      <c r="N14">
        <f>VLOOKUP(L14,Calculations!$R$1:$S$18,2,FALSE)</f>
        <v>22</v>
      </c>
      <c r="O14">
        <f t="shared" si="1"/>
        <v>-819</v>
      </c>
      <c r="Q14" s="32">
        <v>12</v>
      </c>
      <c r="R14" t="str">
        <f>VLOOKUP(Q14,Calculations!$V$9:$W$26,2,FALSE)</f>
        <v>Norrodin</v>
      </c>
      <c r="S14">
        <f>VLOOKUP(Q14,Calculations!$Z$9:$AA$26,2,FALSE)</f>
        <v>0</v>
      </c>
      <c r="T14">
        <f t="shared" si="3"/>
        <v>-307</v>
      </c>
      <c r="V14" s="25"/>
    </row>
    <row r="15" spans="2:25" x14ac:dyDescent="0.3">
      <c r="B15" s="22">
        <v>13</v>
      </c>
      <c r="C15" s="12" t="str">
        <f>VLOOKUP(B15,Calculations!$A$1:$B$37,2,FALSE)</f>
        <v>Rea</v>
      </c>
      <c r="D15" s="12">
        <f>VLOOKUP(B15,Calculations!$A$1:$C$37,3,FALSE)</f>
        <v>127</v>
      </c>
      <c r="E15">
        <f t="shared" si="2"/>
        <v>-400</v>
      </c>
      <c r="G15" s="22">
        <v>33</v>
      </c>
      <c r="H15" s="12" t="str">
        <f>VLOOKUP(G15,Calculations!$A$1:$B$37,2,FALSE)</f>
        <v>Canepa</v>
      </c>
      <c r="I15" s="12">
        <f>VLOOKUP(G15,Calculations!$A$1:$C$37,3,FALSE)</f>
        <v>0</v>
      </c>
      <c r="J15">
        <f t="shared" si="0"/>
        <v>-527</v>
      </c>
      <c r="L15" s="32">
        <v>13</v>
      </c>
      <c r="M15" t="str">
        <f>VLOOKUP(L15,Calculations!$M$1:$O$18,3,FALSE)</f>
        <v>Yamaha Motoxracing</v>
      </c>
      <c r="N15">
        <f>VLOOKUP(L15,Calculations!$R$1:$S$18,2,FALSE)</f>
        <v>14</v>
      </c>
      <c r="O15">
        <f t="shared" si="1"/>
        <v>-827</v>
      </c>
      <c r="Q15" s="32">
        <v>13</v>
      </c>
      <c r="R15" t="str">
        <f>VLOOKUP(Q15,Calculations!$V$9:$W$26,2,FALSE)</f>
        <v>Mercado</v>
      </c>
      <c r="S15">
        <f>VLOOKUP(Q15,Calculations!$Z$9:$AA$26,2,FALSE)</f>
        <v>0</v>
      </c>
      <c r="T15">
        <f t="shared" si="3"/>
        <v>-307</v>
      </c>
      <c r="V15" s="33" t="s">
        <v>53</v>
      </c>
      <c r="W15" s="33"/>
      <c r="X15" s="33"/>
      <c r="Y15" s="33"/>
    </row>
    <row r="16" spans="2:25" x14ac:dyDescent="0.3">
      <c r="B16" s="31">
        <v>14</v>
      </c>
      <c r="C16" s="12" t="str">
        <f>VLOOKUP(B16,Calculations!$A$1:$B$37,2,FALSE)</f>
        <v>Bassani</v>
      </c>
      <c r="D16" s="12">
        <f>VLOOKUP(B16,Calculations!$A$1:$C$37,3,FALSE)</f>
        <v>108</v>
      </c>
      <c r="E16">
        <f t="shared" si="2"/>
        <v>-419</v>
      </c>
      <c r="G16" s="32">
        <v>34</v>
      </c>
      <c r="H16" s="12" t="str">
        <f>VLOOKUP(G16,Calculations!$A$1:$B$37,2,FALSE)</f>
        <v>Gillim</v>
      </c>
      <c r="I16" s="12">
        <f>VLOOKUP(G16,Calculations!$A$1:$C$37,3,FALSE)</f>
        <v>0</v>
      </c>
      <c r="J16">
        <f t="shared" si="0"/>
        <v>-527</v>
      </c>
      <c r="L16" s="32">
        <v>14</v>
      </c>
      <c r="M16" t="str">
        <f>VLOOKUP(L16,Calculations!$M$1:$O$18,3,FALSE)</f>
        <v>Honda MIE</v>
      </c>
      <c r="N16">
        <f>VLOOKUP(L16,Calculations!$R$1:$S$18,2,FALSE)</f>
        <v>9</v>
      </c>
      <c r="O16">
        <f t="shared" si="1"/>
        <v>-832</v>
      </c>
      <c r="Q16" s="32">
        <v>14</v>
      </c>
      <c r="R16" t="str">
        <f>VLOOKUP(Q16,Calculations!$V$9:$W$26,2,FALSE)</f>
        <v>Bernardi</v>
      </c>
      <c r="S16">
        <f>VLOOKUP(Q16,Calculations!$Z$9:$AA$26,2,FALSE)</f>
        <v>0</v>
      </c>
      <c r="T16">
        <f t="shared" si="3"/>
        <v>-307</v>
      </c>
      <c r="V16" s="20">
        <v>1</v>
      </c>
      <c r="W16" t="str">
        <f>VLOOKUP(V16,Calculations!$M$25:$O$35,2,FALSE)</f>
        <v>Ducati Barni</v>
      </c>
      <c r="X16">
        <f>VLOOKUP(V16,Calculations!$Q$25:$R$35,2,FALSE)</f>
        <v>332</v>
      </c>
    </row>
    <row r="17" spans="2:25" x14ac:dyDescent="0.3">
      <c r="B17" s="22">
        <v>15</v>
      </c>
      <c r="C17" s="12" t="str">
        <f>VLOOKUP(B17,Calculations!$A$1:$B$37,2,FALSE)</f>
        <v>Redding</v>
      </c>
      <c r="D17" s="12">
        <f>VLOOKUP(B17,Calculations!$A$1:$C$37,3,FALSE)</f>
        <v>107</v>
      </c>
      <c r="E17">
        <f t="shared" si="2"/>
        <v>-420</v>
      </c>
      <c r="G17" s="22">
        <v>35</v>
      </c>
      <c r="H17" s="12" t="str">
        <f>VLOOKUP(G17,Calculations!$A$1:$B$37,2,FALSE)</f>
        <v>Syahrin</v>
      </c>
      <c r="I17" s="12">
        <f>VLOOKUP(G17,Calculations!$A$1:$C$37,3,FALSE)</f>
        <v>0</v>
      </c>
      <c r="J17">
        <f t="shared" si="0"/>
        <v>-527</v>
      </c>
      <c r="L17" s="32">
        <v>15</v>
      </c>
      <c r="M17" t="str">
        <f>VLOOKUP(L17,Calculations!$M$1:$O$18,3,FALSE)</f>
        <v>Yahama GMT94</v>
      </c>
      <c r="N17">
        <f>VLOOKUP(L17,Calculations!$R$1:$S$18,2,FALSE)</f>
        <v>5</v>
      </c>
      <c r="O17">
        <f t="shared" si="1"/>
        <v>-836</v>
      </c>
      <c r="Q17" s="32">
        <v>15</v>
      </c>
      <c r="R17" t="str">
        <f>VLOOKUP(Q17,Calculations!$V$9:$W$26,2,FALSE)</f>
        <v>Gillim</v>
      </c>
      <c r="S17">
        <f>VLOOKUP(Q17,Calculations!$Z$9:$AA$26,2,FALSE)</f>
        <v>0</v>
      </c>
      <c r="T17">
        <f t="shared" si="3"/>
        <v>-307</v>
      </c>
      <c r="V17" s="20">
        <v>2</v>
      </c>
      <c r="W17" t="str">
        <f>VLOOKUP(V17,Calculations!$M$25:$O$35,2,FALSE)</f>
        <v>Ducati GoEleven</v>
      </c>
      <c r="X17">
        <f>VLOOKUP(V17,Calculations!$Q$25:$R$35,2,FALSE)</f>
        <v>231</v>
      </c>
      <c r="Y17">
        <f t="shared" ref="Y17:Y26" si="5">X17-$X$16</f>
        <v>-101</v>
      </c>
    </row>
    <row r="18" spans="2:25" x14ac:dyDescent="0.3">
      <c r="B18" s="31">
        <v>16</v>
      </c>
      <c r="C18" s="12" t="str">
        <f>VLOOKUP(B18,Calculations!$A$1:$B$37,2,FALSE)</f>
        <v>Aegerter</v>
      </c>
      <c r="D18" s="12">
        <f>VLOOKUP(B18,Calculations!$A$1:$C$37,3,FALSE)</f>
        <v>91</v>
      </c>
      <c r="E18">
        <f t="shared" si="2"/>
        <v>-436</v>
      </c>
      <c r="G18" s="32">
        <v>36</v>
      </c>
      <c r="H18" s="12" t="str">
        <f>VLOOKUP(G18,Calculations!$A$1:$B$37,2,FALSE)</f>
        <v>Bridewell</v>
      </c>
      <c r="I18" s="12">
        <f>VLOOKUP(G18,Calculations!$A$1:$C$37,3,FALSE)</f>
        <v>0</v>
      </c>
      <c r="J18">
        <f t="shared" si="0"/>
        <v>-527</v>
      </c>
      <c r="L18" s="32">
        <v>16</v>
      </c>
      <c r="M18" t="str">
        <f>VLOOKUP(L18,Calculations!$M$1:$O$18,3,FALSE)</f>
        <v>JDT Racing Team Ducati</v>
      </c>
      <c r="N18">
        <f>VLOOKUP(L18,Calculations!$R$1:$S$18,2,FALSE)</f>
        <v>0</v>
      </c>
      <c r="O18">
        <f t="shared" si="1"/>
        <v>-841</v>
      </c>
      <c r="Q18" s="32">
        <v>16</v>
      </c>
      <c r="R18" t="str">
        <f>VLOOKUP(Q18,Calculations!$V$9:$W$26,2,FALSE)</f>
        <v>Syahrin</v>
      </c>
      <c r="S18">
        <f>VLOOKUP(Q18,Calculations!$Z$9:$AA$26,2,FALSE)</f>
        <v>0</v>
      </c>
      <c r="T18">
        <f t="shared" si="3"/>
        <v>-307</v>
      </c>
      <c r="V18" s="32">
        <v>3</v>
      </c>
      <c r="W18" t="str">
        <f>VLOOKUP(V18,Calculations!$M$25:$O$35,2,FALSE)</f>
        <v>Ducati Motocorsa</v>
      </c>
      <c r="X18">
        <f>VLOOKUP(V18,Calculations!$Q$25:$R$35,2,FALSE)</f>
        <v>78</v>
      </c>
      <c r="Y18">
        <f t="shared" si="5"/>
        <v>-254</v>
      </c>
    </row>
    <row r="19" spans="2:25" x14ac:dyDescent="0.3">
      <c r="B19" s="22">
        <v>17</v>
      </c>
      <c r="C19" s="12" t="str">
        <f>VLOOKUP(B19,Calculations!$A$1:$B$37,2,FALSE)</f>
        <v>Rinaldi</v>
      </c>
      <c r="D19" s="12">
        <f>VLOOKUP(B19,Calculations!$A$1:$C$37,3,FALSE)</f>
        <v>78</v>
      </c>
      <c r="E19">
        <f t="shared" si="2"/>
        <v>-449</v>
      </c>
      <c r="G19" s="22">
        <v>37</v>
      </c>
      <c r="H19" s="12" t="str">
        <f>VLOOKUP(G19,Calculations!$A$1:$B$37,2,FALSE)</f>
        <v>Ryde</v>
      </c>
      <c r="I19" s="12">
        <f>VLOOKUP(G19,Calculations!$A$1:$C$37,3,FALSE)</f>
        <v>0</v>
      </c>
      <c r="J19">
        <f t="shared" si="0"/>
        <v>-527</v>
      </c>
      <c r="L19" s="32">
        <v>17</v>
      </c>
      <c r="M19" t="str">
        <f>VLOOKUP(L19,Calculations!$M$1:$O$18,3,FALSE)</f>
        <v>Honda Racing UK</v>
      </c>
      <c r="N19">
        <f>VLOOKUP(L19,Calculations!$R$1:$S$18,2,FALSE)</f>
        <v>0</v>
      </c>
      <c r="O19">
        <f t="shared" si="1"/>
        <v>-841</v>
      </c>
      <c r="Q19" s="32">
        <v>17</v>
      </c>
      <c r="R19" t="str">
        <f>VLOOKUP(Q19,Calculations!$V$9:$W$26,2,FALSE)</f>
        <v>Bridewell</v>
      </c>
      <c r="S19">
        <f>VLOOKUP(Q19,Calculations!$Z$9:$AA$26,2,FALSE)</f>
        <v>0</v>
      </c>
      <c r="T19">
        <f t="shared" si="3"/>
        <v>-307</v>
      </c>
      <c r="V19" s="32">
        <v>4</v>
      </c>
      <c r="W19" t="str">
        <f>VLOOKUP(V19,Calculations!$M$25:$O$35,2,FALSE)</f>
        <v>Ducati Marc VDS</v>
      </c>
      <c r="X19">
        <f>VLOOKUP(V19,Calculations!$Q$25:$R$35,2,FALSE)</f>
        <v>53</v>
      </c>
      <c r="Y19">
        <f t="shared" si="5"/>
        <v>-279</v>
      </c>
    </row>
    <row r="20" spans="2:25" x14ac:dyDescent="0.3">
      <c r="B20" s="31">
        <v>18</v>
      </c>
      <c r="C20" s="12" t="str">
        <f>VLOOKUP(B20,Calculations!$A$1:$B$37,2,FALSE)</f>
        <v>S. Lowes</v>
      </c>
      <c r="D20" s="12">
        <f>VLOOKUP(B20,Calculations!$A$1:$C$37,3,FALSE)</f>
        <v>53</v>
      </c>
      <c r="E20">
        <f t="shared" si="2"/>
        <v>-474</v>
      </c>
      <c r="G20" s="25"/>
      <c r="L20" s="32">
        <v>18</v>
      </c>
      <c r="M20" t="str">
        <f>VLOOKUP(L20,Calculations!$M$1:$O$18,3,FALSE)</f>
        <v>Yamaha OMG Racing</v>
      </c>
      <c r="N20">
        <f>VLOOKUP(L20,Calculations!$R$1:$S$18,2,FALSE)</f>
        <v>0</v>
      </c>
      <c r="O20">
        <f t="shared" si="1"/>
        <v>-841</v>
      </c>
      <c r="Q20" s="32">
        <v>18</v>
      </c>
      <c r="R20" t="str">
        <f>VLOOKUP(Q20,Calculations!$V$9:$W$26,2,FALSE)</f>
        <v>Ryde</v>
      </c>
      <c r="S20">
        <f>VLOOKUP(Q20,Calculations!$Z$9:$AA$26,2,FALSE)</f>
        <v>0</v>
      </c>
      <c r="T20">
        <f t="shared" si="3"/>
        <v>-307</v>
      </c>
      <c r="V20" s="32">
        <v>5</v>
      </c>
      <c r="W20" t="str">
        <f>VLOOKUP(V20,Calculations!$M$25:$O$35,2,FALSE)</f>
        <v>Kawasaki Puccetti</v>
      </c>
      <c r="X20">
        <f>VLOOKUP(V20,Calculations!$Q$25:$R$35,2,FALSE)</f>
        <v>22</v>
      </c>
      <c r="Y20">
        <f t="shared" si="5"/>
        <v>-310</v>
      </c>
    </row>
    <row r="21" spans="2:25" x14ac:dyDescent="0.3">
      <c r="B21" s="22">
        <v>19</v>
      </c>
      <c r="C21" s="12" t="str">
        <f>VLOOKUP(B21,Calculations!$A$1:$B$37,2,FALSE)</f>
        <v>Spinelli</v>
      </c>
      <c r="D21" s="12">
        <f>VLOOKUP(B21,Calculations!$A$1:$C$37,3,FALSE)</f>
        <v>25</v>
      </c>
      <c r="E21">
        <f t="shared" si="2"/>
        <v>-502</v>
      </c>
      <c r="G21" s="17"/>
      <c r="V21" s="32">
        <v>6</v>
      </c>
      <c r="W21" t="str">
        <f>VLOOKUP(V21,Calculations!$M$25:$O$35,2,FALSE)</f>
        <v>Yamaha Motoxracing</v>
      </c>
      <c r="X21">
        <f>VLOOKUP(V21,Calculations!$Q$25:$R$35,2,FALSE)</f>
        <v>14</v>
      </c>
      <c r="Y21">
        <f t="shared" si="5"/>
        <v>-318</v>
      </c>
    </row>
    <row r="22" spans="2:25" x14ac:dyDescent="0.3">
      <c r="B22" s="31">
        <v>20</v>
      </c>
      <c r="C22" s="12" t="str">
        <f>VLOOKUP(B22,Calculations!$A$1:$B$37,2,FALSE)</f>
        <v>Rabat</v>
      </c>
      <c r="D22" s="12">
        <f>VLOOKUP(B22,Calculations!$A$1:$C$37,3,FALSE)</f>
        <v>22</v>
      </c>
      <c r="E22">
        <f t="shared" si="2"/>
        <v>-505</v>
      </c>
      <c r="G22" s="17"/>
      <c r="L22" s="33" t="s">
        <v>36</v>
      </c>
      <c r="M22" s="33"/>
      <c r="N22" s="33"/>
      <c r="O22" s="33"/>
      <c r="V22" s="32">
        <v>7</v>
      </c>
      <c r="W22" t="str">
        <f>VLOOKUP(V22,Calculations!$M$25:$O$35,2,FALSE)</f>
        <v>Honda MIE</v>
      </c>
      <c r="X22">
        <f>VLOOKUP(V22,Calculations!$Q$25:$R$35,2,FALSE)</f>
        <v>9</v>
      </c>
      <c r="Y22">
        <f t="shared" si="5"/>
        <v>-323</v>
      </c>
    </row>
    <row r="23" spans="2:25" x14ac:dyDescent="0.3">
      <c r="L23" s="3">
        <v>1</v>
      </c>
      <c r="M23" t="str">
        <f>VLOOKUP(L23,Calculations!$W$1:$X$5,2,FALSE)</f>
        <v>Ducati</v>
      </c>
      <c r="N23">
        <f>VLOOKUP(L23,Calculations!$AA$1:$AB$5,2,FALSE)</f>
        <v>644</v>
      </c>
      <c r="V23" s="32">
        <v>8</v>
      </c>
      <c r="W23" t="str">
        <f>VLOOKUP(V23,Calculations!$M$25:$O$35,2,FALSE)</f>
        <v>Yahama GMT94</v>
      </c>
      <c r="X23">
        <f>VLOOKUP(V23,Calculations!$Q$25:$R$35,2,FALSE)</f>
        <v>5</v>
      </c>
      <c r="Y23">
        <f t="shared" si="5"/>
        <v>-327</v>
      </c>
    </row>
    <row r="24" spans="2:25" x14ac:dyDescent="0.3">
      <c r="I24" s="1"/>
      <c r="L24" s="3">
        <v>2</v>
      </c>
      <c r="M24" t="str">
        <f>VLOOKUP(L24,Calculations!$W$1:$X$5,2,FALSE)</f>
        <v>BMW</v>
      </c>
      <c r="N24">
        <f>VLOOKUP(L24,Calculations!$AA$1:$AB$5,2,FALSE)</f>
        <v>606</v>
      </c>
      <c r="O24">
        <f>N24-$N$23</f>
        <v>-38</v>
      </c>
      <c r="V24" s="32">
        <v>9</v>
      </c>
      <c r="W24" t="str">
        <f>VLOOKUP(V24,Calculations!$M$25:$O$35,2,FALSE)</f>
        <v>JDT Racing Team Ducati</v>
      </c>
      <c r="X24">
        <f>VLOOKUP(V24,Calculations!$Q$25:$R$35,2,FALSE)</f>
        <v>0</v>
      </c>
      <c r="Y24">
        <f t="shared" si="5"/>
        <v>-332</v>
      </c>
    </row>
    <row r="25" spans="2:25" x14ac:dyDescent="0.3">
      <c r="I25" s="1"/>
      <c r="L25" s="3">
        <v>3</v>
      </c>
      <c r="M25" t="str">
        <f>VLOOKUP(L25,Calculations!$W$1:$X$5,2,FALSE)</f>
        <v>Kawasaki</v>
      </c>
      <c r="N25">
        <f>VLOOKUP(L25,Calculations!$AA$1:$AB$5,2,FALSE)</f>
        <v>339</v>
      </c>
      <c r="O25">
        <f>N25-$N$23</f>
        <v>-305</v>
      </c>
      <c r="V25" s="32">
        <v>10</v>
      </c>
      <c r="W25" t="str">
        <f>VLOOKUP(V25,Calculations!$M$25:$O$35,2,FALSE)</f>
        <v>Honda Racing UK</v>
      </c>
      <c r="X25">
        <f>VLOOKUP(V25,Calculations!$Q$25:$R$35,2,FALSE)</f>
        <v>0</v>
      </c>
      <c r="Y25">
        <f t="shared" si="5"/>
        <v>-332</v>
      </c>
    </row>
    <row r="26" spans="2:25" x14ac:dyDescent="0.3">
      <c r="I26" s="1"/>
      <c r="L26" s="3">
        <v>4</v>
      </c>
      <c r="M26" t="str">
        <f>VLOOKUP(L26,Calculations!$W$1:$X$5,2,FALSE)</f>
        <v>Yamaha</v>
      </c>
      <c r="N26">
        <f>VLOOKUP(L26,Calculations!$AA$1:$AB$5,2,FALSE)</f>
        <v>307</v>
      </c>
      <c r="O26">
        <f>N26-$N$23</f>
        <v>-337</v>
      </c>
      <c r="Q26" s="17"/>
      <c r="V26" s="32">
        <v>11</v>
      </c>
      <c r="W26" t="str">
        <f>VLOOKUP(V26,Calculations!$M$25:$O$35,2,FALSE)</f>
        <v>Yamaha OMG Racing</v>
      </c>
      <c r="X26">
        <f>VLOOKUP(V26,Calculations!$Q$25:$R$35,2,FALSE)</f>
        <v>0</v>
      </c>
      <c r="Y26">
        <f t="shared" si="5"/>
        <v>-332</v>
      </c>
    </row>
    <row r="27" spans="2:25" x14ac:dyDescent="0.3">
      <c r="I27" s="1"/>
      <c r="L27" s="3">
        <v>5</v>
      </c>
      <c r="M27" t="str">
        <f>VLOOKUP(L27,Calculations!$W$1:$X$5,2,FALSE)</f>
        <v>Honda</v>
      </c>
      <c r="N27">
        <f>VLOOKUP(L27,Calculations!$AA$1:$AB$5,2,FALSE)</f>
        <v>185</v>
      </c>
      <c r="O27">
        <f>N27-$N$23</f>
        <v>-459</v>
      </c>
    </row>
    <row r="28" spans="2:25" x14ac:dyDescent="0.3">
      <c r="I28" s="1"/>
    </row>
    <row r="29" spans="2:25" x14ac:dyDescent="0.3">
      <c r="I29" s="1"/>
    </row>
    <row r="30" spans="2:25" x14ac:dyDescent="0.3">
      <c r="I30" s="1"/>
    </row>
    <row r="31" spans="2:25" x14ac:dyDescent="0.3">
      <c r="I31" s="1"/>
    </row>
    <row r="32" spans="2:25" x14ac:dyDescent="0.3">
      <c r="B32" s="25"/>
      <c r="C32" s="12"/>
      <c r="D32" s="12"/>
      <c r="I32" s="1"/>
    </row>
    <row r="33" spans="2:9" x14ac:dyDescent="0.3">
      <c r="B33" s="25"/>
      <c r="C33" s="12"/>
      <c r="D33" s="12"/>
      <c r="I33" s="1"/>
    </row>
    <row r="34" spans="2:9" x14ac:dyDescent="0.3">
      <c r="B34" s="25"/>
      <c r="C34" s="12"/>
      <c r="D34" s="12"/>
      <c r="I34" s="1"/>
    </row>
    <row r="35" spans="2:9" x14ac:dyDescent="0.3">
      <c r="C35" s="2"/>
      <c r="I35" s="1"/>
    </row>
    <row r="36" spans="2:9" x14ac:dyDescent="0.3">
      <c r="C36" s="2"/>
      <c r="I36" s="1"/>
    </row>
    <row r="37" spans="2:9" x14ac:dyDescent="0.3">
      <c r="C37" s="2"/>
      <c r="I37" s="1"/>
    </row>
    <row r="38" spans="2:9" x14ac:dyDescent="0.3">
      <c r="C38" s="2"/>
      <c r="I38" s="1"/>
    </row>
    <row r="39" spans="2:9" x14ac:dyDescent="0.3">
      <c r="C39" s="2"/>
      <c r="I39" s="1"/>
    </row>
    <row r="40" spans="2:9" x14ac:dyDescent="0.3">
      <c r="C40" s="2"/>
      <c r="I40" s="1"/>
    </row>
    <row r="41" spans="2:9" x14ac:dyDescent="0.3">
      <c r="C41" s="2"/>
      <c r="I41" s="1"/>
    </row>
    <row r="42" spans="2:9" x14ac:dyDescent="0.3">
      <c r="C42" s="2"/>
      <c r="I42" s="1"/>
    </row>
    <row r="43" spans="2:9" x14ac:dyDescent="0.3">
      <c r="C43" s="2"/>
    </row>
    <row r="44" spans="2:9" x14ac:dyDescent="0.3">
      <c r="C44" s="2"/>
      <c r="I44" s="1"/>
    </row>
    <row r="45" spans="2:9" x14ac:dyDescent="0.3">
      <c r="C45" s="2"/>
    </row>
    <row r="46" spans="2:9" x14ac:dyDescent="0.3">
      <c r="C46" s="2"/>
      <c r="I46" s="1"/>
    </row>
    <row r="47" spans="2:9" x14ac:dyDescent="0.3">
      <c r="C47" s="2"/>
    </row>
    <row r="48" spans="2:9" x14ac:dyDescent="0.3">
      <c r="C48" s="2"/>
    </row>
    <row r="49" spans="3:3" x14ac:dyDescent="0.3">
      <c r="C49" s="2"/>
    </row>
    <row r="50" spans="3:3" x14ac:dyDescent="0.3">
      <c r="C50" s="2"/>
    </row>
  </sheetData>
  <sortState ref="K2:M47">
    <sortCondition ref="K2"/>
  </sortState>
  <mergeCells count="6">
    <mergeCell ref="B2:E2"/>
    <mergeCell ref="L2:O2"/>
    <mergeCell ref="L22:O22"/>
    <mergeCell ref="Q2:T2"/>
    <mergeCell ref="V15:Y15"/>
    <mergeCell ref="V2:Y2"/>
  </mergeCells>
  <pageMargins left="0.7" right="0.7" top="0.75" bottom="0.75" header="0.3" footer="0.3"/>
  <pageSetup paperSize="9" orientation="landscape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" operator="equal" id="{E6BD8267-4B8C-4AAB-B5DD-21D89D31B215}">
            <xm:f>'\Users\Utente\Desktop\Giochi\[MotoGP 2010-11.xlsx]Foglio1'!#REF!</xm:f>
            <x14:dxf>
              <font>
                <color rgb="FFFFFF00"/>
              </font>
              <fill>
                <patternFill>
                  <bgColor theme="4" tint="-0.499984740745262"/>
                </patternFill>
              </fill>
            </x14:dxf>
          </x14:cfRule>
          <x14:cfRule type="cellIs" priority="20" operator="equal" id="{DE5D374F-16E9-4D51-93F2-2F3CC78694C2}">
            <xm:f>'\Users\Utente\Desktop\Giochi\[MotoGP 2010-11.xlsx]Foglio1'!#REF!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21" operator="equal" id="{FBCBDD38-31B9-47C4-9F7C-9DA84C2771F0}">
            <xm:f>'\Users\Utente\Desktop\Giochi\[MotoGP 2010-11.xlsx]Foglio1'!#REF!</xm:f>
            <x14:dxf>
              <font>
                <color rgb="FFFF0000"/>
              </font>
            </x14:dxf>
          </x14:cfRule>
          <x14:cfRule type="cellIs" priority="22" operator="equal" id="{6CE29D73-2CFC-403E-8117-D1AFC6BC1477}">
            <xm:f>'\Users\Utente\Desktop\Giochi\[MotoGP 2010-11.xlsx]Foglio1'!#REF!</xm:f>
            <x14:dxf>
              <fill>
                <patternFill>
                  <bgColor rgb="FFFFFF00"/>
                </patternFill>
              </fill>
            </x14:dxf>
          </x14:cfRule>
          <x14:cfRule type="cellIs" priority="23" operator="equal" id="{7259E53C-9096-45F7-B6A9-BD4409EE43CA}">
            <xm:f>'\Users\Utente\Desktop\Giochi\[MotoGP 2010-11.xlsx]Foglio1'!#REF!</xm:f>
            <x14:dxf>
              <fill>
                <patternFill>
                  <fgColor auto="1"/>
                  <bgColor rgb="FFFFCC00"/>
                </patternFill>
              </fill>
            </x14:dxf>
          </x14:cfRule>
          <x14:cfRule type="cellIs" priority="24" operator="equal" id="{1DF1C249-C84E-4359-A3AB-4098996A9B9C}">
            <xm:f>'\Users\Utente\Desktop\Giochi\[MotoGP 2010-11.xlsx]Foglio1'!#REF!</xm:f>
            <x14:dxf>
              <font>
                <color rgb="FFFFFA25"/>
              </font>
              <fill>
                <patternFill>
                  <bgColor theme="0" tint="-0.499984740745262"/>
                </patternFill>
              </fill>
            </x14:dxf>
          </x14:cfRule>
          <x14:cfRule type="cellIs" priority="25" operator="equal" id="{EAF0D55B-5583-44D1-A1E5-2CDDCF6F0621}">
            <xm:f>'\Users\Utente\Desktop\Giochi\[MotoGP 2010-11.xlsx]Foglio1'!#REF!</xm:f>
            <x14:dxf>
              <fill>
                <patternFill>
                  <fgColor rgb="FFDD7309"/>
                  <bgColor rgb="FFDD7309"/>
                </patternFill>
              </fill>
            </x14:dxf>
          </x14:cfRule>
          <x14:cfRule type="cellIs" priority="26" operator="equal" id="{5E404EEE-1143-4814-AB5C-40F8C28496A0}">
            <xm:f>'\Users\Utente\Desktop\Giochi\[MotoGP 2010-11.xlsx]Foglio1'!#REF!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7" operator="equal" id="{CF35731C-A9F0-45B1-933F-9C4B6603D2AF}">
            <xm:f>'\Users\Utente\Desktop\Giochi\[MotoGP 2010-11.xlsx]Foglio1'!#REF!</xm:f>
            <x14:dxf>
              <font>
                <color theme="0"/>
              </font>
              <fill>
                <patternFill>
                  <bgColor rgb="FF002060"/>
                </patternFill>
              </fill>
            </x14:dxf>
          </x14:cfRule>
          <x14:cfRule type="cellIs" priority="28" operator="equal" id="{1A32C1B0-7A76-4CC0-BC78-9D8434B28A96}">
            <xm:f>'\Users\Utente\Desktop\Giochi\[MotoGP 2010-11.xlsx]Foglio1'!#REF!</xm:f>
            <x14:dxf>
              <font>
                <color theme="0"/>
              </font>
              <fill>
                <patternFill>
                  <bgColor rgb="FF0070C0"/>
                </patternFill>
              </fill>
            </x14:dxf>
          </x14:cfRule>
          <xm:sqref>H20:H22 M3:M20</xm:sqref>
        </x14:conditionalFormatting>
        <x14:conditionalFormatting xmlns:xm="http://schemas.microsoft.com/office/excel/2006/main">
          <x14:cfRule type="cellIs" priority="1" operator="equal" id="{9EEF1C33-18AB-4355-BCE6-95FE50D0B5CF}">
            <xm:f>'\Users\Utente\Desktop\Giochi\[MotoGP 2010-11.xlsx]Foglio1'!#REF!</xm:f>
            <x14:dxf>
              <font>
                <color rgb="FFFF0000"/>
              </font>
            </x14:dxf>
          </x14:cfRule>
          <x14:cfRule type="cellIs" priority="2" operator="equal" id="{934F5778-3894-4832-9082-F9F70B57FB5F}">
            <xm:f>'\Users\Utente\Desktop\Giochi\[MotoGP 2010-11.xlsx]Foglio1'!#REF!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3" operator="equal" id="{73831FFB-210B-4B32-8C7A-5EB743D87CE2}">
            <xm:f>'\Users\Utente\Desktop\Giochi\[MotoGP 2010-11.xlsx]Foglio1'!#REF!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4" operator="equal" id="{590E56D8-BECD-4BAA-998C-E48DCB5FCA32}">
            <xm:f>'\Users\Utente\Desktop\Giochi\[MotoGP 2010-11.xlsx]Foglio1'!#REF!</xm:f>
            <x14:dxf>
              <fill>
                <patternFill>
                  <bgColor rgb="FFFFFF00"/>
                </patternFill>
              </fill>
            </x14:dxf>
          </x14:cfRule>
          <x14:cfRule type="cellIs" priority="5" operator="equal" id="{68A87674-24AB-4A12-B5B0-A5B2C676C947}">
            <xm:f>'\Users\Utente\Desktop\Giochi\[MotoGP 2010-11.xlsx]Foglio1'!#REF!</xm:f>
            <x14:dxf>
              <font>
                <color rgb="FFFFFA25"/>
              </font>
              <fill>
                <patternFill>
                  <bgColor theme="0" tint="-0.499984740745262"/>
                </patternFill>
              </fill>
            </x14:dxf>
          </x14:cfRule>
          <x14:cfRule type="cellIs" priority="6" operator="equal" id="{37073FDB-8C5C-4F30-A46C-D82F090C3E99}">
            <xm:f>'\Users\Utente\Desktop\Giochi\[MotoGP 2010-11.xlsx]Foglio1'!#REF!</xm:f>
            <x14:dxf>
              <font>
                <color rgb="FFFF0000"/>
              </font>
            </x14:dxf>
          </x14:cfRule>
          <x14:cfRule type="cellIs" priority="7" operator="equal" id="{62C14C52-3357-42FD-8BD3-F29F1DDF9A9B}">
            <xm:f>'\Users\Utente\Desktop\Giochi\[MotoGP 2010-11.xlsx]Foglio1'!#REF!</xm:f>
            <x14:dxf>
              <font>
                <color rgb="FFFFFF00"/>
              </font>
              <fill>
                <patternFill>
                  <bgColor theme="4" tint="-0.499984740745262"/>
                </patternFill>
              </fill>
            </x14:dxf>
          </x14:cfRule>
          <x14:cfRule type="cellIs" priority="8" operator="equal" id="{60280471-528C-42A3-8861-1586C079FE7F}">
            <xm:f>'\Users\Utente\Desktop\Giochi\[MotoGP 2010-11.xlsx]Foglio1'!#REF!</xm:f>
            <x14:dxf>
              <font>
                <color rgb="FFFFFF00"/>
              </font>
              <fill>
                <patternFill>
                  <bgColor theme="4" tint="-0.499984740745262"/>
                </patternFill>
              </fill>
            </x14:dxf>
          </x14:cfRule>
          <x14:cfRule type="cellIs" priority="9" operator="equal" id="{43A13563-FC49-4722-939A-F950D89D2155}">
            <xm:f>'\Users\Utente\Desktop\Giochi\[MotoGP 2010-11.xlsx]Foglio1'!#REF!</xm:f>
            <x14:dxf>
              <fill>
                <patternFill>
                  <bgColor rgb="FFFFCC00"/>
                </patternFill>
              </fill>
            </x14:dxf>
          </x14:cfRule>
          <x14:cfRule type="cellIs" priority="10" operator="equal" id="{5CFC82B9-7F44-428A-86BB-6D4E81F9380E}">
            <xm:f>'\Users\Utente\Desktop\Giochi\[MotoGP 2010-11.xlsx]Foglio1'!#REF!</xm:f>
            <x14:dxf>
              <fill>
                <patternFill>
                  <bgColor rgb="FFFFCC00"/>
                </patternFill>
              </fill>
            </x14:dxf>
          </x14:cfRule>
          <x14:cfRule type="cellIs" priority="11" operator="equal" id="{DD3DBFAE-17A6-41FA-8B7A-5CFA707F7C35}">
            <xm:f>'\Users\Utente\Desktop\Giochi\[MotoGP 2010-11.xlsx]Foglio1'!#REF!</xm:f>
            <x14:dxf>
              <fill>
                <patternFill>
                  <bgColor rgb="FFDD7309"/>
                </patternFill>
              </fill>
            </x14:dxf>
          </x14:cfRule>
          <x14:cfRule type="cellIs" priority="12" operator="equal" id="{00AA6673-FBF9-4A82-A53A-C44360334F4A}">
            <xm:f>'\Users\Utente\Desktop\Giochi\[MotoGP 2010-11.xlsx]Foglio1'!#REF!</xm:f>
            <x14:dxf>
              <fill>
                <patternFill>
                  <fgColor auto="1"/>
                  <bgColor rgb="FFDD7309"/>
                </patternFill>
              </fill>
            </x14:dxf>
          </x14:cfRule>
          <x14:cfRule type="cellIs" priority="13" operator="equal" id="{924FABFC-BD8B-4003-A9F6-598F99305474}">
            <xm:f>'\Users\Utente\Desktop\Giochi\[MotoGP 2010-11.xlsx]Foglio1'!#REF!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4" operator="equal" id="{1EA7A973-9BFC-4214-B81F-10FA970E3352}">
            <xm:f>'\Users\Utente\Desktop\Giochi\[MotoGP 2010-11.xlsx]Foglio1'!#REF!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5" operator="equal" id="{3D261565-D234-491C-B3F1-ABD401815670}">
            <xm:f>'\Users\Utente\Desktop\Giochi\[MotoGP 2010-11.xlsx]Foglio1'!#REF!</xm:f>
            <x14:dxf>
              <font>
                <color theme="0"/>
              </font>
              <fill>
                <patternFill>
                  <bgColor rgb="FF002060"/>
                </patternFill>
              </fill>
            </x14:dxf>
          </x14:cfRule>
          <x14:cfRule type="cellIs" priority="16" operator="equal" id="{F57DCC42-B7DC-44D1-93A3-3D26C3C07274}">
            <xm:f>'\Users\Utente\Desktop\Giochi\[MotoGP 2010-11.xlsx]Foglio1'!#REF!</xm:f>
            <x14:dxf>
              <font>
                <color theme="0"/>
              </font>
              <fill>
                <patternFill>
                  <bgColor rgb="FF002060"/>
                </patternFill>
              </fill>
            </x14:dxf>
          </x14:cfRule>
          <x14:cfRule type="cellIs" priority="17" operator="equal" id="{1E217EF2-A2FD-494C-BFD1-E961E1B2BE2F}">
            <xm:f>'\Users\Utente\Desktop\Giochi\[MotoGP 2010-11.xlsx]Foglio1'!#REF!</xm:f>
            <x14:dxf>
              <font>
                <color theme="0"/>
              </font>
              <fill>
                <patternFill>
                  <bgColor rgb="FF0070C0"/>
                </patternFill>
              </fill>
            </x14:dxf>
          </x14:cfRule>
          <x14:cfRule type="cellIs" priority="18" operator="equal" id="{470A63C3-B7BD-4936-B79C-3F1EC3D97669}">
            <xm:f>'\Users\Utente\Desktop\Giochi\[MotoGP 2010-11.xlsx]Foglio1'!#REF!</xm:f>
            <x14:dxf>
              <font>
                <color theme="0"/>
              </font>
              <fill>
                <patternFill>
                  <bgColor rgb="FF0070C0"/>
                </patternFill>
              </fill>
            </x14:dxf>
          </x14:cfRule>
          <xm:sqref>C32:C34 C3:C22 H3:H19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E18C-6AC4-482F-8140-F20281D5A019}">
  <dimension ref="A1:AS68"/>
  <sheetViews>
    <sheetView zoomScale="70" zoomScaleNormal="70" workbookViewId="0">
      <selection activeCell="AO15" sqref="AO15"/>
    </sheetView>
  </sheetViews>
  <sheetFormatPr defaultRowHeight="14.4" x14ac:dyDescent="0.3"/>
  <cols>
    <col min="1" max="1" width="12.77734375" bestFit="1" customWidth="1"/>
    <col min="2" max="2" width="21.21875" bestFit="1" customWidth="1"/>
    <col min="3" max="3" width="6.77734375" bestFit="1" customWidth="1"/>
    <col min="4" max="4" width="4.5546875" bestFit="1" customWidth="1"/>
    <col min="5" max="6" width="6.77734375" bestFit="1" customWidth="1"/>
    <col min="7" max="7" width="4.5546875" bestFit="1" customWidth="1"/>
    <col min="8" max="9" width="6.77734375" bestFit="1" customWidth="1"/>
    <col min="10" max="10" width="4.5546875" bestFit="1" customWidth="1"/>
    <col min="11" max="12" width="6.77734375" bestFit="1" customWidth="1"/>
    <col min="13" max="13" width="4.5546875" bestFit="1" customWidth="1"/>
    <col min="14" max="15" width="6.77734375" bestFit="1" customWidth="1"/>
    <col min="16" max="16" width="4.5546875" bestFit="1" customWidth="1"/>
    <col min="17" max="18" width="6.77734375" bestFit="1" customWidth="1"/>
    <col min="19" max="19" width="4.5546875" bestFit="1" customWidth="1"/>
    <col min="20" max="21" width="6.77734375" bestFit="1" customWidth="1"/>
    <col min="22" max="22" width="4.5546875" bestFit="1" customWidth="1"/>
    <col min="23" max="24" width="6.77734375" bestFit="1" customWidth="1"/>
    <col min="25" max="25" width="4.5546875" bestFit="1" customWidth="1"/>
    <col min="26" max="27" width="6.77734375" bestFit="1" customWidth="1"/>
    <col min="28" max="28" width="4.5546875" bestFit="1" customWidth="1"/>
    <col min="29" max="30" width="6.77734375" bestFit="1" customWidth="1"/>
    <col min="31" max="31" width="5.21875" bestFit="1" customWidth="1"/>
    <col min="32" max="32" width="6.77734375" bestFit="1" customWidth="1"/>
    <col min="33" max="33" width="6.44140625" bestFit="1" customWidth="1"/>
    <col min="34" max="34" width="5.21875" bestFit="1" customWidth="1"/>
    <col min="35" max="36" width="6.44140625" bestFit="1" customWidth="1"/>
    <col min="37" max="37" width="4.5546875" bestFit="1" customWidth="1"/>
    <col min="38" max="39" width="6.44140625" bestFit="1" customWidth="1"/>
    <col min="44" max="44" width="2.6640625" bestFit="1" customWidth="1"/>
  </cols>
  <sheetData>
    <row r="1" spans="1:45" x14ac:dyDescent="0.3">
      <c r="A1" s="40"/>
      <c r="B1" s="41"/>
      <c r="C1" s="34" t="s">
        <v>0</v>
      </c>
      <c r="D1" s="35"/>
      <c r="E1" s="36"/>
      <c r="F1" s="34" t="s">
        <v>34</v>
      </c>
      <c r="G1" s="35"/>
      <c r="H1" s="36"/>
      <c r="I1" s="37" t="s">
        <v>1</v>
      </c>
      <c r="J1" s="38"/>
      <c r="K1" s="39"/>
      <c r="L1" s="34" t="s">
        <v>33</v>
      </c>
      <c r="M1" s="35"/>
      <c r="N1" s="36"/>
      <c r="O1" s="34" t="s">
        <v>2</v>
      </c>
      <c r="P1" s="35"/>
      <c r="Q1" s="36"/>
      <c r="R1" s="44" t="s">
        <v>4</v>
      </c>
      <c r="S1" s="42"/>
      <c r="T1" s="42"/>
      <c r="U1" s="34" t="s">
        <v>35</v>
      </c>
      <c r="V1" s="35"/>
      <c r="W1" s="36"/>
      <c r="X1" s="34" t="s">
        <v>3</v>
      </c>
      <c r="Y1" s="35"/>
      <c r="Z1" s="36"/>
      <c r="AA1" s="34" t="s">
        <v>57</v>
      </c>
      <c r="AB1" s="35"/>
      <c r="AC1" s="36"/>
      <c r="AD1" s="37" t="s">
        <v>5</v>
      </c>
      <c r="AE1" s="38"/>
      <c r="AF1" s="39"/>
      <c r="AG1" s="34" t="s">
        <v>90</v>
      </c>
      <c r="AH1" s="35"/>
      <c r="AI1" s="36"/>
      <c r="AJ1" s="34" t="s">
        <v>55</v>
      </c>
      <c r="AK1" s="35"/>
      <c r="AL1" s="36"/>
      <c r="AM1" s="7"/>
    </row>
    <row r="2" spans="1:45" x14ac:dyDescent="0.3">
      <c r="A2" s="42"/>
      <c r="B2" s="43"/>
      <c r="C2" s="6" t="s">
        <v>6</v>
      </c>
      <c r="D2" s="5" t="s">
        <v>7</v>
      </c>
      <c r="E2" s="8" t="s">
        <v>8</v>
      </c>
      <c r="F2" s="6" t="s">
        <v>6</v>
      </c>
      <c r="G2" s="5" t="s">
        <v>7</v>
      </c>
      <c r="H2" s="8" t="s">
        <v>8</v>
      </c>
      <c r="I2" s="6" t="s">
        <v>6</v>
      </c>
      <c r="J2" s="5" t="s">
        <v>7</v>
      </c>
      <c r="K2" s="8" t="s">
        <v>8</v>
      </c>
      <c r="L2" s="6" t="s">
        <v>6</v>
      </c>
      <c r="M2" s="5" t="s">
        <v>7</v>
      </c>
      <c r="N2" s="8" t="s">
        <v>8</v>
      </c>
      <c r="O2" s="6" t="s">
        <v>6</v>
      </c>
      <c r="P2" s="5" t="s">
        <v>7</v>
      </c>
      <c r="Q2" s="8" t="s">
        <v>8</v>
      </c>
      <c r="R2" s="6" t="s">
        <v>6</v>
      </c>
      <c r="S2" s="5" t="s">
        <v>7</v>
      </c>
      <c r="T2" s="8" t="s">
        <v>8</v>
      </c>
      <c r="U2" s="6" t="s">
        <v>6</v>
      </c>
      <c r="V2" s="5" t="s">
        <v>7</v>
      </c>
      <c r="W2" s="8" t="s">
        <v>8</v>
      </c>
      <c r="X2" s="6" t="s">
        <v>6</v>
      </c>
      <c r="Y2" s="5" t="s">
        <v>7</v>
      </c>
      <c r="Z2" s="8" t="s">
        <v>8</v>
      </c>
      <c r="AA2" s="6" t="s">
        <v>6</v>
      </c>
      <c r="AB2" s="5" t="s">
        <v>7</v>
      </c>
      <c r="AC2" s="8" t="s">
        <v>8</v>
      </c>
      <c r="AD2" s="6" t="s">
        <v>6</v>
      </c>
      <c r="AE2" s="5" t="s">
        <v>7</v>
      </c>
      <c r="AF2" s="8" t="s">
        <v>8</v>
      </c>
      <c r="AG2" s="6" t="s">
        <v>6</v>
      </c>
      <c r="AH2" s="5" t="s">
        <v>7</v>
      </c>
      <c r="AI2" s="8" t="s">
        <v>8</v>
      </c>
      <c r="AJ2" s="6" t="s">
        <v>6</v>
      </c>
      <c r="AK2" s="5" t="s">
        <v>7</v>
      </c>
      <c r="AL2" s="8" t="s">
        <v>8</v>
      </c>
      <c r="AM2" s="10" t="s">
        <v>13</v>
      </c>
      <c r="AO2" s="4" t="s">
        <v>41</v>
      </c>
      <c r="AP2" s="4" t="s">
        <v>42</v>
      </c>
      <c r="AS2" t="s">
        <v>7</v>
      </c>
    </row>
    <row r="3" spans="1:45" x14ac:dyDescent="0.3">
      <c r="A3" s="15" t="s">
        <v>21</v>
      </c>
      <c r="B3" s="9" t="s">
        <v>10</v>
      </c>
      <c r="C3" s="16" t="s">
        <v>69</v>
      </c>
      <c r="D3" s="15" t="s">
        <v>86</v>
      </c>
      <c r="E3" s="29"/>
      <c r="F3" s="27"/>
      <c r="G3" s="15" t="s">
        <v>83</v>
      </c>
      <c r="H3" s="14">
        <v>8</v>
      </c>
      <c r="I3" s="16">
        <v>10</v>
      </c>
      <c r="J3" s="15">
        <v>5</v>
      </c>
      <c r="K3" s="14" t="s">
        <v>67</v>
      </c>
      <c r="L3" s="27"/>
      <c r="M3" s="15">
        <v>2</v>
      </c>
      <c r="N3" s="14">
        <v>6</v>
      </c>
      <c r="O3" s="16">
        <v>11</v>
      </c>
      <c r="P3" s="15">
        <v>7</v>
      </c>
      <c r="Q3" s="14">
        <v>8</v>
      </c>
      <c r="R3" s="16">
        <v>6</v>
      </c>
      <c r="S3" s="15">
        <v>2</v>
      </c>
      <c r="T3" s="14">
        <v>10</v>
      </c>
      <c r="U3" s="16">
        <v>1</v>
      </c>
      <c r="V3" s="15" t="s">
        <v>86</v>
      </c>
      <c r="W3" s="14">
        <v>10</v>
      </c>
      <c r="X3" s="27"/>
      <c r="Y3" s="15" t="s">
        <v>71</v>
      </c>
      <c r="Z3" s="14" t="s">
        <v>100</v>
      </c>
      <c r="AA3" s="16" t="s">
        <v>71</v>
      </c>
      <c r="AB3" s="15" t="s">
        <v>71</v>
      </c>
      <c r="AC3" s="14" t="s">
        <v>71</v>
      </c>
      <c r="AD3" s="16">
        <v>2</v>
      </c>
      <c r="AE3" s="15" t="s">
        <v>84</v>
      </c>
      <c r="AF3" s="14">
        <v>3</v>
      </c>
      <c r="AG3" s="16">
        <v>11</v>
      </c>
      <c r="AH3" s="15" t="s">
        <v>87</v>
      </c>
      <c r="AI3" s="14">
        <v>13</v>
      </c>
      <c r="AJ3" s="16">
        <v>5</v>
      </c>
      <c r="AK3" s="15" t="s">
        <v>85</v>
      </c>
      <c r="AL3" s="14">
        <v>7</v>
      </c>
      <c r="AM3" s="11">
        <f t="shared" ref="AM3:AM39" si="0">SUM(C3:AL3)</f>
        <v>127</v>
      </c>
      <c r="AO3" s="13">
        <f t="shared" ref="AO3:AO39" si="1">IF(AM3&lt;&gt;0,MAX(C3:AL3),IF(COUNTIF(C3:AL3,"16°")&lt;&gt;0,"16°",IF(COUNTIF(C3:AL3,"17°")&lt;&gt;0,"17°",IF(COUNTIF(C3:AL3,"18°")&lt;&gt;0,"18°",IF(COUNTIF(C3:AL3,"19°")&lt;&gt;0,"19°",IF(COUNTIF(C3:AL3,"20°")&lt;&gt;0,"20°",IF(COUNTIF(C3:AL3,"21°")&lt;&gt;0,"21°",IF(COUNTIF(C3:AL3,"22°")&lt;&gt;0,"22°",IF(COUNTIF(C3:AL3,"23°")&lt;&gt;0,"23°",IF(COUNTIF(C3:AL3,"24°")&lt;&gt;0,"24°",IF(COUNTIF(C3:AL3,"25°")&lt;&gt;0,"25°",IF(COUNTIF(C3:AL3,"26°")&lt;&gt;0,"26°",IF(COUNTIF(C3:AL3,"27°")&lt;&gt;0,"27°",IF(COUNTIF(C3:AL3,"28°")&lt;&gt;0,"28°",IF(COUNTIF(C3:AL3,"29°")&lt;&gt;0,"29°",IF(COUNTIF(C3:AL3,"30°")&lt;&gt;0,"30°",IF(COUNTIF(C3:AL3,"31°")&lt;&gt;0,"31°","")))))))))))))))))</f>
        <v>13</v>
      </c>
      <c r="AP3">
        <f t="shared" ref="AP3:AP39" si="2">COUNTIF(C3:AL3,AO3)</f>
        <v>1</v>
      </c>
      <c r="AR3" t="s">
        <v>72</v>
      </c>
      <c r="AS3">
        <v>12</v>
      </c>
    </row>
    <row r="4" spans="1:45" x14ac:dyDescent="0.3">
      <c r="A4" s="15" t="s">
        <v>106</v>
      </c>
      <c r="B4" s="9" t="s">
        <v>10</v>
      </c>
      <c r="C4" s="16" t="s">
        <v>89</v>
      </c>
      <c r="D4" s="15" t="s">
        <v>89</v>
      </c>
      <c r="E4" s="16" t="s">
        <v>89</v>
      </c>
      <c r="F4" s="16" t="s">
        <v>89</v>
      </c>
      <c r="G4" s="15" t="s">
        <v>89</v>
      </c>
      <c r="H4" s="14" t="s">
        <v>89</v>
      </c>
      <c r="I4" s="16" t="s">
        <v>89</v>
      </c>
      <c r="J4" s="15" t="s">
        <v>89</v>
      </c>
      <c r="K4" s="14" t="s">
        <v>89</v>
      </c>
      <c r="L4" s="16" t="s">
        <v>89</v>
      </c>
      <c r="M4" s="15" t="s">
        <v>89</v>
      </c>
      <c r="N4" s="14" t="s">
        <v>89</v>
      </c>
      <c r="O4" s="16" t="s">
        <v>89</v>
      </c>
      <c r="P4" s="15" t="s">
        <v>89</v>
      </c>
      <c r="Q4" s="14" t="s">
        <v>89</v>
      </c>
      <c r="R4" s="16" t="s">
        <v>89</v>
      </c>
      <c r="S4" s="15" t="s">
        <v>89</v>
      </c>
      <c r="T4" s="14" t="s">
        <v>89</v>
      </c>
      <c r="U4" s="16" t="s">
        <v>89</v>
      </c>
      <c r="V4" s="15" t="s">
        <v>89</v>
      </c>
      <c r="W4" s="14" t="s">
        <v>89</v>
      </c>
      <c r="X4" s="16" t="s">
        <v>89</v>
      </c>
      <c r="Y4" s="15" t="s">
        <v>89</v>
      </c>
      <c r="Z4" s="14" t="s">
        <v>89</v>
      </c>
      <c r="AA4" s="27"/>
      <c r="AB4" s="15" t="s">
        <v>68</v>
      </c>
      <c r="AC4" s="14" t="s">
        <v>67</v>
      </c>
      <c r="AD4" s="16" t="s">
        <v>89</v>
      </c>
      <c r="AE4" s="15" t="s">
        <v>89</v>
      </c>
      <c r="AF4" s="14" t="s">
        <v>89</v>
      </c>
      <c r="AG4" s="16" t="s">
        <v>89</v>
      </c>
      <c r="AH4" s="15" t="s">
        <v>89</v>
      </c>
      <c r="AI4" s="14" t="s">
        <v>89</v>
      </c>
      <c r="AJ4" s="16" t="s">
        <v>89</v>
      </c>
      <c r="AK4" s="15" t="s">
        <v>89</v>
      </c>
      <c r="AL4" s="14" t="s">
        <v>89</v>
      </c>
      <c r="AM4" s="11">
        <f t="shared" si="0"/>
        <v>0</v>
      </c>
      <c r="AO4" s="13" t="str">
        <f t="shared" si="1"/>
        <v>18°</v>
      </c>
      <c r="AP4">
        <f t="shared" si="2"/>
        <v>1</v>
      </c>
      <c r="AR4" t="s">
        <v>79</v>
      </c>
      <c r="AS4">
        <v>9</v>
      </c>
    </row>
    <row r="5" spans="1:45" x14ac:dyDescent="0.3">
      <c r="A5" s="15" t="s">
        <v>12</v>
      </c>
      <c r="B5" s="9" t="s">
        <v>10</v>
      </c>
      <c r="C5" s="16">
        <v>20</v>
      </c>
      <c r="D5" s="15">
        <v>9</v>
      </c>
      <c r="E5" s="29"/>
      <c r="F5" s="16">
        <v>11</v>
      </c>
      <c r="G5" s="15">
        <v>2</v>
      </c>
      <c r="H5" s="14">
        <v>3</v>
      </c>
      <c r="I5" s="16">
        <v>4</v>
      </c>
      <c r="J5" s="15">
        <v>4</v>
      </c>
      <c r="K5" s="14">
        <v>11</v>
      </c>
      <c r="L5" s="16">
        <v>13</v>
      </c>
      <c r="M5" s="15">
        <v>6</v>
      </c>
      <c r="N5" s="14">
        <v>11</v>
      </c>
      <c r="O5" s="16">
        <v>10</v>
      </c>
      <c r="P5" s="15">
        <v>3</v>
      </c>
      <c r="Q5" s="14">
        <v>9</v>
      </c>
      <c r="R5" s="16">
        <v>9</v>
      </c>
      <c r="S5" s="15">
        <v>4</v>
      </c>
      <c r="T5" s="14">
        <v>16</v>
      </c>
      <c r="U5" s="16">
        <v>5</v>
      </c>
      <c r="V5" s="15" t="s">
        <v>83</v>
      </c>
      <c r="W5" s="14">
        <v>5</v>
      </c>
      <c r="X5" s="16">
        <v>8</v>
      </c>
      <c r="Y5" s="28"/>
      <c r="Z5" s="14">
        <v>7</v>
      </c>
      <c r="AA5" s="16">
        <v>4</v>
      </c>
      <c r="AB5" s="15">
        <v>3</v>
      </c>
      <c r="AC5" s="14">
        <v>7</v>
      </c>
      <c r="AD5" s="16">
        <v>6</v>
      </c>
      <c r="AE5" s="15" t="s">
        <v>85</v>
      </c>
      <c r="AF5" s="14">
        <v>7</v>
      </c>
      <c r="AG5" s="27"/>
      <c r="AH5" s="15">
        <v>6</v>
      </c>
      <c r="AI5" s="29"/>
      <c r="AJ5" s="16">
        <v>16</v>
      </c>
      <c r="AK5" s="15">
        <v>5</v>
      </c>
      <c r="AL5" s="14">
        <v>8</v>
      </c>
      <c r="AM5" s="11">
        <f t="shared" si="0"/>
        <v>232</v>
      </c>
      <c r="AO5" s="13">
        <f t="shared" si="1"/>
        <v>20</v>
      </c>
      <c r="AP5">
        <f t="shared" si="2"/>
        <v>1</v>
      </c>
      <c r="AR5" t="s">
        <v>78</v>
      </c>
      <c r="AS5">
        <v>7</v>
      </c>
    </row>
    <row r="6" spans="1:45" x14ac:dyDescent="0.3">
      <c r="A6" s="15" t="s">
        <v>45</v>
      </c>
      <c r="B6" s="9" t="s">
        <v>11</v>
      </c>
      <c r="C6" s="16">
        <v>10</v>
      </c>
      <c r="D6" s="15">
        <v>3</v>
      </c>
      <c r="E6" s="14">
        <v>6</v>
      </c>
      <c r="F6" s="16">
        <v>8</v>
      </c>
      <c r="G6" s="15" t="s">
        <v>86</v>
      </c>
      <c r="H6" s="14">
        <v>7</v>
      </c>
      <c r="I6" s="16">
        <v>3</v>
      </c>
      <c r="J6" s="15" t="s">
        <v>82</v>
      </c>
      <c r="K6" s="14">
        <v>9</v>
      </c>
      <c r="L6" s="27"/>
      <c r="M6" s="15" t="s">
        <v>86</v>
      </c>
      <c r="N6" s="29"/>
      <c r="O6" s="16">
        <v>8</v>
      </c>
      <c r="P6" s="15" t="s">
        <v>85</v>
      </c>
      <c r="Q6" s="14">
        <v>7</v>
      </c>
      <c r="R6" s="16">
        <v>3</v>
      </c>
      <c r="S6" s="15" t="s">
        <v>68</v>
      </c>
      <c r="T6" s="14" t="s">
        <v>70</v>
      </c>
      <c r="U6" s="16">
        <v>7</v>
      </c>
      <c r="V6" s="15">
        <v>2</v>
      </c>
      <c r="W6" s="14">
        <v>6</v>
      </c>
      <c r="X6" s="16" t="s">
        <v>71</v>
      </c>
      <c r="Y6" s="15" t="s">
        <v>71</v>
      </c>
      <c r="Z6" s="14" t="s">
        <v>71</v>
      </c>
      <c r="AA6" s="16" t="s">
        <v>71</v>
      </c>
      <c r="AB6" s="15" t="s">
        <v>71</v>
      </c>
      <c r="AC6" s="14" t="s">
        <v>71</v>
      </c>
      <c r="AD6" s="16" t="s">
        <v>71</v>
      </c>
      <c r="AE6" s="15" t="s">
        <v>71</v>
      </c>
      <c r="AF6" s="14" t="s">
        <v>71</v>
      </c>
      <c r="AG6" s="16">
        <v>2</v>
      </c>
      <c r="AH6" s="15" t="s">
        <v>70</v>
      </c>
      <c r="AI6" s="14">
        <v>3</v>
      </c>
      <c r="AJ6" s="16">
        <v>7</v>
      </c>
      <c r="AK6" s="15" t="s">
        <v>86</v>
      </c>
      <c r="AL6" s="29"/>
      <c r="AM6" s="11">
        <f t="shared" si="0"/>
        <v>91</v>
      </c>
      <c r="AO6" s="13">
        <f t="shared" si="1"/>
        <v>10</v>
      </c>
      <c r="AP6">
        <f t="shared" si="2"/>
        <v>1</v>
      </c>
      <c r="AR6" t="s">
        <v>77</v>
      </c>
      <c r="AS6">
        <v>6</v>
      </c>
    </row>
    <row r="7" spans="1:45" x14ac:dyDescent="0.3">
      <c r="A7" s="15" t="s">
        <v>101</v>
      </c>
      <c r="B7" s="9" t="s">
        <v>11</v>
      </c>
      <c r="C7" s="16" t="s">
        <v>89</v>
      </c>
      <c r="D7" s="15" t="s">
        <v>89</v>
      </c>
      <c r="E7" s="16" t="s">
        <v>89</v>
      </c>
      <c r="F7" s="16" t="s">
        <v>89</v>
      </c>
      <c r="G7" s="15" t="s">
        <v>89</v>
      </c>
      <c r="H7" s="14" t="s">
        <v>89</v>
      </c>
      <c r="I7" s="16" t="s">
        <v>89</v>
      </c>
      <c r="J7" s="15" t="s">
        <v>89</v>
      </c>
      <c r="K7" s="14" t="s">
        <v>89</v>
      </c>
      <c r="L7" s="15" t="s">
        <v>89</v>
      </c>
      <c r="M7" s="15" t="s">
        <v>89</v>
      </c>
      <c r="N7" s="14" t="s">
        <v>89</v>
      </c>
      <c r="O7" s="16" t="s">
        <v>89</v>
      </c>
      <c r="P7" s="15" t="s">
        <v>89</v>
      </c>
      <c r="Q7" s="14" t="s">
        <v>89</v>
      </c>
      <c r="R7" s="16" t="s">
        <v>89</v>
      </c>
      <c r="S7" s="15" t="s">
        <v>89</v>
      </c>
      <c r="T7" s="14" t="s">
        <v>89</v>
      </c>
      <c r="U7" s="16" t="s">
        <v>89</v>
      </c>
      <c r="V7" s="15" t="s">
        <v>89</v>
      </c>
      <c r="W7" s="14" t="s">
        <v>89</v>
      </c>
      <c r="X7" s="16">
        <v>6</v>
      </c>
      <c r="Y7" s="15" t="s">
        <v>83</v>
      </c>
      <c r="Z7" s="14">
        <v>3</v>
      </c>
      <c r="AA7" s="16">
        <v>1</v>
      </c>
      <c r="AB7" s="15" t="s">
        <v>66</v>
      </c>
      <c r="AC7" s="14" t="s">
        <v>70</v>
      </c>
      <c r="AD7" s="16" t="s">
        <v>89</v>
      </c>
      <c r="AE7" s="15" t="s">
        <v>89</v>
      </c>
      <c r="AF7" s="14" t="s">
        <v>89</v>
      </c>
      <c r="AG7" s="16" t="s">
        <v>89</v>
      </c>
      <c r="AH7" s="15" t="s">
        <v>89</v>
      </c>
      <c r="AI7" s="14" t="s">
        <v>89</v>
      </c>
      <c r="AJ7" s="16" t="s">
        <v>67</v>
      </c>
      <c r="AK7" s="15" t="s">
        <v>68</v>
      </c>
      <c r="AL7" s="14" t="s">
        <v>69</v>
      </c>
      <c r="AM7" s="11">
        <f t="shared" si="0"/>
        <v>10</v>
      </c>
      <c r="AO7" s="13">
        <f t="shared" si="1"/>
        <v>6</v>
      </c>
      <c r="AP7">
        <f t="shared" si="2"/>
        <v>1</v>
      </c>
      <c r="AR7" t="s">
        <v>76</v>
      </c>
      <c r="AS7">
        <v>5</v>
      </c>
    </row>
    <row r="8" spans="1:45" x14ac:dyDescent="0.3">
      <c r="A8" s="15" t="s">
        <v>102</v>
      </c>
      <c r="B8" s="9" t="s">
        <v>11</v>
      </c>
      <c r="C8" s="16" t="s">
        <v>89</v>
      </c>
      <c r="D8" s="15" t="s">
        <v>89</v>
      </c>
      <c r="E8" s="14" t="s">
        <v>89</v>
      </c>
      <c r="F8" s="16" t="s">
        <v>89</v>
      </c>
      <c r="G8" s="15" t="s">
        <v>89</v>
      </c>
      <c r="H8" s="14" t="s">
        <v>89</v>
      </c>
      <c r="I8" s="16" t="s">
        <v>89</v>
      </c>
      <c r="J8" s="15" t="s">
        <v>89</v>
      </c>
      <c r="K8" s="14" t="s">
        <v>89</v>
      </c>
      <c r="L8" s="16" t="s">
        <v>89</v>
      </c>
      <c r="M8" s="15" t="s">
        <v>89</v>
      </c>
      <c r="N8" s="14" t="s">
        <v>89</v>
      </c>
      <c r="O8" s="16" t="s">
        <v>89</v>
      </c>
      <c r="P8" s="15" t="s">
        <v>89</v>
      </c>
      <c r="Q8" s="14" t="s">
        <v>89</v>
      </c>
      <c r="R8" s="16" t="s">
        <v>89</v>
      </c>
      <c r="S8" s="15" t="s">
        <v>89</v>
      </c>
      <c r="T8" s="14" t="s">
        <v>89</v>
      </c>
      <c r="U8" s="16" t="s">
        <v>89</v>
      </c>
      <c r="V8" s="15" t="s">
        <v>89</v>
      </c>
      <c r="W8" s="14" t="s">
        <v>89</v>
      </c>
      <c r="X8" s="16" t="s">
        <v>89</v>
      </c>
      <c r="Y8" s="15" t="s">
        <v>89</v>
      </c>
      <c r="Z8" s="14" t="s">
        <v>89</v>
      </c>
      <c r="AA8" s="16" t="s">
        <v>69</v>
      </c>
      <c r="AB8" s="28"/>
      <c r="AC8" s="14" t="s">
        <v>68</v>
      </c>
      <c r="AD8" s="27"/>
      <c r="AE8" s="28"/>
      <c r="AF8" s="29"/>
      <c r="AG8" s="16" t="s">
        <v>89</v>
      </c>
      <c r="AH8" s="15" t="s">
        <v>89</v>
      </c>
      <c r="AI8" s="14" t="s">
        <v>89</v>
      </c>
      <c r="AJ8" s="16" t="s">
        <v>89</v>
      </c>
      <c r="AK8" s="15" t="s">
        <v>89</v>
      </c>
      <c r="AL8" s="14" t="s">
        <v>89</v>
      </c>
      <c r="AM8" s="11">
        <f t="shared" si="0"/>
        <v>0</v>
      </c>
      <c r="AO8" s="13" t="str">
        <f t="shared" si="1"/>
        <v>17°</v>
      </c>
      <c r="AP8">
        <f t="shared" si="2"/>
        <v>1</v>
      </c>
      <c r="AR8" t="s">
        <v>75</v>
      </c>
      <c r="AS8">
        <v>4</v>
      </c>
    </row>
    <row r="9" spans="1:45" x14ac:dyDescent="0.3">
      <c r="A9" s="15" t="s">
        <v>46</v>
      </c>
      <c r="B9" s="9" t="s">
        <v>11</v>
      </c>
      <c r="C9" s="27"/>
      <c r="D9" s="15">
        <v>4</v>
      </c>
      <c r="E9" s="14">
        <v>4</v>
      </c>
      <c r="F9" s="16">
        <v>1</v>
      </c>
      <c r="G9" s="15">
        <v>1</v>
      </c>
      <c r="H9" s="14">
        <v>9</v>
      </c>
      <c r="I9" s="16">
        <v>13</v>
      </c>
      <c r="J9" s="15">
        <v>6</v>
      </c>
      <c r="K9" s="14">
        <v>16</v>
      </c>
      <c r="L9" s="16">
        <v>10</v>
      </c>
      <c r="M9" s="28"/>
      <c r="N9" s="14">
        <v>8</v>
      </c>
      <c r="O9" s="16">
        <v>6</v>
      </c>
      <c r="P9" s="15" t="s">
        <v>83</v>
      </c>
      <c r="Q9" s="14">
        <v>5</v>
      </c>
      <c r="R9" s="16">
        <v>11</v>
      </c>
      <c r="S9" s="15">
        <v>5</v>
      </c>
      <c r="T9" s="14">
        <v>13</v>
      </c>
      <c r="U9" s="16">
        <v>6</v>
      </c>
      <c r="V9" s="15" t="s">
        <v>81</v>
      </c>
      <c r="W9" s="14">
        <v>4</v>
      </c>
      <c r="X9" s="27"/>
      <c r="Y9" s="15">
        <v>1</v>
      </c>
      <c r="Z9" s="14">
        <v>10</v>
      </c>
      <c r="AA9" s="16">
        <v>6</v>
      </c>
      <c r="AB9" s="28"/>
      <c r="AC9" s="29"/>
      <c r="AD9" s="16" t="s">
        <v>70</v>
      </c>
      <c r="AE9" s="15" t="s">
        <v>83</v>
      </c>
      <c r="AF9" s="14">
        <v>1</v>
      </c>
      <c r="AG9" s="27"/>
      <c r="AH9" s="15" t="s">
        <v>100</v>
      </c>
      <c r="AI9" s="14" t="s">
        <v>71</v>
      </c>
      <c r="AJ9" s="16" t="s">
        <v>71</v>
      </c>
      <c r="AK9" s="15" t="s">
        <v>71</v>
      </c>
      <c r="AL9" s="14" t="s">
        <v>71</v>
      </c>
      <c r="AM9" s="11">
        <f t="shared" si="0"/>
        <v>140</v>
      </c>
      <c r="AO9" s="13">
        <f t="shared" si="1"/>
        <v>16</v>
      </c>
      <c r="AP9">
        <f t="shared" si="2"/>
        <v>1</v>
      </c>
      <c r="AR9" t="s">
        <v>74</v>
      </c>
      <c r="AS9">
        <v>3</v>
      </c>
    </row>
    <row r="10" spans="1:45" x14ac:dyDescent="0.3">
      <c r="A10" s="15" t="s">
        <v>49</v>
      </c>
      <c r="B10" s="9" t="s">
        <v>48</v>
      </c>
      <c r="C10" s="16" t="s">
        <v>65</v>
      </c>
      <c r="D10" s="15" t="s">
        <v>65</v>
      </c>
      <c r="E10" s="14">
        <v>1</v>
      </c>
      <c r="F10" s="16" t="s">
        <v>68</v>
      </c>
      <c r="G10" s="15" t="s">
        <v>87</v>
      </c>
      <c r="H10" s="29"/>
      <c r="I10" s="16">
        <v>1</v>
      </c>
      <c r="J10" s="15" t="s">
        <v>66</v>
      </c>
      <c r="K10" s="14" t="s">
        <v>69</v>
      </c>
      <c r="L10" s="16" t="s">
        <v>68</v>
      </c>
      <c r="M10" s="15" t="s">
        <v>66</v>
      </c>
      <c r="N10" s="14" t="s">
        <v>69</v>
      </c>
      <c r="O10" s="16" t="s">
        <v>70</v>
      </c>
      <c r="P10" s="15" t="s">
        <v>67</v>
      </c>
      <c r="Q10" s="14" t="s">
        <v>68</v>
      </c>
      <c r="R10" s="16" t="s">
        <v>67</v>
      </c>
      <c r="S10" s="15" t="s">
        <v>70</v>
      </c>
      <c r="T10" s="14">
        <v>1</v>
      </c>
      <c r="U10" s="16" t="s">
        <v>69</v>
      </c>
      <c r="V10" s="15" t="s">
        <v>68</v>
      </c>
      <c r="W10" s="14" t="s">
        <v>68</v>
      </c>
      <c r="X10" s="27"/>
      <c r="Y10" s="15" t="s">
        <v>81</v>
      </c>
      <c r="Z10" s="14" t="s">
        <v>69</v>
      </c>
      <c r="AA10" s="16">
        <v>5</v>
      </c>
      <c r="AB10" s="15" t="s">
        <v>81</v>
      </c>
      <c r="AC10" s="14">
        <v>2</v>
      </c>
      <c r="AD10" s="16">
        <v>1</v>
      </c>
      <c r="AE10" s="15" t="s">
        <v>70</v>
      </c>
      <c r="AF10" s="14" t="s">
        <v>70</v>
      </c>
      <c r="AG10" s="16" t="s">
        <v>70</v>
      </c>
      <c r="AH10" s="15" t="s">
        <v>68</v>
      </c>
      <c r="AI10" s="14">
        <v>2</v>
      </c>
      <c r="AJ10" s="16" t="s">
        <v>69</v>
      </c>
      <c r="AK10" s="15" t="s">
        <v>70</v>
      </c>
      <c r="AL10" s="14">
        <v>1</v>
      </c>
      <c r="AM10" s="11">
        <f t="shared" si="0"/>
        <v>14</v>
      </c>
      <c r="AO10" s="13">
        <f t="shared" si="1"/>
        <v>5</v>
      </c>
      <c r="AP10">
        <f t="shared" si="2"/>
        <v>1</v>
      </c>
      <c r="AR10" t="s">
        <v>80</v>
      </c>
      <c r="AS10">
        <v>2</v>
      </c>
    </row>
    <row r="11" spans="1:45" x14ac:dyDescent="0.3">
      <c r="A11" s="15" t="s">
        <v>107</v>
      </c>
      <c r="B11" s="9" t="s">
        <v>48</v>
      </c>
      <c r="C11" s="16" t="s">
        <v>89</v>
      </c>
      <c r="D11" s="15" t="s">
        <v>89</v>
      </c>
      <c r="E11" s="14" t="s">
        <v>89</v>
      </c>
      <c r="F11" s="16" t="s">
        <v>89</v>
      </c>
      <c r="G11" s="15" t="s">
        <v>89</v>
      </c>
      <c r="H11" s="14" t="s">
        <v>89</v>
      </c>
      <c r="I11" s="16" t="s">
        <v>89</v>
      </c>
      <c r="J11" s="15" t="s">
        <v>89</v>
      </c>
      <c r="K11" s="14" t="s">
        <v>89</v>
      </c>
      <c r="L11" s="16" t="s">
        <v>89</v>
      </c>
      <c r="M11" s="15" t="s">
        <v>89</v>
      </c>
      <c r="N11" s="14" t="s">
        <v>89</v>
      </c>
      <c r="O11" s="16" t="s">
        <v>89</v>
      </c>
      <c r="P11" s="15" t="s">
        <v>89</v>
      </c>
      <c r="Q11" s="14" t="s">
        <v>89</v>
      </c>
      <c r="R11" s="16" t="s">
        <v>89</v>
      </c>
      <c r="S11" s="15" t="s">
        <v>89</v>
      </c>
      <c r="T11" s="14" t="s">
        <v>89</v>
      </c>
      <c r="U11" s="16" t="s">
        <v>89</v>
      </c>
      <c r="V11" s="15" t="s">
        <v>89</v>
      </c>
      <c r="W11" s="14" t="s">
        <v>89</v>
      </c>
      <c r="X11" s="16" t="s">
        <v>89</v>
      </c>
      <c r="Y11" s="15" t="s">
        <v>89</v>
      </c>
      <c r="Z11" s="14" t="s">
        <v>89</v>
      </c>
      <c r="AA11" s="16" t="s">
        <v>89</v>
      </c>
      <c r="AB11" s="15" t="s">
        <v>89</v>
      </c>
      <c r="AC11" s="14" t="s">
        <v>89</v>
      </c>
      <c r="AD11" s="16" t="s">
        <v>89</v>
      </c>
      <c r="AE11" s="15" t="s">
        <v>89</v>
      </c>
      <c r="AF11" s="14" t="s">
        <v>89</v>
      </c>
      <c r="AG11" s="16" t="s">
        <v>66</v>
      </c>
      <c r="AH11" s="15" t="s">
        <v>112</v>
      </c>
      <c r="AI11" s="14" t="s">
        <v>69</v>
      </c>
      <c r="AJ11" s="16" t="s">
        <v>65</v>
      </c>
      <c r="AK11" s="15" t="s">
        <v>113</v>
      </c>
      <c r="AL11" s="14" t="s">
        <v>67</v>
      </c>
      <c r="AM11" s="11">
        <f t="shared" si="0"/>
        <v>0</v>
      </c>
      <c r="AO11" s="13" t="str">
        <f t="shared" si="1"/>
        <v>17°</v>
      </c>
      <c r="AP11">
        <f t="shared" si="2"/>
        <v>1</v>
      </c>
      <c r="AR11" t="s">
        <v>73</v>
      </c>
      <c r="AS11">
        <v>1</v>
      </c>
    </row>
    <row r="12" spans="1:45" x14ac:dyDescent="0.3">
      <c r="A12" s="15" t="s">
        <v>109</v>
      </c>
      <c r="B12" s="9" t="s">
        <v>108</v>
      </c>
      <c r="C12" s="16" t="s">
        <v>89</v>
      </c>
      <c r="D12" s="15" t="s">
        <v>89</v>
      </c>
      <c r="E12" s="14" t="s">
        <v>89</v>
      </c>
      <c r="F12" s="16" t="s">
        <v>89</v>
      </c>
      <c r="G12" s="15" t="s">
        <v>89</v>
      </c>
      <c r="H12" s="14" t="s">
        <v>89</v>
      </c>
      <c r="I12" s="16" t="s">
        <v>89</v>
      </c>
      <c r="J12" s="15" t="s">
        <v>89</v>
      </c>
      <c r="K12" s="14" t="s">
        <v>89</v>
      </c>
      <c r="L12" s="16" t="s">
        <v>89</v>
      </c>
      <c r="M12" s="15" t="s">
        <v>89</v>
      </c>
      <c r="N12" s="14" t="s">
        <v>89</v>
      </c>
      <c r="O12" s="16" t="s">
        <v>89</v>
      </c>
      <c r="P12" s="15" t="s">
        <v>89</v>
      </c>
      <c r="Q12" s="14" t="s">
        <v>89</v>
      </c>
      <c r="R12" s="16" t="s">
        <v>89</v>
      </c>
      <c r="S12" s="15" t="s">
        <v>89</v>
      </c>
      <c r="T12" s="14" t="s">
        <v>89</v>
      </c>
      <c r="U12" s="16" t="s">
        <v>89</v>
      </c>
      <c r="V12" s="15" t="s">
        <v>89</v>
      </c>
      <c r="W12" s="14" t="s">
        <v>89</v>
      </c>
      <c r="X12" s="16" t="s">
        <v>89</v>
      </c>
      <c r="Y12" s="15" t="s">
        <v>89</v>
      </c>
      <c r="Z12" s="14" t="s">
        <v>89</v>
      </c>
      <c r="AA12" s="16" t="s">
        <v>89</v>
      </c>
      <c r="AB12" s="15" t="s">
        <v>89</v>
      </c>
      <c r="AC12" s="14" t="s">
        <v>89</v>
      </c>
      <c r="AD12" s="16" t="s">
        <v>89</v>
      </c>
      <c r="AE12" s="15" t="s">
        <v>89</v>
      </c>
      <c r="AF12" s="14" t="s">
        <v>89</v>
      </c>
      <c r="AG12" s="16" t="s">
        <v>89</v>
      </c>
      <c r="AH12" s="15" t="s">
        <v>89</v>
      </c>
      <c r="AI12" s="14" t="s">
        <v>89</v>
      </c>
      <c r="AJ12" s="16" t="s">
        <v>87</v>
      </c>
      <c r="AK12" s="15" t="s">
        <v>89</v>
      </c>
      <c r="AL12" s="14" t="s">
        <v>89</v>
      </c>
      <c r="AM12" s="11">
        <f t="shared" si="0"/>
        <v>0</v>
      </c>
      <c r="AO12" s="13" t="str">
        <f t="shared" si="1"/>
        <v>22°</v>
      </c>
      <c r="AP12">
        <f t="shared" si="2"/>
        <v>1</v>
      </c>
    </row>
    <row r="13" spans="1:45" x14ac:dyDescent="0.3">
      <c r="A13" s="19" t="s">
        <v>19</v>
      </c>
      <c r="B13" s="9" t="s">
        <v>47</v>
      </c>
      <c r="C13" s="16" t="s">
        <v>70</v>
      </c>
      <c r="D13" s="15" t="s">
        <v>68</v>
      </c>
      <c r="E13" s="14">
        <v>2</v>
      </c>
      <c r="F13" s="16" t="s">
        <v>67</v>
      </c>
      <c r="G13" s="15" t="s">
        <v>67</v>
      </c>
      <c r="H13" s="14" t="s">
        <v>70</v>
      </c>
      <c r="I13" s="16" t="s">
        <v>68</v>
      </c>
      <c r="J13" s="15" t="s">
        <v>67</v>
      </c>
      <c r="K13" s="14">
        <v>2</v>
      </c>
      <c r="L13" s="16" t="s">
        <v>69</v>
      </c>
      <c r="M13" s="15" t="s">
        <v>67</v>
      </c>
      <c r="N13" s="14">
        <v>1</v>
      </c>
      <c r="O13" s="16" t="s">
        <v>68</v>
      </c>
      <c r="P13" s="15" t="s">
        <v>66</v>
      </c>
      <c r="Q13" s="14" t="s">
        <v>66</v>
      </c>
      <c r="R13" s="16" t="s">
        <v>68</v>
      </c>
      <c r="S13" s="15" t="s">
        <v>69</v>
      </c>
      <c r="T13" s="29"/>
      <c r="U13" s="16" t="s">
        <v>96</v>
      </c>
      <c r="V13" s="15" t="s">
        <v>65</v>
      </c>
      <c r="W13" s="14" t="s">
        <v>65</v>
      </c>
      <c r="X13" s="27"/>
      <c r="Y13" s="15" t="s">
        <v>82</v>
      </c>
      <c r="Z13" s="14" t="s">
        <v>70</v>
      </c>
      <c r="AA13" s="16" t="s">
        <v>70</v>
      </c>
      <c r="AB13" s="15" t="s">
        <v>67</v>
      </c>
      <c r="AC13" s="14" t="s">
        <v>69</v>
      </c>
      <c r="AD13" s="16" t="s">
        <v>69</v>
      </c>
      <c r="AE13" s="15" t="s">
        <v>68</v>
      </c>
      <c r="AF13" s="14" t="s">
        <v>67</v>
      </c>
      <c r="AG13" s="16" t="s">
        <v>69</v>
      </c>
      <c r="AH13" s="15" t="s">
        <v>65</v>
      </c>
      <c r="AI13" s="14" t="s">
        <v>70</v>
      </c>
      <c r="AJ13" s="16" t="s">
        <v>68</v>
      </c>
      <c r="AK13" s="15" t="s">
        <v>87</v>
      </c>
      <c r="AL13" s="29"/>
      <c r="AM13" s="11">
        <f t="shared" si="0"/>
        <v>5</v>
      </c>
      <c r="AO13" s="13">
        <f t="shared" si="1"/>
        <v>2</v>
      </c>
      <c r="AP13">
        <f t="shared" si="2"/>
        <v>2</v>
      </c>
    </row>
    <row r="14" spans="1:45" x14ac:dyDescent="0.3">
      <c r="A14" s="15" t="s">
        <v>17</v>
      </c>
      <c r="B14" s="9" t="s">
        <v>15</v>
      </c>
      <c r="C14" s="16">
        <v>1</v>
      </c>
      <c r="D14" s="15">
        <v>6</v>
      </c>
      <c r="E14" s="14">
        <v>20</v>
      </c>
      <c r="F14" s="16">
        <v>16</v>
      </c>
      <c r="G14" s="15">
        <v>7</v>
      </c>
      <c r="H14" s="14">
        <v>25</v>
      </c>
      <c r="I14" s="16">
        <v>16</v>
      </c>
      <c r="J14" s="15">
        <v>12</v>
      </c>
      <c r="K14" s="14">
        <v>20</v>
      </c>
      <c r="L14" s="16">
        <v>16</v>
      </c>
      <c r="M14" s="15" t="s">
        <v>69</v>
      </c>
      <c r="N14" s="14">
        <v>16</v>
      </c>
      <c r="O14" s="16">
        <v>16</v>
      </c>
      <c r="P14" s="15">
        <v>4</v>
      </c>
      <c r="Q14" s="14">
        <v>11</v>
      </c>
      <c r="R14" s="16">
        <v>13</v>
      </c>
      <c r="S14" s="28"/>
      <c r="T14" s="29"/>
      <c r="U14" s="16">
        <v>20</v>
      </c>
      <c r="V14" s="15">
        <v>4</v>
      </c>
      <c r="W14" s="14" t="s">
        <v>67</v>
      </c>
      <c r="X14" s="16">
        <v>20</v>
      </c>
      <c r="Y14" s="28"/>
      <c r="Z14" s="14" t="s">
        <v>100</v>
      </c>
      <c r="AA14" s="16">
        <v>16</v>
      </c>
      <c r="AB14" s="15">
        <v>4</v>
      </c>
      <c r="AC14" s="14">
        <v>20</v>
      </c>
      <c r="AD14" s="16">
        <v>13</v>
      </c>
      <c r="AE14" s="15">
        <v>12</v>
      </c>
      <c r="AF14" s="14">
        <v>25</v>
      </c>
      <c r="AG14" s="16" t="s">
        <v>67</v>
      </c>
      <c r="AH14" s="15">
        <v>7</v>
      </c>
      <c r="AI14" s="14">
        <v>16</v>
      </c>
      <c r="AJ14" s="16" t="s">
        <v>112</v>
      </c>
      <c r="AK14" s="15">
        <v>1</v>
      </c>
      <c r="AL14" s="29"/>
      <c r="AM14" s="11">
        <f t="shared" si="0"/>
        <v>357</v>
      </c>
      <c r="AO14" s="13">
        <f t="shared" si="1"/>
        <v>25</v>
      </c>
      <c r="AP14">
        <f t="shared" si="2"/>
        <v>2</v>
      </c>
    </row>
    <row r="15" spans="1:45" x14ac:dyDescent="0.3">
      <c r="A15" s="15" t="s">
        <v>56</v>
      </c>
      <c r="B15" s="9" t="s">
        <v>15</v>
      </c>
      <c r="C15" s="16">
        <v>25</v>
      </c>
      <c r="D15" s="15">
        <v>5</v>
      </c>
      <c r="E15" s="14">
        <v>11</v>
      </c>
      <c r="F15" s="16">
        <v>20</v>
      </c>
      <c r="G15" s="15">
        <v>6</v>
      </c>
      <c r="H15" s="14">
        <v>20</v>
      </c>
      <c r="I15" s="16">
        <v>5</v>
      </c>
      <c r="J15" s="15">
        <v>9</v>
      </c>
      <c r="K15" s="14">
        <v>8</v>
      </c>
      <c r="L15" s="16">
        <v>20</v>
      </c>
      <c r="M15" s="15">
        <v>9</v>
      </c>
      <c r="N15" s="14">
        <v>20</v>
      </c>
      <c r="O15" s="16">
        <v>13</v>
      </c>
      <c r="P15" s="15">
        <v>9</v>
      </c>
      <c r="Q15" s="14">
        <v>20</v>
      </c>
      <c r="R15" s="16">
        <v>10</v>
      </c>
      <c r="S15" s="15">
        <v>9</v>
      </c>
      <c r="T15" s="14">
        <v>20</v>
      </c>
      <c r="U15" s="16">
        <v>9</v>
      </c>
      <c r="V15" s="15">
        <v>5</v>
      </c>
      <c r="W15" s="14">
        <v>20</v>
      </c>
      <c r="X15" s="27"/>
      <c r="Y15" s="15">
        <v>12</v>
      </c>
      <c r="Z15" s="14">
        <v>25</v>
      </c>
      <c r="AA15" s="16">
        <v>20</v>
      </c>
      <c r="AB15" s="15">
        <v>6</v>
      </c>
      <c r="AC15" s="14">
        <v>16</v>
      </c>
      <c r="AD15" s="27"/>
      <c r="AE15" s="15">
        <v>7</v>
      </c>
      <c r="AF15" s="14">
        <v>16</v>
      </c>
      <c r="AG15" s="16">
        <v>20</v>
      </c>
      <c r="AH15" s="15">
        <v>12</v>
      </c>
      <c r="AI15" s="14">
        <v>20</v>
      </c>
      <c r="AJ15" s="16">
        <v>25</v>
      </c>
      <c r="AK15" s="15">
        <v>12</v>
      </c>
      <c r="AL15" s="14">
        <v>20</v>
      </c>
      <c r="AM15" s="11">
        <f t="shared" si="0"/>
        <v>484</v>
      </c>
      <c r="AO15" s="13">
        <f t="shared" si="1"/>
        <v>25</v>
      </c>
      <c r="AP15">
        <f t="shared" si="2"/>
        <v>3</v>
      </c>
    </row>
    <row r="16" spans="1:45" x14ac:dyDescent="0.3">
      <c r="A16" s="15" t="s">
        <v>91</v>
      </c>
      <c r="B16" s="9" t="s">
        <v>15</v>
      </c>
      <c r="C16" s="16" t="s">
        <v>89</v>
      </c>
      <c r="D16" s="15" t="s">
        <v>89</v>
      </c>
      <c r="E16" s="14" t="s">
        <v>89</v>
      </c>
      <c r="F16" s="16" t="s">
        <v>89</v>
      </c>
      <c r="G16" s="15" t="s">
        <v>89</v>
      </c>
      <c r="H16" s="14" t="s">
        <v>89</v>
      </c>
      <c r="I16" s="16" t="s">
        <v>89</v>
      </c>
      <c r="J16" s="15" t="s">
        <v>89</v>
      </c>
      <c r="K16" s="14" t="s">
        <v>89</v>
      </c>
      <c r="L16" s="16">
        <v>3</v>
      </c>
      <c r="M16" s="15" t="s">
        <v>70</v>
      </c>
      <c r="N16" s="29"/>
      <c r="O16" s="16" t="s">
        <v>89</v>
      </c>
      <c r="P16" s="15" t="s">
        <v>89</v>
      </c>
      <c r="Q16" s="14" t="s">
        <v>89</v>
      </c>
      <c r="R16" s="16" t="s">
        <v>89</v>
      </c>
      <c r="S16" s="15" t="s">
        <v>89</v>
      </c>
      <c r="T16" s="14" t="s">
        <v>89</v>
      </c>
      <c r="U16" s="16" t="s">
        <v>89</v>
      </c>
      <c r="V16" s="15" t="s">
        <v>89</v>
      </c>
      <c r="W16" s="14" t="s">
        <v>89</v>
      </c>
      <c r="X16" s="16" t="s">
        <v>89</v>
      </c>
      <c r="Y16" s="15" t="s">
        <v>89</v>
      </c>
      <c r="Z16" s="14" t="s">
        <v>89</v>
      </c>
      <c r="AA16" s="16" t="s">
        <v>89</v>
      </c>
      <c r="AB16" s="15" t="s">
        <v>89</v>
      </c>
      <c r="AC16" s="14" t="s">
        <v>89</v>
      </c>
      <c r="AD16" s="16" t="s">
        <v>89</v>
      </c>
      <c r="AE16" s="15" t="s">
        <v>89</v>
      </c>
      <c r="AF16" s="14" t="s">
        <v>89</v>
      </c>
      <c r="AG16" s="16" t="s">
        <v>89</v>
      </c>
      <c r="AH16" s="15" t="s">
        <v>89</v>
      </c>
      <c r="AI16" s="14" t="s">
        <v>89</v>
      </c>
      <c r="AJ16" s="16" t="s">
        <v>89</v>
      </c>
      <c r="AK16" s="15" t="s">
        <v>89</v>
      </c>
      <c r="AL16" s="14" t="s">
        <v>89</v>
      </c>
      <c r="AM16" s="11">
        <f t="shared" si="0"/>
        <v>3</v>
      </c>
      <c r="AO16" s="13">
        <f t="shared" si="1"/>
        <v>3</v>
      </c>
      <c r="AP16">
        <f t="shared" si="2"/>
        <v>1</v>
      </c>
    </row>
    <row r="17" spans="1:42" x14ac:dyDescent="0.3">
      <c r="A17" s="26" t="s">
        <v>61</v>
      </c>
      <c r="B17" s="9" t="s">
        <v>16</v>
      </c>
      <c r="C17" s="16">
        <v>16</v>
      </c>
      <c r="D17" s="15" t="s">
        <v>82</v>
      </c>
      <c r="E17" s="14">
        <v>13</v>
      </c>
      <c r="F17" s="16">
        <v>13</v>
      </c>
      <c r="G17" s="15">
        <v>9</v>
      </c>
      <c r="H17" s="29"/>
      <c r="I17" s="27"/>
      <c r="J17" s="15" t="s">
        <v>81</v>
      </c>
      <c r="K17" s="14">
        <v>13</v>
      </c>
      <c r="L17" s="16">
        <v>9</v>
      </c>
      <c r="M17" s="15">
        <v>5</v>
      </c>
      <c r="N17" s="14">
        <v>5</v>
      </c>
      <c r="O17" s="16">
        <v>5</v>
      </c>
      <c r="P17" s="15" t="s">
        <v>86</v>
      </c>
      <c r="Q17" s="29"/>
      <c r="R17" s="16">
        <v>16</v>
      </c>
      <c r="S17" s="15">
        <v>3</v>
      </c>
      <c r="T17" s="14">
        <v>8</v>
      </c>
      <c r="U17" s="27"/>
      <c r="V17" s="15">
        <v>1</v>
      </c>
      <c r="W17" s="14">
        <v>13</v>
      </c>
      <c r="X17" s="16">
        <v>11</v>
      </c>
      <c r="Y17" s="15" t="s">
        <v>85</v>
      </c>
      <c r="Z17" s="14">
        <v>4</v>
      </c>
      <c r="AA17" s="27"/>
      <c r="AB17" s="15">
        <v>7</v>
      </c>
      <c r="AC17" s="29"/>
      <c r="AD17" s="16">
        <v>25</v>
      </c>
      <c r="AE17" s="15">
        <v>6</v>
      </c>
      <c r="AF17" s="14">
        <v>13</v>
      </c>
      <c r="AG17" s="16">
        <v>7</v>
      </c>
      <c r="AH17" s="15">
        <v>1</v>
      </c>
      <c r="AI17" s="14">
        <v>8</v>
      </c>
      <c r="AJ17" s="16">
        <v>4</v>
      </c>
      <c r="AK17" s="15">
        <v>3</v>
      </c>
      <c r="AL17" s="14">
        <v>13</v>
      </c>
      <c r="AM17" s="11">
        <f t="shared" si="0"/>
        <v>231</v>
      </c>
      <c r="AO17" s="13">
        <f t="shared" si="1"/>
        <v>25</v>
      </c>
      <c r="AP17">
        <f t="shared" si="2"/>
        <v>1</v>
      </c>
    </row>
    <row r="18" spans="1:42" x14ac:dyDescent="0.3">
      <c r="A18" s="19" t="s">
        <v>59</v>
      </c>
      <c r="B18" s="9" t="s">
        <v>58</v>
      </c>
      <c r="C18" s="16">
        <v>3</v>
      </c>
      <c r="D18" s="15">
        <v>2</v>
      </c>
      <c r="E18" s="14">
        <v>9</v>
      </c>
      <c r="F18" s="27"/>
      <c r="G18" s="15" t="s">
        <v>85</v>
      </c>
      <c r="H18" s="14">
        <v>4</v>
      </c>
      <c r="I18" s="16" t="s">
        <v>67</v>
      </c>
      <c r="J18" s="15">
        <v>3</v>
      </c>
      <c r="K18" s="14">
        <v>10</v>
      </c>
      <c r="L18" s="27"/>
      <c r="M18" s="28"/>
      <c r="N18" s="14">
        <v>3</v>
      </c>
      <c r="O18" s="16" t="s">
        <v>67</v>
      </c>
      <c r="P18" s="15">
        <v>2</v>
      </c>
      <c r="Q18" s="14" t="s">
        <v>70</v>
      </c>
      <c r="R18" s="16">
        <v>4</v>
      </c>
      <c r="S18" s="28"/>
      <c r="T18" s="14" t="s">
        <v>71</v>
      </c>
      <c r="U18" s="16" t="s">
        <v>71</v>
      </c>
      <c r="V18" s="15" t="s">
        <v>71</v>
      </c>
      <c r="W18" s="14" t="s">
        <v>71</v>
      </c>
      <c r="X18" s="27"/>
      <c r="Y18" s="15" t="s">
        <v>70</v>
      </c>
      <c r="Z18" s="29"/>
      <c r="AA18" s="27"/>
      <c r="AB18" s="15" t="s">
        <v>82</v>
      </c>
      <c r="AC18" s="14">
        <v>5</v>
      </c>
      <c r="AD18" s="27"/>
      <c r="AE18" s="15" t="s">
        <v>100</v>
      </c>
      <c r="AF18" s="14" t="s">
        <v>71</v>
      </c>
      <c r="AG18" s="16">
        <v>3</v>
      </c>
      <c r="AH18" s="15" t="s">
        <v>81</v>
      </c>
      <c r="AI18" s="29"/>
      <c r="AJ18" s="16">
        <v>3</v>
      </c>
      <c r="AK18" s="15" t="s">
        <v>69</v>
      </c>
      <c r="AL18" s="14">
        <v>2</v>
      </c>
      <c r="AM18" s="11">
        <f t="shared" si="0"/>
        <v>53</v>
      </c>
      <c r="AO18" s="13">
        <f t="shared" si="1"/>
        <v>10</v>
      </c>
      <c r="AP18">
        <f t="shared" si="2"/>
        <v>1</v>
      </c>
    </row>
    <row r="19" spans="1:42" x14ac:dyDescent="0.3">
      <c r="A19" s="19" t="s">
        <v>44</v>
      </c>
      <c r="B19" s="9" t="s">
        <v>25</v>
      </c>
      <c r="C19" s="16">
        <v>8</v>
      </c>
      <c r="D19" s="15" t="s">
        <v>81</v>
      </c>
      <c r="E19" s="14">
        <v>16</v>
      </c>
      <c r="F19" s="16">
        <v>9</v>
      </c>
      <c r="G19" s="15">
        <v>3</v>
      </c>
      <c r="H19" s="14">
        <v>11</v>
      </c>
      <c r="I19" s="16" t="s">
        <v>71</v>
      </c>
      <c r="J19" s="15" t="s">
        <v>71</v>
      </c>
      <c r="K19" s="14" t="s">
        <v>71</v>
      </c>
      <c r="L19" s="16">
        <v>7</v>
      </c>
      <c r="M19" s="15">
        <v>1</v>
      </c>
      <c r="N19" s="14">
        <v>10</v>
      </c>
      <c r="O19" s="16">
        <v>9</v>
      </c>
      <c r="P19" s="15">
        <v>1</v>
      </c>
      <c r="Q19" s="14">
        <v>10</v>
      </c>
      <c r="R19" s="16">
        <v>20</v>
      </c>
      <c r="S19" s="15">
        <v>6</v>
      </c>
      <c r="T19" s="29"/>
      <c r="U19" s="16">
        <v>16</v>
      </c>
      <c r="V19" s="15">
        <v>9</v>
      </c>
      <c r="W19" s="14">
        <v>11</v>
      </c>
      <c r="X19" s="16">
        <v>16</v>
      </c>
      <c r="Y19" s="15">
        <v>7</v>
      </c>
      <c r="Z19" s="14">
        <v>20</v>
      </c>
      <c r="AA19" s="16">
        <v>25</v>
      </c>
      <c r="AB19" s="15">
        <v>12</v>
      </c>
      <c r="AC19" s="14">
        <v>25</v>
      </c>
      <c r="AD19" s="16">
        <v>11</v>
      </c>
      <c r="AE19" s="15">
        <v>4</v>
      </c>
      <c r="AF19" s="14">
        <v>10</v>
      </c>
      <c r="AG19" s="27"/>
      <c r="AH19" s="15">
        <v>5</v>
      </c>
      <c r="AI19" s="14">
        <v>9</v>
      </c>
      <c r="AJ19" s="27"/>
      <c r="AK19" s="15">
        <v>6</v>
      </c>
      <c r="AL19" s="14">
        <v>10</v>
      </c>
      <c r="AM19" s="11">
        <f t="shared" si="0"/>
        <v>307</v>
      </c>
      <c r="AO19" s="13">
        <f t="shared" si="1"/>
        <v>25</v>
      </c>
      <c r="AP19">
        <f t="shared" si="2"/>
        <v>2</v>
      </c>
    </row>
    <row r="20" spans="1:42" x14ac:dyDescent="0.3">
      <c r="A20" s="19" t="s">
        <v>88</v>
      </c>
      <c r="B20" s="9" t="s">
        <v>25</v>
      </c>
      <c r="C20" s="16" t="s">
        <v>89</v>
      </c>
      <c r="D20" s="15" t="s">
        <v>89</v>
      </c>
      <c r="E20" s="14" t="s">
        <v>89</v>
      </c>
      <c r="F20" s="16" t="s">
        <v>89</v>
      </c>
      <c r="G20" s="15" t="s">
        <v>89</v>
      </c>
      <c r="H20" s="14" t="s">
        <v>89</v>
      </c>
      <c r="I20" s="16">
        <v>25</v>
      </c>
      <c r="J20" s="15" t="s">
        <v>68</v>
      </c>
      <c r="K20" s="14" t="s">
        <v>70</v>
      </c>
      <c r="L20" s="16" t="s">
        <v>89</v>
      </c>
      <c r="M20" s="15" t="s">
        <v>89</v>
      </c>
      <c r="N20" s="14" t="s">
        <v>89</v>
      </c>
      <c r="O20" s="16" t="s">
        <v>89</v>
      </c>
      <c r="P20" s="15" t="s">
        <v>89</v>
      </c>
      <c r="Q20" s="14" t="s">
        <v>89</v>
      </c>
      <c r="R20" s="16" t="s">
        <v>89</v>
      </c>
      <c r="S20" s="15" t="s">
        <v>89</v>
      </c>
      <c r="T20" s="14" t="s">
        <v>89</v>
      </c>
      <c r="U20" s="16" t="s">
        <v>89</v>
      </c>
      <c r="V20" s="15" t="s">
        <v>89</v>
      </c>
      <c r="W20" s="14" t="s">
        <v>89</v>
      </c>
      <c r="X20" s="16" t="s">
        <v>89</v>
      </c>
      <c r="Y20" s="15" t="s">
        <v>89</v>
      </c>
      <c r="Z20" s="14" t="s">
        <v>89</v>
      </c>
      <c r="AA20" s="16" t="s">
        <v>89</v>
      </c>
      <c r="AB20" s="15" t="s">
        <v>89</v>
      </c>
      <c r="AC20" s="14" t="s">
        <v>89</v>
      </c>
      <c r="AD20" s="16" t="s">
        <v>89</v>
      </c>
      <c r="AE20" s="15" t="s">
        <v>89</v>
      </c>
      <c r="AF20" s="14" t="s">
        <v>89</v>
      </c>
      <c r="AG20" s="16" t="s">
        <v>89</v>
      </c>
      <c r="AH20" s="15" t="s">
        <v>89</v>
      </c>
      <c r="AI20" s="14" t="s">
        <v>89</v>
      </c>
      <c r="AJ20" s="16" t="s">
        <v>89</v>
      </c>
      <c r="AK20" s="15" t="s">
        <v>89</v>
      </c>
      <c r="AL20" s="14" t="s">
        <v>89</v>
      </c>
      <c r="AM20" s="11">
        <f t="shared" si="0"/>
        <v>25</v>
      </c>
      <c r="AO20" s="13">
        <f t="shared" si="1"/>
        <v>25</v>
      </c>
      <c r="AP20">
        <f t="shared" si="2"/>
        <v>1</v>
      </c>
    </row>
    <row r="21" spans="1:42" x14ac:dyDescent="0.3">
      <c r="A21" s="15" t="s">
        <v>18</v>
      </c>
      <c r="B21" s="9" t="s">
        <v>30</v>
      </c>
      <c r="C21" s="16">
        <v>2</v>
      </c>
      <c r="D21" s="15">
        <v>1</v>
      </c>
      <c r="E21" s="14">
        <v>10</v>
      </c>
      <c r="F21" s="16">
        <v>5</v>
      </c>
      <c r="G21" s="15" t="s">
        <v>68</v>
      </c>
      <c r="H21" s="29"/>
      <c r="I21" s="27"/>
      <c r="J21" s="15" t="s">
        <v>70</v>
      </c>
      <c r="K21" s="14">
        <v>3</v>
      </c>
      <c r="L21" s="16">
        <v>2</v>
      </c>
      <c r="M21" s="15" t="s">
        <v>85</v>
      </c>
      <c r="N21" s="14" t="s">
        <v>70</v>
      </c>
      <c r="O21" s="16">
        <v>1</v>
      </c>
      <c r="P21" s="15" t="s">
        <v>70</v>
      </c>
      <c r="Q21" s="14" t="s">
        <v>69</v>
      </c>
      <c r="R21" s="16">
        <v>5</v>
      </c>
      <c r="S21" s="15" t="s">
        <v>86</v>
      </c>
      <c r="T21" s="14">
        <v>9</v>
      </c>
      <c r="U21" s="16" t="s">
        <v>70</v>
      </c>
      <c r="V21" s="15" t="s">
        <v>67</v>
      </c>
      <c r="W21" s="14" t="s">
        <v>70</v>
      </c>
      <c r="X21" s="16">
        <v>7</v>
      </c>
      <c r="Y21" s="15" t="s">
        <v>84</v>
      </c>
      <c r="Z21" s="14">
        <v>1</v>
      </c>
      <c r="AA21" s="16">
        <v>7</v>
      </c>
      <c r="AB21" s="15" t="s">
        <v>69</v>
      </c>
      <c r="AC21" s="14">
        <v>3</v>
      </c>
      <c r="AD21" s="16">
        <v>3</v>
      </c>
      <c r="AE21" s="15" t="s">
        <v>82</v>
      </c>
      <c r="AF21" s="14">
        <v>2</v>
      </c>
      <c r="AG21" s="16">
        <v>5</v>
      </c>
      <c r="AH21" s="15" t="s">
        <v>82</v>
      </c>
      <c r="AI21" s="14">
        <v>7</v>
      </c>
      <c r="AJ21" s="27"/>
      <c r="AK21" s="15" t="s">
        <v>83</v>
      </c>
      <c r="AL21" s="14">
        <v>5</v>
      </c>
      <c r="AM21" s="11">
        <f t="shared" si="0"/>
        <v>78</v>
      </c>
      <c r="AO21" s="13">
        <f t="shared" si="1"/>
        <v>10</v>
      </c>
      <c r="AP21">
        <f t="shared" si="2"/>
        <v>1</v>
      </c>
    </row>
    <row r="22" spans="1:42" x14ac:dyDescent="0.3">
      <c r="A22" s="15" t="s">
        <v>97</v>
      </c>
      <c r="B22" s="9" t="s">
        <v>99</v>
      </c>
      <c r="C22" s="16" t="s">
        <v>89</v>
      </c>
      <c r="D22" s="15" t="s">
        <v>89</v>
      </c>
      <c r="E22" s="14" t="s">
        <v>89</v>
      </c>
      <c r="F22" s="16" t="s">
        <v>89</v>
      </c>
      <c r="G22" s="15" t="s">
        <v>89</v>
      </c>
      <c r="H22" s="14" t="s">
        <v>89</v>
      </c>
      <c r="I22" s="16" t="s">
        <v>89</v>
      </c>
      <c r="J22" s="15" t="s">
        <v>89</v>
      </c>
      <c r="K22" s="14" t="s">
        <v>89</v>
      </c>
      <c r="L22" s="16" t="s">
        <v>89</v>
      </c>
      <c r="M22" s="15" t="s">
        <v>89</v>
      </c>
      <c r="N22" s="14" t="s">
        <v>89</v>
      </c>
      <c r="O22" s="16" t="s">
        <v>89</v>
      </c>
      <c r="P22" s="15" t="s">
        <v>89</v>
      </c>
      <c r="Q22" s="14" t="s">
        <v>89</v>
      </c>
      <c r="R22" s="16" t="s">
        <v>89</v>
      </c>
      <c r="S22" s="15" t="s">
        <v>89</v>
      </c>
      <c r="T22" s="14" t="s">
        <v>89</v>
      </c>
      <c r="U22" s="16" t="s">
        <v>68</v>
      </c>
      <c r="V22" s="15" t="s">
        <v>66</v>
      </c>
      <c r="W22" s="14" t="s">
        <v>87</v>
      </c>
      <c r="X22" s="16" t="s">
        <v>89</v>
      </c>
      <c r="Y22" s="15" t="s">
        <v>89</v>
      </c>
      <c r="Z22" s="14" t="s">
        <v>89</v>
      </c>
      <c r="AA22" s="16" t="s">
        <v>89</v>
      </c>
      <c r="AB22" s="15" t="s">
        <v>89</v>
      </c>
      <c r="AC22" s="14" t="s">
        <v>89</v>
      </c>
      <c r="AD22" s="16" t="s">
        <v>89</v>
      </c>
      <c r="AE22" s="15" t="s">
        <v>89</v>
      </c>
      <c r="AF22" s="14" t="s">
        <v>89</v>
      </c>
      <c r="AG22" s="16" t="s">
        <v>89</v>
      </c>
      <c r="AH22" s="15" t="s">
        <v>89</v>
      </c>
      <c r="AI22" s="14" t="s">
        <v>89</v>
      </c>
      <c r="AJ22" s="16" t="s">
        <v>89</v>
      </c>
      <c r="AK22" s="15" t="s">
        <v>89</v>
      </c>
      <c r="AL22" s="14" t="s">
        <v>89</v>
      </c>
      <c r="AM22" s="11">
        <f t="shared" si="0"/>
        <v>0</v>
      </c>
      <c r="AO22" s="13" t="str">
        <f t="shared" si="1"/>
        <v>18°</v>
      </c>
      <c r="AP22">
        <f t="shared" si="2"/>
        <v>1</v>
      </c>
    </row>
    <row r="23" spans="1:42" x14ac:dyDescent="0.3">
      <c r="A23" s="19" t="s">
        <v>29</v>
      </c>
      <c r="B23" s="9" t="s">
        <v>20</v>
      </c>
      <c r="C23" s="16">
        <v>4</v>
      </c>
      <c r="D23" s="15" t="s">
        <v>85</v>
      </c>
      <c r="E23" s="14">
        <v>5</v>
      </c>
      <c r="F23" s="16">
        <v>6</v>
      </c>
      <c r="G23" s="15" t="s">
        <v>82</v>
      </c>
      <c r="H23" s="29"/>
      <c r="I23" s="16">
        <v>7</v>
      </c>
      <c r="J23" s="15" t="s">
        <v>83</v>
      </c>
      <c r="K23" s="14" t="s">
        <v>68</v>
      </c>
      <c r="L23" s="16">
        <v>5</v>
      </c>
      <c r="M23" s="15">
        <v>4</v>
      </c>
      <c r="N23" s="14">
        <v>9</v>
      </c>
      <c r="O23" s="16">
        <v>4</v>
      </c>
      <c r="P23" s="28"/>
      <c r="Q23" s="14">
        <v>6</v>
      </c>
      <c r="R23" s="16" t="s">
        <v>70</v>
      </c>
      <c r="S23" s="15" t="s">
        <v>83</v>
      </c>
      <c r="T23" s="29"/>
      <c r="U23" s="16">
        <v>8</v>
      </c>
      <c r="V23" s="15" t="s">
        <v>84</v>
      </c>
      <c r="W23" s="14">
        <v>1</v>
      </c>
      <c r="X23" s="16">
        <v>5</v>
      </c>
      <c r="Y23" s="15" t="s">
        <v>86</v>
      </c>
      <c r="Z23" s="14">
        <v>5</v>
      </c>
      <c r="AA23" s="16">
        <v>11</v>
      </c>
      <c r="AB23" s="15" t="s">
        <v>85</v>
      </c>
      <c r="AC23" s="29"/>
      <c r="AD23" s="16">
        <v>4</v>
      </c>
      <c r="AE23" s="15" t="s">
        <v>81</v>
      </c>
      <c r="AF23" s="14">
        <v>4</v>
      </c>
      <c r="AG23" s="27"/>
      <c r="AH23" s="15" t="s">
        <v>84</v>
      </c>
      <c r="AI23" s="14">
        <v>6</v>
      </c>
      <c r="AJ23" s="16">
        <v>8</v>
      </c>
      <c r="AK23" s="15" t="s">
        <v>82</v>
      </c>
      <c r="AL23" s="14">
        <v>6</v>
      </c>
      <c r="AM23" s="11">
        <f t="shared" si="0"/>
        <v>108</v>
      </c>
      <c r="AO23" s="13">
        <f t="shared" si="1"/>
        <v>11</v>
      </c>
      <c r="AP23">
        <f t="shared" si="2"/>
        <v>1</v>
      </c>
    </row>
    <row r="24" spans="1:42" x14ac:dyDescent="0.3">
      <c r="A24" s="15" t="s">
        <v>60</v>
      </c>
      <c r="B24" s="9" t="s">
        <v>20</v>
      </c>
      <c r="C24" s="16">
        <v>13</v>
      </c>
      <c r="D24" s="15">
        <v>12</v>
      </c>
      <c r="E24" s="14">
        <v>25</v>
      </c>
      <c r="F24" s="16">
        <v>10</v>
      </c>
      <c r="G24" s="15">
        <v>5</v>
      </c>
      <c r="H24" s="14">
        <v>10</v>
      </c>
      <c r="I24" s="16">
        <v>11</v>
      </c>
      <c r="J24" s="15">
        <v>7</v>
      </c>
      <c r="K24" s="29"/>
      <c r="L24" s="16">
        <v>11</v>
      </c>
      <c r="M24" s="15">
        <v>7</v>
      </c>
      <c r="N24" s="14">
        <v>13</v>
      </c>
      <c r="O24" s="16">
        <v>20</v>
      </c>
      <c r="P24" s="15">
        <v>5</v>
      </c>
      <c r="Q24" s="14">
        <v>16</v>
      </c>
      <c r="R24" s="27"/>
      <c r="S24" s="15">
        <v>7</v>
      </c>
      <c r="T24" s="14">
        <v>7</v>
      </c>
      <c r="U24" s="16">
        <v>11</v>
      </c>
      <c r="V24" s="15">
        <v>7</v>
      </c>
      <c r="W24" s="14">
        <v>16</v>
      </c>
      <c r="X24" s="27"/>
      <c r="Y24" s="15">
        <v>9</v>
      </c>
      <c r="Z24" s="14">
        <v>13</v>
      </c>
      <c r="AA24" s="16" t="s">
        <v>66</v>
      </c>
      <c r="AB24" s="15">
        <v>9</v>
      </c>
      <c r="AC24" s="14">
        <v>11</v>
      </c>
      <c r="AD24" s="16">
        <v>9</v>
      </c>
      <c r="AE24" s="28"/>
      <c r="AF24" s="14" t="s">
        <v>100</v>
      </c>
      <c r="AG24" s="16">
        <v>13</v>
      </c>
      <c r="AH24" s="15">
        <v>4</v>
      </c>
      <c r="AI24" s="14">
        <v>4</v>
      </c>
      <c r="AJ24" s="16">
        <v>13</v>
      </c>
      <c r="AK24" s="15">
        <v>7</v>
      </c>
      <c r="AL24" s="14">
        <v>11</v>
      </c>
      <c r="AM24" s="11">
        <f t="shared" si="0"/>
        <v>316</v>
      </c>
      <c r="AO24" s="13">
        <f t="shared" si="1"/>
        <v>25</v>
      </c>
      <c r="AP24">
        <f t="shared" si="2"/>
        <v>1</v>
      </c>
    </row>
    <row r="25" spans="1:42" x14ac:dyDescent="0.3">
      <c r="A25" s="15" t="s">
        <v>54</v>
      </c>
      <c r="B25" s="9" t="s">
        <v>62</v>
      </c>
      <c r="C25" s="16" t="s">
        <v>68</v>
      </c>
      <c r="D25" s="15" t="s">
        <v>67</v>
      </c>
      <c r="E25" s="14" t="s">
        <v>70</v>
      </c>
      <c r="F25" s="16" t="s">
        <v>65</v>
      </c>
      <c r="G25" s="15" t="s">
        <v>70</v>
      </c>
      <c r="H25" s="14">
        <v>1</v>
      </c>
      <c r="I25" s="27"/>
      <c r="J25" s="28"/>
      <c r="K25" s="14">
        <v>1</v>
      </c>
      <c r="L25" s="16" t="s">
        <v>67</v>
      </c>
      <c r="M25" s="15" t="s">
        <v>81</v>
      </c>
      <c r="N25" s="14">
        <v>2</v>
      </c>
      <c r="O25" s="16" t="s">
        <v>69</v>
      </c>
      <c r="P25" s="15" t="s">
        <v>68</v>
      </c>
      <c r="Q25" s="14" t="s">
        <v>67</v>
      </c>
      <c r="R25" s="16" t="s">
        <v>69</v>
      </c>
      <c r="S25" s="15" t="s">
        <v>81</v>
      </c>
      <c r="T25" s="14">
        <v>2</v>
      </c>
      <c r="U25" s="16">
        <v>2</v>
      </c>
      <c r="V25" s="15" t="s">
        <v>70</v>
      </c>
      <c r="W25" s="14" t="s">
        <v>69</v>
      </c>
      <c r="X25" s="27"/>
      <c r="Y25" s="15" t="s">
        <v>69</v>
      </c>
      <c r="Z25" s="14">
        <v>2</v>
      </c>
      <c r="AA25" s="27"/>
      <c r="AB25" s="15" t="s">
        <v>86</v>
      </c>
      <c r="AC25" s="14">
        <v>6</v>
      </c>
      <c r="AD25" s="27"/>
      <c r="AE25" s="15" t="s">
        <v>69</v>
      </c>
      <c r="AF25" s="14" t="s">
        <v>69</v>
      </c>
      <c r="AG25" s="16">
        <v>6</v>
      </c>
      <c r="AH25" s="15" t="s">
        <v>69</v>
      </c>
      <c r="AI25" s="29"/>
      <c r="AJ25" s="16" t="s">
        <v>70</v>
      </c>
      <c r="AK25" s="15" t="s">
        <v>81</v>
      </c>
      <c r="AL25" s="14" t="s">
        <v>114</v>
      </c>
      <c r="AM25" s="11">
        <f t="shared" si="0"/>
        <v>22</v>
      </c>
      <c r="AO25" s="13">
        <f t="shared" si="1"/>
        <v>6</v>
      </c>
      <c r="AP25">
        <f t="shared" si="2"/>
        <v>2</v>
      </c>
    </row>
    <row r="26" spans="1:42" x14ac:dyDescent="0.3">
      <c r="A26" s="15" t="s">
        <v>23</v>
      </c>
      <c r="B26" s="9" t="s">
        <v>22</v>
      </c>
      <c r="C26" s="16" t="s">
        <v>71</v>
      </c>
      <c r="D26" s="18" t="s">
        <v>71</v>
      </c>
      <c r="E26" s="14" t="s">
        <v>71</v>
      </c>
      <c r="F26" s="16">
        <v>3</v>
      </c>
      <c r="G26" s="15" t="s">
        <v>65</v>
      </c>
      <c r="H26" s="29"/>
      <c r="I26" s="16" t="s">
        <v>71</v>
      </c>
      <c r="J26" s="15" t="s">
        <v>71</v>
      </c>
      <c r="K26" s="14" t="s">
        <v>71</v>
      </c>
      <c r="L26" s="16">
        <v>6</v>
      </c>
      <c r="M26" s="15">
        <v>3</v>
      </c>
      <c r="N26" s="14">
        <v>7</v>
      </c>
      <c r="O26" s="16">
        <v>3</v>
      </c>
      <c r="P26" s="15" t="s">
        <v>69</v>
      </c>
      <c r="Q26" s="14">
        <v>2</v>
      </c>
      <c r="R26" s="27"/>
      <c r="S26" s="15" t="s">
        <v>82</v>
      </c>
      <c r="T26" s="14">
        <v>6</v>
      </c>
      <c r="U26" s="16">
        <v>4</v>
      </c>
      <c r="V26" s="15" t="s">
        <v>82</v>
      </c>
      <c r="W26" s="14">
        <v>3</v>
      </c>
      <c r="X26" s="16">
        <v>10</v>
      </c>
      <c r="Y26" s="15">
        <v>3</v>
      </c>
      <c r="Z26" s="14">
        <v>6</v>
      </c>
      <c r="AA26" s="16">
        <v>13</v>
      </c>
      <c r="AB26" s="15">
        <v>5</v>
      </c>
      <c r="AC26" s="14">
        <v>10</v>
      </c>
      <c r="AD26" s="16">
        <v>10</v>
      </c>
      <c r="AE26" s="15">
        <v>3</v>
      </c>
      <c r="AF26" s="14">
        <v>8</v>
      </c>
      <c r="AG26" s="16">
        <v>16</v>
      </c>
      <c r="AH26" s="15">
        <v>2</v>
      </c>
      <c r="AI26" s="29"/>
      <c r="AJ26" s="16">
        <v>11</v>
      </c>
      <c r="AK26" s="28"/>
      <c r="AL26" s="14" t="s">
        <v>100</v>
      </c>
      <c r="AM26" s="11">
        <f t="shared" si="0"/>
        <v>134</v>
      </c>
      <c r="AO26" s="13">
        <f t="shared" si="1"/>
        <v>16</v>
      </c>
      <c r="AP26">
        <f t="shared" si="2"/>
        <v>1</v>
      </c>
    </row>
    <row r="27" spans="1:42" x14ac:dyDescent="0.3">
      <c r="A27" s="15" t="s">
        <v>24</v>
      </c>
      <c r="B27" s="9" t="s">
        <v>22</v>
      </c>
      <c r="C27" s="16">
        <v>6</v>
      </c>
      <c r="D27" s="15" t="s">
        <v>84</v>
      </c>
      <c r="E27" s="14">
        <v>3</v>
      </c>
      <c r="F27" s="16">
        <v>2</v>
      </c>
      <c r="G27" s="15" t="s">
        <v>81</v>
      </c>
      <c r="H27" s="14">
        <v>2</v>
      </c>
      <c r="I27" s="16">
        <v>6</v>
      </c>
      <c r="J27" s="15" t="s">
        <v>84</v>
      </c>
      <c r="K27" s="14">
        <v>6</v>
      </c>
      <c r="L27" s="16" t="s">
        <v>70</v>
      </c>
      <c r="M27" s="15" t="s">
        <v>83</v>
      </c>
      <c r="N27" s="29"/>
      <c r="O27" s="27"/>
      <c r="P27" s="15" t="s">
        <v>81</v>
      </c>
      <c r="Q27" s="14">
        <v>1</v>
      </c>
      <c r="R27" s="16">
        <v>2</v>
      </c>
      <c r="S27" s="15" t="s">
        <v>85</v>
      </c>
      <c r="T27" s="14">
        <v>5</v>
      </c>
      <c r="U27" s="16">
        <v>3</v>
      </c>
      <c r="V27" s="15">
        <v>3</v>
      </c>
      <c r="W27" s="14">
        <v>7</v>
      </c>
      <c r="X27" s="16">
        <v>9</v>
      </c>
      <c r="Y27" s="15">
        <v>5</v>
      </c>
      <c r="Z27" s="14">
        <v>9</v>
      </c>
      <c r="AA27" s="16">
        <v>10</v>
      </c>
      <c r="AB27" s="15">
        <v>2</v>
      </c>
      <c r="AC27" s="14">
        <v>8</v>
      </c>
      <c r="AD27" s="16">
        <v>8</v>
      </c>
      <c r="AE27" s="15">
        <v>1</v>
      </c>
      <c r="AF27" s="14">
        <v>6</v>
      </c>
      <c r="AG27" s="16">
        <v>8</v>
      </c>
      <c r="AH27" s="15">
        <v>3</v>
      </c>
      <c r="AI27" s="14">
        <v>10</v>
      </c>
      <c r="AJ27" s="16">
        <v>9</v>
      </c>
      <c r="AK27" s="28"/>
      <c r="AL27" s="14">
        <v>3</v>
      </c>
      <c r="AM27" s="11">
        <f t="shared" si="0"/>
        <v>137</v>
      </c>
      <c r="AO27" s="13">
        <f t="shared" si="1"/>
        <v>10</v>
      </c>
      <c r="AP27">
        <f t="shared" si="2"/>
        <v>2</v>
      </c>
    </row>
    <row r="28" spans="1:42" x14ac:dyDescent="0.3">
      <c r="A28" s="15" t="s">
        <v>110</v>
      </c>
      <c r="B28" s="9" t="s">
        <v>22</v>
      </c>
      <c r="C28" s="16" t="s">
        <v>89</v>
      </c>
      <c r="D28" s="15" t="s">
        <v>89</v>
      </c>
      <c r="E28" s="14" t="s">
        <v>89</v>
      </c>
      <c r="F28" s="16" t="s">
        <v>89</v>
      </c>
      <c r="G28" s="15" t="s">
        <v>89</v>
      </c>
      <c r="H28" s="14" t="s">
        <v>89</v>
      </c>
      <c r="I28" s="16" t="s">
        <v>89</v>
      </c>
      <c r="J28" s="15" t="s">
        <v>89</v>
      </c>
      <c r="K28" s="14" t="s">
        <v>89</v>
      </c>
      <c r="L28" s="16" t="s">
        <v>89</v>
      </c>
      <c r="M28" s="15" t="s">
        <v>89</v>
      </c>
      <c r="N28" s="14" t="s">
        <v>89</v>
      </c>
      <c r="O28" s="16" t="s">
        <v>89</v>
      </c>
      <c r="P28" s="15" t="s">
        <v>89</v>
      </c>
      <c r="Q28" s="14" t="s">
        <v>89</v>
      </c>
      <c r="R28" s="16" t="s">
        <v>89</v>
      </c>
      <c r="S28" s="15" t="s">
        <v>89</v>
      </c>
      <c r="T28" s="14" t="s">
        <v>89</v>
      </c>
      <c r="U28" s="16" t="s">
        <v>89</v>
      </c>
      <c r="V28" s="15" t="s">
        <v>89</v>
      </c>
      <c r="W28" s="14" t="s">
        <v>89</v>
      </c>
      <c r="X28" s="16" t="s">
        <v>89</v>
      </c>
      <c r="Y28" s="15" t="s">
        <v>89</v>
      </c>
      <c r="Z28" s="14" t="s">
        <v>89</v>
      </c>
      <c r="AA28" s="16" t="s">
        <v>89</v>
      </c>
      <c r="AB28" s="15" t="s">
        <v>89</v>
      </c>
      <c r="AC28" s="14" t="s">
        <v>89</v>
      </c>
      <c r="AD28" s="16" t="s">
        <v>89</v>
      </c>
      <c r="AE28" s="15" t="s">
        <v>89</v>
      </c>
      <c r="AF28" s="14" t="s">
        <v>89</v>
      </c>
      <c r="AG28" s="16" t="s">
        <v>89</v>
      </c>
      <c r="AH28" s="15" t="s">
        <v>89</v>
      </c>
      <c r="AI28" s="14" t="s">
        <v>89</v>
      </c>
      <c r="AJ28" s="16">
        <v>1</v>
      </c>
      <c r="AK28" s="15" t="s">
        <v>67</v>
      </c>
      <c r="AL28" s="14" t="s">
        <v>70</v>
      </c>
      <c r="AM28" s="11">
        <f t="shared" si="0"/>
        <v>1</v>
      </c>
      <c r="AO28" s="13">
        <f t="shared" si="1"/>
        <v>1</v>
      </c>
      <c r="AP28">
        <f t="shared" si="2"/>
        <v>1</v>
      </c>
    </row>
    <row r="29" spans="1:42" x14ac:dyDescent="0.3">
      <c r="A29" s="15" t="s">
        <v>105</v>
      </c>
      <c r="B29" s="9" t="s">
        <v>104</v>
      </c>
      <c r="C29" s="16" t="s">
        <v>89</v>
      </c>
      <c r="D29" s="15" t="s">
        <v>89</v>
      </c>
      <c r="E29" s="14" t="s">
        <v>89</v>
      </c>
      <c r="F29" s="16" t="s">
        <v>89</v>
      </c>
      <c r="G29" s="15" t="s">
        <v>89</v>
      </c>
      <c r="H29" s="14" t="s">
        <v>89</v>
      </c>
      <c r="I29" s="16" t="s">
        <v>89</v>
      </c>
      <c r="J29" s="15" t="s">
        <v>89</v>
      </c>
      <c r="K29" s="14" t="s">
        <v>89</v>
      </c>
      <c r="L29" s="16" t="s">
        <v>89</v>
      </c>
      <c r="M29" s="15" t="s">
        <v>89</v>
      </c>
      <c r="N29" s="14" t="s">
        <v>89</v>
      </c>
      <c r="O29" s="16" t="s">
        <v>89</v>
      </c>
      <c r="P29" s="15" t="s">
        <v>89</v>
      </c>
      <c r="Q29" s="14" t="s">
        <v>89</v>
      </c>
      <c r="R29" s="16" t="s">
        <v>89</v>
      </c>
      <c r="S29" s="15" t="s">
        <v>89</v>
      </c>
      <c r="T29" s="14" t="s">
        <v>89</v>
      </c>
      <c r="U29" s="16" t="s">
        <v>89</v>
      </c>
      <c r="V29" s="15" t="s">
        <v>89</v>
      </c>
      <c r="W29" s="14" t="s">
        <v>89</v>
      </c>
      <c r="X29" s="16" t="s">
        <v>89</v>
      </c>
      <c r="Y29" s="15" t="s">
        <v>89</v>
      </c>
      <c r="Z29" s="14" t="s">
        <v>89</v>
      </c>
      <c r="AA29" s="16" t="s">
        <v>68</v>
      </c>
      <c r="AB29" s="15" t="s">
        <v>65</v>
      </c>
      <c r="AC29" s="14" t="s">
        <v>89</v>
      </c>
      <c r="AD29" s="16" t="s">
        <v>89</v>
      </c>
      <c r="AE29" s="15" t="s">
        <v>89</v>
      </c>
      <c r="AF29" s="14" t="s">
        <v>89</v>
      </c>
      <c r="AG29" s="16" t="s">
        <v>89</v>
      </c>
      <c r="AH29" s="15" t="s">
        <v>89</v>
      </c>
      <c r="AI29" s="14" t="s">
        <v>89</v>
      </c>
      <c r="AJ29" s="27"/>
      <c r="AK29" s="15" t="s">
        <v>66</v>
      </c>
      <c r="AL29" s="29"/>
      <c r="AM29" s="11">
        <f t="shared" si="0"/>
        <v>0</v>
      </c>
      <c r="AO29" s="13" t="str">
        <f t="shared" si="1"/>
        <v>18°</v>
      </c>
      <c r="AP29">
        <f t="shared" si="2"/>
        <v>1</v>
      </c>
    </row>
    <row r="30" spans="1:42" x14ac:dyDescent="0.3">
      <c r="A30" s="15" t="s">
        <v>63</v>
      </c>
      <c r="B30" s="9" t="s">
        <v>26</v>
      </c>
      <c r="C30" s="16" t="s">
        <v>66</v>
      </c>
      <c r="D30" s="15" t="s">
        <v>66</v>
      </c>
      <c r="E30" s="14" t="s">
        <v>67</v>
      </c>
      <c r="F30" s="16" t="s">
        <v>66</v>
      </c>
      <c r="G30" s="28"/>
      <c r="H30" s="14" t="s">
        <v>68</v>
      </c>
      <c r="I30" s="16" t="s">
        <v>69</v>
      </c>
      <c r="J30" s="28"/>
      <c r="K30" s="14" t="s">
        <v>66</v>
      </c>
      <c r="L30" s="16" t="s">
        <v>66</v>
      </c>
      <c r="M30" s="15" t="s">
        <v>65</v>
      </c>
      <c r="N30" s="29"/>
      <c r="O30" s="16" t="s">
        <v>66</v>
      </c>
      <c r="P30" s="15" t="s">
        <v>65</v>
      </c>
      <c r="Q30" s="29"/>
      <c r="R30" s="16" t="s">
        <v>89</v>
      </c>
      <c r="S30" s="15" t="s">
        <v>89</v>
      </c>
      <c r="T30" s="14" t="s">
        <v>89</v>
      </c>
      <c r="U30" s="16" t="s">
        <v>66</v>
      </c>
      <c r="V30" s="15" t="s">
        <v>71</v>
      </c>
      <c r="W30" s="14" t="s">
        <v>71</v>
      </c>
      <c r="X30" s="16" t="s">
        <v>89</v>
      </c>
      <c r="Y30" s="15" t="s">
        <v>89</v>
      </c>
      <c r="Z30" s="14" t="s">
        <v>89</v>
      </c>
      <c r="AA30" s="16" t="s">
        <v>89</v>
      </c>
      <c r="AB30" s="15" t="s">
        <v>89</v>
      </c>
      <c r="AC30" s="14" t="s">
        <v>89</v>
      </c>
      <c r="AD30" s="16" t="s">
        <v>89</v>
      </c>
      <c r="AE30" s="15" t="s">
        <v>89</v>
      </c>
      <c r="AF30" s="14" t="s">
        <v>89</v>
      </c>
      <c r="AG30" s="16" t="s">
        <v>89</v>
      </c>
      <c r="AH30" s="15" t="s">
        <v>89</v>
      </c>
      <c r="AI30" s="14" t="s">
        <v>89</v>
      </c>
      <c r="AJ30" s="16" t="s">
        <v>89</v>
      </c>
      <c r="AK30" s="15" t="s">
        <v>89</v>
      </c>
      <c r="AL30" s="14" t="s">
        <v>89</v>
      </c>
      <c r="AM30" s="11">
        <f t="shared" si="0"/>
        <v>0</v>
      </c>
      <c r="AO30" s="13" t="str">
        <f t="shared" si="1"/>
        <v>17°</v>
      </c>
      <c r="AP30">
        <f t="shared" si="2"/>
        <v>1</v>
      </c>
    </row>
    <row r="31" spans="1:42" x14ac:dyDescent="0.3">
      <c r="A31" s="15" t="s">
        <v>94</v>
      </c>
      <c r="B31" s="9" t="s">
        <v>26</v>
      </c>
      <c r="C31" s="16" t="s">
        <v>89</v>
      </c>
      <c r="D31" s="15" t="s">
        <v>89</v>
      </c>
      <c r="E31" s="14" t="s">
        <v>89</v>
      </c>
      <c r="F31" s="16" t="s">
        <v>89</v>
      </c>
      <c r="G31" s="15" t="s">
        <v>89</v>
      </c>
      <c r="H31" s="14" t="s">
        <v>89</v>
      </c>
      <c r="I31" s="16" t="s">
        <v>89</v>
      </c>
      <c r="J31" s="15" t="s">
        <v>89</v>
      </c>
      <c r="K31" s="14" t="s">
        <v>89</v>
      </c>
      <c r="L31" s="16" t="s">
        <v>89</v>
      </c>
      <c r="M31" s="15" t="s">
        <v>89</v>
      </c>
      <c r="N31" s="14" t="s">
        <v>89</v>
      </c>
      <c r="O31" s="16" t="s">
        <v>89</v>
      </c>
      <c r="P31" s="15" t="s">
        <v>89</v>
      </c>
      <c r="Q31" s="14" t="s">
        <v>89</v>
      </c>
      <c r="R31" s="16" t="s">
        <v>66</v>
      </c>
      <c r="S31" s="15" t="s">
        <v>67</v>
      </c>
      <c r="T31" s="14" t="s">
        <v>69</v>
      </c>
      <c r="U31" s="16" t="s">
        <v>89</v>
      </c>
      <c r="V31" s="15" t="s">
        <v>89</v>
      </c>
      <c r="W31" s="14" t="s">
        <v>89</v>
      </c>
      <c r="X31" s="16" t="s">
        <v>89</v>
      </c>
      <c r="Y31" s="15" t="s">
        <v>89</v>
      </c>
      <c r="Z31" s="14" t="s">
        <v>89</v>
      </c>
      <c r="AA31" s="16" t="s">
        <v>89</v>
      </c>
      <c r="AB31" s="15" t="s">
        <v>89</v>
      </c>
      <c r="AC31" s="14" t="s">
        <v>89</v>
      </c>
      <c r="AD31" s="16" t="s">
        <v>89</v>
      </c>
      <c r="AE31" s="15" t="s">
        <v>89</v>
      </c>
      <c r="AF31" s="14" t="s">
        <v>89</v>
      </c>
      <c r="AG31" s="16" t="s">
        <v>89</v>
      </c>
      <c r="AH31" s="15" t="s">
        <v>89</v>
      </c>
      <c r="AI31" s="14" t="s">
        <v>89</v>
      </c>
      <c r="AJ31" s="16" t="s">
        <v>89</v>
      </c>
      <c r="AK31" s="15" t="s">
        <v>89</v>
      </c>
      <c r="AL31" s="14" t="s">
        <v>89</v>
      </c>
      <c r="AM31" s="11">
        <f t="shared" si="0"/>
        <v>0</v>
      </c>
      <c r="AO31" s="13" t="str">
        <f t="shared" si="1"/>
        <v>17°</v>
      </c>
      <c r="AP31">
        <f t="shared" si="2"/>
        <v>1</v>
      </c>
    </row>
    <row r="32" spans="1:42" x14ac:dyDescent="0.3">
      <c r="A32" s="15" t="s">
        <v>98</v>
      </c>
      <c r="B32" s="9" t="s">
        <v>26</v>
      </c>
      <c r="C32" s="16" t="s">
        <v>89</v>
      </c>
      <c r="D32" s="15" t="s">
        <v>89</v>
      </c>
      <c r="E32" s="14" t="s">
        <v>89</v>
      </c>
      <c r="F32" s="16" t="s">
        <v>89</v>
      </c>
      <c r="G32" s="15" t="s">
        <v>89</v>
      </c>
      <c r="H32" s="14" t="s">
        <v>89</v>
      </c>
      <c r="I32" s="16" t="s">
        <v>89</v>
      </c>
      <c r="J32" s="15" t="s">
        <v>89</v>
      </c>
      <c r="K32" s="14" t="s">
        <v>89</v>
      </c>
      <c r="L32" s="16" t="s">
        <v>89</v>
      </c>
      <c r="M32" s="15" t="s">
        <v>89</v>
      </c>
      <c r="N32" s="14" t="s">
        <v>89</v>
      </c>
      <c r="O32" s="16" t="s">
        <v>89</v>
      </c>
      <c r="P32" s="15" t="s">
        <v>89</v>
      </c>
      <c r="Q32" s="14" t="s">
        <v>89</v>
      </c>
      <c r="R32" s="16" t="s">
        <v>89</v>
      </c>
      <c r="S32" s="15" t="s">
        <v>89</v>
      </c>
      <c r="T32" s="14" t="s">
        <v>89</v>
      </c>
      <c r="U32" s="16" t="s">
        <v>67</v>
      </c>
      <c r="V32" s="15" t="s">
        <v>87</v>
      </c>
      <c r="W32" s="14" t="s">
        <v>66</v>
      </c>
      <c r="X32" s="27"/>
      <c r="Y32" s="15" t="s">
        <v>67</v>
      </c>
      <c r="Z32" s="14" t="s">
        <v>67</v>
      </c>
      <c r="AA32" s="16" t="s">
        <v>67</v>
      </c>
      <c r="AB32" s="15" t="s">
        <v>87</v>
      </c>
      <c r="AC32" s="14" t="s">
        <v>66</v>
      </c>
      <c r="AD32" s="16" t="s">
        <v>89</v>
      </c>
      <c r="AE32" s="15" t="s">
        <v>89</v>
      </c>
      <c r="AF32" s="14" t="s">
        <v>89</v>
      </c>
      <c r="AG32" s="16">
        <v>1</v>
      </c>
      <c r="AH32" s="15" t="s">
        <v>66</v>
      </c>
      <c r="AI32" s="14">
        <v>1</v>
      </c>
      <c r="AJ32" s="16" t="s">
        <v>66</v>
      </c>
      <c r="AK32" s="15" t="s">
        <v>112</v>
      </c>
      <c r="AL32" s="14" t="s">
        <v>68</v>
      </c>
      <c r="AM32" s="11">
        <f t="shared" si="0"/>
        <v>2</v>
      </c>
      <c r="AO32" s="13">
        <f t="shared" si="1"/>
        <v>1</v>
      </c>
      <c r="AP32">
        <f t="shared" si="2"/>
        <v>2</v>
      </c>
    </row>
    <row r="33" spans="1:42" x14ac:dyDescent="0.3">
      <c r="A33" s="15" t="s">
        <v>95</v>
      </c>
      <c r="B33" s="9" t="s">
        <v>26</v>
      </c>
      <c r="C33" s="16" t="s">
        <v>89</v>
      </c>
      <c r="D33" s="15" t="s">
        <v>89</v>
      </c>
      <c r="E33" s="14" t="s">
        <v>89</v>
      </c>
      <c r="F33" s="16" t="s">
        <v>89</v>
      </c>
      <c r="G33" s="15" t="s">
        <v>89</v>
      </c>
      <c r="H33" s="14" t="s">
        <v>89</v>
      </c>
      <c r="I33" s="16" t="s">
        <v>89</v>
      </c>
      <c r="J33" s="15" t="s">
        <v>89</v>
      </c>
      <c r="K33" s="14" t="s">
        <v>89</v>
      </c>
      <c r="L33" s="16" t="s">
        <v>89</v>
      </c>
      <c r="M33" s="15" t="s">
        <v>89</v>
      </c>
      <c r="N33" s="14" t="s">
        <v>89</v>
      </c>
      <c r="O33" s="16" t="s">
        <v>89</v>
      </c>
      <c r="P33" s="15" t="s">
        <v>89</v>
      </c>
      <c r="Q33" s="14" t="s">
        <v>89</v>
      </c>
      <c r="R33" s="16" t="s">
        <v>65</v>
      </c>
      <c r="S33" s="15" t="s">
        <v>66</v>
      </c>
      <c r="T33" s="14" t="s">
        <v>68</v>
      </c>
      <c r="U33" s="16" t="s">
        <v>89</v>
      </c>
      <c r="V33" s="15" t="s">
        <v>89</v>
      </c>
      <c r="W33" s="14" t="s">
        <v>89</v>
      </c>
      <c r="X33" s="16" t="s">
        <v>89</v>
      </c>
      <c r="Y33" s="15" t="s">
        <v>89</v>
      </c>
      <c r="Z33" s="14" t="s">
        <v>89</v>
      </c>
      <c r="AA33" s="16" t="s">
        <v>89</v>
      </c>
      <c r="AB33" s="15" t="s">
        <v>89</v>
      </c>
      <c r="AC33" s="14" t="s">
        <v>89</v>
      </c>
      <c r="AD33" s="16" t="s">
        <v>89</v>
      </c>
      <c r="AE33" s="15" t="s">
        <v>89</v>
      </c>
      <c r="AF33" s="14" t="s">
        <v>89</v>
      </c>
      <c r="AG33" s="16" t="s">
        <v>89</v>
      </c>
      <c r="AH33" s="15" t="s">
        <v>89</v>
      </c>
      <c r="AI33" s="14" t="s">
        <v>89</v>
      </c>
      <c r="AJ33" s="16" t="s">
        <v>89</v>
      </c>
      <c r="AK33" s="15" t="s">
        <v>89</v>
      </c>
      <c r="AL33" s="14" t="s">
        <v>89</v>
      </c>
      <c r="AM33" s="11">
        <f t="shared" si="0"/>
        <v>0</v>
      </c>
      <c r="AO33" s="13" t="str">
        <f t="shared" si="1"/>
        <v>18°</v>
      </c>
      <c r="AP33">
        <f t="shared" si="2"/>
        <v>1</v>
      </c>
    </row>
    <row r="34" spans="1:42" x14ac:dyDescent="0.3">
      <c r="A34" s="15" t="s">
        <v>64</v>
      </c>
      <c r="B34" s="9" t="s">
        <v>26</v>
      </c>
      <c r="C34" s="16" t="s">
        <v>67</v>
      </c>
      <c r="D34" s="28"/>
      <c r="E34" s="14" t="s">
        <v>68</v>
      </c>
      <c r="F34" s="16" t="s">
        <v>70</v>
      </c>
      <c r="G34" s="15" t="s">
        <v>66</v>
      </c>
      <c r="H34" s="14" t="s">
        <v>69</v>
      </c>
      <c r="I34" s="16">
        <v>2</v>
      </c>
      <c r="J34" s="15" t="s">
        <v>69</v>
      </c>
      <c r="K34" s="14">
        <v>5</v>
      </c>
      <c r="L34" s="27"/>
      <c r="M34" s="15" t="s">
        <v>68</v>
      </c>
      <c r="N34" s="14" t="s">
        <v>67</v>
      </c>
      <c r="O34" s="27"/>
      <c r="P34" s="15" t="s">
        <v>71</v>
      </c>
      <c r="Q34" s="14" t="s">
        <v>71</v>
      </c>
      <c r="R34" s="16" t="s">
        <v>71</v>
      </c>
      <c r="S34" s="15" t="s">
        <v>71</v>
      </c>
      <c r="T34" s="14" t="s">
        <v>71</v>
      </c>
      <c r="U34" s="16" t="s">
        <v>71</v>
      </c>
      <c r="V34" s="15" t="s">
        <v>71</v>
      </c>
      <c r="W34" s="14" t="s">
        <v>71</v>
      </c>
      <c r="X34" s="27"/>
      <c r="Y34" s="15" t="s">
        <v>68</v>
      </c>
      <c r="Z34" s="14" t="s">
        <v>68</v>
      </c>
      <c r="AA34" s="27"/>
      <c r="AB34" s="15" t="s">
        <v>112</v>
      </c>
      <c r="AC34" s="29"/>
      <c r="AD34" s="16" t="s">
        <v>68</v>
      </c>
      <c r="AE34" s="15" t="s">
        <v>67</v>
      </c>
      <c r="AF34" s="14" t="s">
        <v>68</v>
      </c>
      <c r="AG34" s="16" t="s">
        <v>68</v>
      </c>
      <c r="AH34" s="15" t="s">
        <v>67</v>
      </c>
      <c r="AI34" s="29"/>
      <c r="AJ34" s="16" t="s">
        <v>113</v>
      </c>
      <c r="AK34" s="15" t="s">
        <v>65</v>
      </c>
      <c r="AL34" s="29"/>
      <c r="AM34" s="11">
        <f t="shared" si="0"/>
        <v>7</v>
      </c>
      <c r="AO34" s="13">
        <f t="shared" si="1"/>
        <v>5</v>
      </c>
      <c r="AP34">
        <f t="shared" si="2"/>
        <v>1</v>
      </c>
    </row>
    <row r="35" spans="1:42" x14ac:dyDescent="0.3">
      <c r="A35" s="15" t="s">
        <v>9</v>
      </c>
      <c r="B35" s="9" t="s">
        <v>27</v>
      </c>
      <c r="C35" s="16">
        <v>11</v>
      </c>
      <c r="D35" s="15">
        <v>7</v>
      </c>
      <c r="E35" s="29"/>
      <c r="F35" s="16">
        <v>25</v>
      </c>
      <c r="G35" s="15">
        <v>12</v>
      </c>
      <c r="H35" s="14">
        <v>16</v>
      </c>
      <c r="I35" s="16">
        <v>20</v>
      </c>
      <c r="J35" s="15">
        <v>1</v>
      </c>
      <c r="K35" s="14">
        <v>25</v>
      </c>
      <c r="L35" s="16">
        <v>25</v>
      </c>
      <c r="M35" s="15">
        <v>12</v>
      </c>
      <c r="N35" s="14">
        <v>25</v>
      </c>
      <c r="O35" s="16">
        <v>25</v>
      </c>
      <c r="P35" s="15">
        <v>12</v>
      </c>
      <c r="Q35" s="14">
        <v>25</v>
      </c>
      <c r="R35" s="16">
        <v>25</v>
      </c>
      <c r="S35" s="15">
        <v>12</v>
      </c>
      <c r="T35" s="14">
        <v>25</v>
      </c>
      <c r="U35" s="16">
        <v>25</v>
      </c>
      <c r="V35" s="15">
        <v>12</v>
      </c>
      <c r="W35" s="14">
        <v>25</v>
      </c>
      <c r="X35" s="16" t="s">
        <v>71</v>
      </c>
      <c r="Y35" s="15" t="s">
        <v>71</v>
      </c>
      <c r="Z35" s="14" t="s">
        <v>71</v>
      </c>
      <c r="AA35" s="16" t="s">
        <v>71</v>
      </c>
      <c r="AB35" s="15" t="s">
        <v>71</v>
      </c>
      <c r="AC35" s="14" t="s">
        <v>71</v>
      </c>
      <c r="AD35" s="16">
        <v>20</v>
      </c>
      <c r="AE35" s="15">
        <v>9</v>
      </c>
      <c r="AF35" s="14">
        <v>20</v>
      </c>
      <c r="AG35" s="16">
        <v>25</v>
      </c>
      <c r="AH35" s="15">
        <v>9</v>
      </c>
      <c r="AI35" s="14">
        <v>25</v>
      </c>
      <c r="AJ35" s="16">
        <v>20</v>
      </c>
      <c r="AK35" s="15">
        <v>9</v>
      </c>
      <c r="AL35" s="14">
        <v>25</v>
      </c>
      <c r="AM35" s="11">
        <f t="shared" si="0"/>
        <v>527</v>
      </c>
      <c r="AO35" s="13">
        <f t="shared" si="1"/>
        <v>25</v>
      </c>
      <c r="AP35">
        <f t="shared" si="2"/>
        <v>13</v>
      </c>
    </row>
    <row r="36" spans="1:42" x14ac:dyDescent="0.3">
      <c r="A36" s="15" t="s">
        <v>103</v>
      </c>
      <c r="B36" s="9" t="s">
        <v>27</v>
      </c>
      <c r="C36" s="16" t="s">
        <v>89</v>
      </c>
      <c r="D36" s="15" t="s">
        <v>89</v>
      </c>
      <c r="E36" s="14" t="s">
        <v>89</v>
      </c>
      <c r="F36" s="16" t="s">
        <v>89</v>
      </c>
      <c r="G36" s="15" t="s">
        <v>89</v>
      </c>
      <c r="H36" s="14" t="s">
        <v>89</v>
      </c>
      <c r="I36" s="16" t="s">
        <v>89</v>
      </c>
      <c r="J36" s="15" t="s">
        <v>89</v>
      </c>
      <c r="K36" s="14" t="s">
        <v>89</v>
      </c>
      <c r="L36" s="16" t="s">
        <v>89</v>
      </c>
      <c r="M36" s="15" t="s">
        <v>89</v>
      </c>
      <c r="N36" s="14" t="s">
        <v>89</v>
      </c>
      <c r="O36" s="16" t="s">
        <v>89</v>
      </c>
      <c r="P36" s="15" t="s">
        <v>89</v>
      </c>
      <c r="Q36" s="14" t="s">
        <v>89</v>
      </c>
      <c r="R36" s="16" t="s">
        <v>89</v>
      </c>
      <c r="S36" s="15" t="s">
        <v>89</v>
      </c>
      <c r="T36" s="14" t="s">
        <v>89</v>
      </c>
      <c r="U36" s="16" t="s">
        <v>89</v>
      </c>
      <c r="V36" s="15" t="s">
        <v>89</v>
      </c>
      <c r="W36" s="14" t="s">
        <v>89</v>
      </c>
      <c r="X36" s="16" t="s">
        <v>89</v>
      </c>
      <c r="Y36" s="15" t="s">
        <v>89</v>
      </c>
      <c r="Z36" s="14" t="s">
        <v>89</v>
      </c>
      <c r="AA36" s="16">
        <v>2</v>
      </c>
      <c r="AB36" s="15" t="s">
        <v>70</v>
      </c>
      <c r="AC36" s="14">
        <v>1</v>
      </c>
      <c r="AD36" s="16" t="s">
        <v>89</v>
      </c>
      <c r="AE36" s="15" t="s">
        <v>89</v>
      </c>
      <c r="AF36" s="14" t="s">
        <v>89</v>
      </c>
      <c r="AG36" s="16" t="s">
        <v>89</v>
      </c>
      <c r="AH36" s="15" t="s">
        <v>89</v>
      </c>
      <c r="AI36" s="14" t="s">
        <v>89</v>
      </c>
      <c r="AJ36" s="16" t="s">
        <v>89</v>
      </c>
      <c r="AK36" s="15" t="s">
        <v>89</v>
      </c>
      <c r="AL36" s="14" t="s">
        <v>89</v>
      </c>
      <c r="AM36" s="11">
        <f t="shared" si="0"/>
        <v>3</v>
      </c>
      <c r="AO36" s="13">
        <f t="shared" si="1"/>
        <v>2</v>
      </c>
      <c r="AP36">
        <f t="shared" si="2"/>
        <v>1</v>
      </c>
    </row>
    <row r="37" spans="1:42" x14ac:dyDescent="0.3">
      <c r="A37" s="15" t="s">
        <v>32</v>
      </c>
      <c r="B37" s="9" t="s">
        <v>27</v>
      </c>
      <c r="C37" s="16">
        <v>9</v>
      </c>
      <c r="D37" s="15" t="s">
        <v>70</v>
      </c>
      <c r="E37" s="14">
        <v>7</v>
      </c>
      <c r="F37" s="16">
        <v>7</v>
      </c>
      <c r="G37" s="15">
        <v>4</v>
      </c>
      <c r="H37" s="14">
        <v>13</v>
      </c>
      <c r="I37" s="16">
        <v>9</v>
      </c>
      <c r="J37" s="15">
        <v>2</v>
      </c>
      <c r="K37" s="14">
        <v>7</v>
      </c>
      <c r="L37" s="16">
        <v>8</v>
      </c>
      <c r="M37" s="15" t="s">
        <v>84</v>
      </c>
      <c r="N37" s="29"/>
      <c r="O37" s="16">
        <v>7</v>
      </c>
      <c r="P37" s="15" t="s">
        <v>84</v>
      </c>
      <c r="Q37" s="14">
        <v>4</v>
      </c>
      <c r="R37" s="16">
        <v>7</v>
      </c>
      <c r="S37" s="15">
        <v>1</v>
      </c>
      <c r="T37" s="14">
        <v>11</v>
      </c>
      <c r="U37" s="16">
        <v>10</v>
      </c>
      <c r="V37" s="15">
        <v>6</v>
      </c>
      <c r="W37" s="14">
        <v>9</v>
      </c>
      <c r="X37" s="16">
        <v>25</v>
      </c>
      <c r="Y37" s="15">
        <v>2</v>
      </c>
      <c r="Z37" s="14">
        <v>11</v>
      </c>
      <c r="AA37" s="16">
        <v>9</v>
      </c>
      <c r="AB37" s="15" t="s">
        <v>84</v>
      </c>
      <c r="AC37" s="14">
        <v>9</v>
      </c>
      <c r="AD37" s="16">
        <v>7</v>
      </c>
      <c r="AE37" s="15">
        <v>2</v>
      </c>
      <c r="AF37" s="14">
        <v>9</v>
      </c>
      <c r="AG37" s="16">
        <v>9</v>
      </c>
      <c r="AH37" s="15" t="s">
        <v>83</v>
      </c>
      <c r="AI37" s="14">
        <v>11</v>
      </c>
      <c r="AJ37" s="16">
        <v>10</v>
      </c>
      <c r="AK37" s="15">
        <v>4</v>
      </c>
      <c r="AL37" s="14">
        <v>16</v>
      </c>
      <c r="AM37" s="11">
        <f t="shared" si="0"/>
        <v>245</v>
      </c>
      <c r="AO37" s="13">
        <f t="shared" si="1"/>
        <v>25</v>
      </c>
      <c r="AP37">
        <f t="shared" si="2"/>
        <v>1</v>
      </c>
    </row>
    <row r="38" spans="1:42" x14ac:dyDescent="0.3">
      <c r="A38" s="15" t="s">
        <v>14</v>
      </c>
      <c r="B38" s="9" t="s">
        <v>31</v>
      </c>
      <c r="C38" s="16">
        <v>7</v>
      </c>
      <c r="D38" s="15" t="s">
        <v>83</v>
      </c>
      <c r="E38" s="14">
        <v>8</v>
      </c>
      <c r="F38" s="16">
        <v>4</v>
      </c>
      <c r="G38" s="15" t="s">
        <v>69</v>
      </c>
      <c r="H38" s="14">
        <v>6</v>
      </c>
      <c r="I38" s="16" t="s">
        <v>70</v>
      </c>
      <c r="J38" s="15" t="s">
        <v>85</v>
      </c>
      <c r="K38" s="14">
        <v>4</v>
      </c>
      <c r="L38" s="16">
        <v>4</v>
      </c>
      <c r="M38" s="28"/>
      <c r="N38" s="14" t="s">
        <v>68</v>
      </c>
      <c r="O38" s="16">
        <v>2</v>
      </c>
      <c r="P38" s="15" t="s">
        <v>82</v>
      </c>
      <c r="Q38" s="14">
        <v>3</v>
      </c>
      <c r="R38" s="16">
        <v>8</v>
      </c>
      <c r="S38" s="15" t="s">
        <v>84</v>
      </c>
      <c r="T38" s="14">
        <v>4</v>
      </c>
      <c r="U38" s="16">
        <v>13</v>
      </c>
      <c r="V38" s="15" t="s">
        <v>85</v>
      </c>
      <c r="W38" s="14">
        <v>8</v>
      </c>
      <c r="X38" s="16">
        <v>4</v>
      </c>
      <c r="Y38" s="15">
        <v>4</v>
      </c>
      <c r="Z38" s="14">
        <v>16</v>
      </c>
      <c r="AA38" s="16">
        <v>8</v>
      </c>
      <c r="AB38" s="15">
        <v>1</v>
      </c>
      <c r="AC38" s="14">
        <v>13</v>
      </c>
      <c r="AD38" s="16">
        <v>16</v>
      </c>
      <c r="AE38" s="15">
        <v>5</v>
      </c>
      <c r="AF38" s="14">
        <v>11</v>
      </c>
      <c r="AG38" s="16">
        <v>10</v>
      </c>
      <c r="AH38" s="15" t="s">
        <v>85</v>
      </c>
      <c r="AI38" s="29"/>
      <c r="AJ38" s="16">
        <v>6</v>
      </c>
      <c r="AK38" s="15">
        <v>2</v>
      </c>
      <c r="AL38" s="14">
        <v>9</v>
      </c>
      <c r="AM38" s="11">
        <f t="shared" si="0"/>
        <v>176</v>
      </c>
      <c r="AO38" s="13">
        <f t="shared" si="1"/>
        <v>16</v>
      </c>
      <c r="AP38">
        <f t="shared" si="2"/>
        <v>2</v>
      </c>
    </row>
    <row r="39" spans="1:42" x14ac:dyDescent="0.3">
      <c r="A39" s="15" t="s">
        <v>28</v>
      </c>
      <c r="B39" s="9" t="s">
        <v>31</v>
      </c>
      <c r="C39" s="16">
        <v>5</v>
      </c>
      <c r="D39" s="15" t="s">
        <v>69</v>
      </c>
      <c r="E39" s="14" t="s">
        <v>69</v>
      </c>
      <c r="F39" s="16" t="s">
        <v>69</v>
      </c>
      <c r="G39" s="15" t="s">
        <v>84</v>
      </c>
      <c r="H39" s="14">
        <v>5</v>
      </c>
      <c r="I39" s="16">
        <v>8</v>
      </c>
      <c r="J39" s="15" t="s">
        <v>86</v>
      </c>
      <c r="K39" s="29"/>
      <c r="L39" s="16">
        <v>1</v>
      </c>
      <c r="M39" s="15" t="s">
        <v>82</v>
      </c>
      <c r="N39" s="14">
        <v>4</v>
      </c>
      <c r="O39" s="27"/>
      <c r="P39" s="15">
        <v>6</v>
      </c>
      <c r="Q39" s="14">
        <v>13</v>
      </c>
      <c r="R39" s="16">
        <v>1</v>
      </c>
      <c r="S39" s="28"/>
      <c r="T39" s="14">
        <v>3</v>
      </c>
      <c r="U39" s="27"/>
      <c r="V39" s="15" t="s">
        <v>69</v>
      </c>
      <c r="W39" s="14">
        <v>2</v>
      </c>
      <c r="X39" s="16">
        <v>13</v>
      </c>
      <c r="Y39" s="15">
        <v>6</v>
      </c>
      <c r="Z39" s="14">
        <v>8</v>
      </c>
      <c r="AA39" s="16">
        <v>3</v>
      </c>
      <c r="AB39" s="15" t="s">
        <v>83</v>
      </c>
      <c r="AC39" s="14">
        <v>4</v>
      </c>
      <c r="AD39" s="16">
        <v>5</v>
      </c>
      <c r="AE39" s="15" t="s">
        <v>86</v>
      </c>
      <c r="AF39" s="14">
        <v>5</v>
      </c>
      <c r="AG39" s="16">
        <v>4</v>
      </c>
      <c r="AH39" s="15" t="s">
        <v>86</v>
      </c>
      <c r="AI39" s="14">
        <v>5</v>
      </c>
      <c r="AJ39" s="16">
        <v>2</v>
      </c>
      <c r="AK39" s="15" t="s">
        <v>84</v>
      </c>
      <c r="AL39" s="14">
        <v>4</v>
      </c>
      <c r="AM39" s="11">
        <f t="shared" si="0"/>
        <v>107</v>
      </c>
      <c r="AO39" s="13">
        <f t="shared" si="1"/>
        <v>13</v>
      </c>
      <c r="AP39">
        <f t="shared" si="2"/>
        <v>2</v>
      </c>
    </row>
    <row r="40" spans="1:42" x14ac:dyDescent="0.3">
      <c r="A40" s="12"/>
      <c r="K40" s="24"/>
      <c r="O40" s="23"/>
      <c r="T40" s="24"/>
    </row>
    <row r="43" spans="1:42" x14ac:dyDescent="0.3">
      <c r="B43" s="9" t="s">
        <v>10</v>
      </c>
      <c r="C43">
        <f t="shared" ref="C43:AL43" si="3">SUM(C3:C5)</f>
        <v>20</v>
      </c>
      <c r="D43">
        <f t="shared" si="3"/>
        <v>9</v>
      </c>
      <c r="E43">
        <f t="shared" si="3"/>
        <v>0</v>
      </c>
      <c r="F43">
        <f t="shared" si="3"/>
        <v>11</v>
      </c>
      <c r="G43">
        <f t="shared" si="3"/>
        <v>2</v>
      </c>
      <c r="H43">
        <f t="shared" si="3"/>
        <v>11</v>
      </c>
      <c r="I43">
        <f t="shared" si="3"/>
        <v>14</v>
      </c>
      <c r="J43">
        <f t="shared" si="3"/>
        <v>9</v>
      </c>
      <c r="K43">
        <f t="shared" si="3"/>
        <v>11</v>
      </c>
      <c r="L43">
        <f t="shared" si="3"/>
        <v>13</v>
      </c>
      <c r="M43">
        <f t="shared" si="3"/>
        <v>8</v>
      </c>
      <c r="N43">
        <f t="shared" si="3"/>
        <v>17</v>
      </c>
      <c r="O43">
        <f t="shared" si="3"/>
        <v>21</v>
      </c>
      <c r="P43">
        <f t="shared" si="3"/>
        <v>10</v>
      </c>
      <c r="Q43">
        <f t="shared" si="3"/>
        <v>17</v>
      </c>
      <c r="R43">
        <f t="shared" si="3"/>
        <v>15</v>
      </c>
      <c r="S43">
        <f t="shared" si="3"/>
        <v>6</v>
      </c>
      <c r="T43">
        <f t="shared" si="3"/>
        <v>26</v>
      </c>
      <c r="U43">
        <f t="shared" si="3"/>
        <v>6</v>
      </c>
      <c r="V43">
        <f t="shared" si="3"/>
        <v>0</v>
      </c>
      <c r="W43">
        <f t="shared" si="3"/>
        <v>15</v>
      </c>
      <c r="X43">
        <f t="shared" si="3"/>
        <v>8</v>
      </c>
      <c r="Y43">
        <f t="shared" si="3"/>
        <v>0</v>
      </c>
      <c r="Z43">
        <f t="shared" si="3"/>
        <v>7</v>
      </c>
      <c r="AA43">
        <f t="shared" si="3"/>
        <v>4</v>
      </c>
      <c r="AB43">
        <f t="shared" si="3"/>
        <v>3</v>
      </c>
      <c r="AC43">
        <f t="shared" si="3"/>
        <v>7</v>
      </c>
      <c r="AD43">
        <f t="shared" si="3"/>
        <v>8</v>
      </c>
      <c r="AE43">
        <f t="shared" si="3"/>
        <v>0</v>
      </c>
      <c r="AF43">
        <f t="shared" si="3"/>
        <v>10</v>
      </c>
      <c r="AG43">
        <f t="shared" ref="AG43:AI43" si="4">SUM(AG3:AG5)</f>
        <v>11</v>
      </c>
      <c r="AH43">
        <f t="shared" si="4"/>
        <v>6</v>
      </c>
      <c r="AI43">
        <f t="shared" si="4"/>
        <v>13</v>
      </c>
      <c r="AJ43">
        <f t="shared" si="3"/>
        <v>21</v>
      </c>
      <c r="AK43">
        <f t="shared" si="3"/>
        <v>5</v>
      </c>
      <c r="AL43">
        <f t="shared" si="3"/>
        <v>15</v>
      </c>
      <c r="AM43">
        <f t="shared" ref="AM43:AM60" si="5">SUM(C43:AL43)</f>
        <v>359</v>
      </c>
    </row>
    <row r="44" spans="1:42" x14ac:dyDescent="0.3">
      <c r="B44" s="9" t="s">
        <v>11</v>
      </c>
      <c r="C44">
        <f t="shared" ref="C44:AL44" si="6">SUM(C6:C9)</f>
        <v>10</v>
      </c>
      <c r="D44">
        <f t="shared" si="6"/>
        <v>7</v>
      </c>
      <c r="E44">
        <f t="shared" si="6"/>
        <v>10</v>
      </c>
      <c r="F44">
        <f t="shared" si="6"/>
        <v>9</v>
      </c>
      <c r="G44">
        <f t="shared" si="6"/>
        <v>1</v>
      </c>
      <c r="H44">
        <f t="shared" si="6"/>
        <v>16</v>
      </c>
      <c r="I44">
        <f t="shared" si="6"/>
        <v>16</v>
      </c>
      <c r="J44">
        <f t="shared" si="6"/>
        <v>6</v>
      </c>
      <c r="K44">
        <f t="shared" si="6"/>
        <v>25</v>
      </c>
      <c r="L44">
        <f t="shared" si="6"/>
        <v>10</v>
      </c>
      <c r="M44">
        <f t="shared" si="6"/>
        <v>0</v>
      </c>
      <c r="N44">
        <f t="shared" si="6"/>
        <v>8</v>
      </c>
      <c r="O44">
        <f t="shared" si="6"/>
        <v>14</v>
      </c>
      <c r="P44">
        <f t="shared" si="6"/>
        <v>0</v>
      </c>
      <c r="Q44">
        <f t="shared" si="6"/>
        <v>12</v>
      </c>
      <c r="R44">
        <f t="shared" si="6"/>
        <v>14</v>
      </c>
      <c r="S44">
        <f t="shared" si="6"/>
        <v>5</v>
      </c>
      <c r="T44">
        <f t="shared" si="6"/>
        <v>13</v>
      </c>
      <c r="U44">
        <f t="shared" si="6"/>
        <v>13</v>
      </c>
      <c r="V44">
        <f t="shared" si="6"/>
        <v>2</v>
      </c>
      <c r="W44">
        <f t="shared" si="6"/>
        <v>10</v>
      </c>
      <c r="X44">
        <f t="shared" si="6"/>
        <v>6</v>
      </c>
      <c r="Y44">
        <f t="shared" si="6"/>
        <v>1</v>
      </c>
      <c r="Z44">
        <f t="shared" si="6"/>
        <v>13</v>
      </c>
      <c r="AA44">
        <f t="shared" si="6"/>
        <v>7</v>
      </c>
      <c r="AB44">
        <f t="shared" si="6"/>
        <v>0</v>
      </c>
      <c r="AC44">
        <f t="shared" si="6"/>
        <v>0</v>
      </c>
      <c r="AD44">
        <f t="shared" si="6"/>
        <v>0</v>
      </c>
      <c r="AE44">
        <f t="shared" si="6"/>
        <v>0</v>
      </c>
      <c r="AF44">
        <f t="shared" si="6"/>
        <v>1</v>
      </c>
      <c r="AG44">
        <f t="shared" ref="AG44:AI44" si="7">SUM(AG6:AG9)</f>
        <v>2</v>
      </c>
      <c r="AH44">
        <f t="shared" si="7"/>
        <v>0</v>
      </c>
      <c r="AI44">
        <f t="shared" si="7"/>
        <v>3</v>
      </c>
      <c r="AJ44">
        <f t="shared" si="6"/>
        <v>7</v>
      </c>
      <c r="AK44">
        <f t="shared" si="6"/>
        <v>0</v>
      </c>
      <c r="AL44">
        <f t="shared" si="6"/>
        <v>0</v>
      </c>
      <c r="AM44">
        <f t="shared" si="5"/>
        <v>241</v>
      </c>
    </row>
    <row r="45" spans="1:42" x14ac:dyDescent="0.3">
      <c r="B45" s="9" t="s">
        <v>48</v>
      </c>
      <c r="C45">
        <f>SUM(C10:C11)</f>
        <v>0</v>
      </c>
      <c r="D45">
        <f t="shared" ref="D45:AL45" si="8">SUM(D10:D11)</f>
        <v>0</v>
      </c>
      <c r="E45">
        <f t="shared" si="8"/>
        <v>1</v>
      </c>
      <c r="F45">
        <f t="shared" si="8"/>
        <v>0</v>
      </c>
      <c r="G45">
        <f t="shared" si="8"/>
        <v>0</v>
      </c>
      <c r="H45">
        <f t="shared" si="8"/>
        <v>0</v>
      </c>
      <c r="I45">
        <f t="shared" si="8"/>
        <v>1</v>
      </c>
      <c r="J45">
        <f t="shared" si="8"/>
        <v>0</v>
      </c>
      <c r="K45">
        <f t="shared" si="8"/>
        <v>0</v>
      </c>
      <c r="L45">
        <f t="shared" si="8"/>
        <v>0</v>
      </c>
      <c r="M45">
        <f t="shared" si="8"/>
        <v>0</v>
      </c>
      <c r="N45">
        <f t="shared" si="8"/>
        <v>0</v>
      </c>
      <c r="O45">
        <f t="shared" si="8"/>
        <v>0</v>
      </c>
      <c r="P45">
        <f t="shared" si="8"/>
        <v>0</v>
      </c>
      <c r="Q45">
        <f t="shared" si="8"/>
        <v>0</v>
      </c>
      <c r="R45">
        <f t="shared" si="8"/>
        <v>0</v>
      </c>
      <c r="S45">
        <f t="shared" si="8"/>
        <v>0</v>
      </c>
      <c r="T45">
        <f t="shared" si="8"/>
        <v>1</v>
      </c>
      <c r="U45">
        <f t="shared" si="8"/>
        <v>0</v>
      </c>
      <c r="V45">
        <f t="shared" si="8"/>
        <v>0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5</v>
      </c>
      <c r="AB45">
        <f t="shared" si="8"/>
        <v>0</v>
      </c>
      <c r="AC45">
        <f t="shared" si="8"/>
        <v>2</v>
      </c>
      <c r="AD45">
        <f t="shared" si="8"/>
        <v>1</v>
      </c>
      <c r="AE45">
        <f t="shared" si="8"/>
        <v>0</v>
      </c>
      <c r="AF45">
        <f t="shared" si="8"/>
        <v>0</v>
      </c>
      <c r="AG45">
        <f t="shared" si="8"/>
        <v>0</v>
      </c>
      <c r="AH45">
        <f t="shared" si="8"/>
        <v>0</v>
      </c>
      <c r="AI45">
        <f t="shared" si="8"/>
        <v>2</v>
      </c>
      <c r="AJ45">
        <f t="shared" si="8"/>
        <v>0</v>
      </c>
      <c r="AK45">
        <f t="shared" si="8"/>
        <v>0</v>
      </c>
      <c r="AL45">
        <f t="shared" si="8"/>
        <v>1</v>
      </c>
      <c r="AM45">
        <f t="shared" si="5"/>
        <v>14</v>
      </c>
    </row>
    <row r="46" spans="1:42" x14ac:dyDescent="0.3">
      <c r="B46" s="9" t="s">
        <v>108</v>
      </c>
      <c r="C46" t="str">
        <f>C12</f>
        <v>DNS</v>
      </c>
      <c r="D46" t="str">
        <f t="shared" ref="D46:AL46" si="9">D12</f>
        <v>DNS</v>
      </c>
      <c r="E46" t="str">
        <f t="shared" si="9"/>
        <v>DNS</v>
      </c>
      <c r="F46" t="str">
        <f t="shared" si="9"/>
        <v>DNS</v>
      </c>
      <c r="G46" t="str">
        <f t="shared" si="9"/>
        <v>DNS</v>
      </c>
      <c r="H46" t="str">
        <f t="shared" si="9"/>
        <v>DNS</v>
      </c>
      <c r="I46" t="str">
        <f t="shared" si="9"/>
        <v>DNS</v>
      </c>
      <c r="J46" t="str">
        <f t="shared" si="9"/>
        <v>DNS</v>
      </c>
      <c r="K46" t="str">
        <f t="shared" si="9"/>
        <v>DNS</v>
      </c>
      <c r="L46" t="str">
        <f t="shared" si="9"/>
        <v>DNS</v>
      </c>
      <c r="M46" t="str">
        <f t="shared" si="9"/>
        <v>DNS</v>
      </c>
      <c r="N46" t="str">
        <f t="shared" si="9"/>
        <v>DNS</v>
      </c>
      <c r="O46" t="str">
        <f t="shared" si="9"/>
        <v>DNS</v>
      </c>
      <c r="P46" t="str">
        <f t="shared" si="9"/>
        <v>DNS</v>
      </c>
      <c r="Q46" t="str">
        <f t="shared" si="9"/>
        <v>DNS</v>
      </c>
      <c r="R46" t="str">
        <f t="shared" si="9"/>
        <v>DNS</v>
      </c>
      <c r="S46" t="str">
        <f t="shared" si="9"/>
        <v>DNS</v>
      </c>
      <c r="T46" t="str">
        <f t="shared" si="9"/>
        <v>DNS</v>
      </c>
      <c r="U46" t="str">
        <f t="shared" si="9"/>
        <v>DNS</v>
      </c>
      <c r="V46" t="str">
        <f t="shared" si="9"/>
        <v>DNS</v>
      </c>
      <c r="W46" t="str">
        <f t="shared" si="9"/>
        <v>DNS</v>
      </c>
      <c r="X46" t="str">
        <f t="shared" si="9"/>
        <v>DNS</v>
      </c>
      <c r="Y46" t="str">
        <f t="shared" si="9"/>
        <v>DNS</v>
      </c>
      <c r="Z46" t="str">
        <f t="shared" si="9"/>
        <v>DNS</v>
      </c>
      <c r="AA46" t="str">
        <f t="shared" si="9"/>
        <v>DNS</v>
      </c>
      <c r="AB46" t="str">
        <f t="shared" si="9"/>
        <v>DNS</v>
      </c>
      <c r="AC46" t="str">
        <f t="shared" si="9"/>
        <v>DNS</v>
      </c>
      <c r="AD46" t="str">
        <f t="shared" si="9"/>
        <v>DNS</v>
      </c>
      <c r="AE46" t="str">
        <f t="shared" si="9"/>
        <v>DNS</v>
      </c>
      <c r="AF46" t="str">
        <f t="shared" si="9"/>
        <v>DNS</v>
      </c>
      <c r="AG46" t="str">
        <f t="shared" si="9"/>
        <v>DNS</v>
      </c>
      <c r="AH46" t="str">
        <f t="shared" si="9"/>
        <v>DNS</v>
      </c>
      <c r="AI46" t="str">
        <f t="shared" si="9"/>
        <v>DNS</v>
      </c>
      <c r="AJ46" t="str">
        <f t="shared" si="9"/>
        <v>22°</v>
      </c>
      <c r="AK46" t="str">
        <f t="shared" si="9"/>
        <v>DNS</v>
      </c>
      <c r="AL46" t="str">
        <f t="shared" si="9"/>
        <v>DNS</v>
      </c>
      <c r="AM46">
        <f t="shared" si="5"/>
        <v>0</v>
      </c>
    </row>
    <row r="47" spans="1:42" x14ac:dyDescent="0.3">
      <c r="B47" s="9" t="s">
        <v>47</v>
      </c>
      <c r="C47" t="str">
        <f t="shared" ref="C47:AL47" si="10">C13</f>
        <v>16°</v>
      </c>
      <c r="D47" t="str">
        <f t="shared" si="10"/>
        <v>18°</v>
      </c>
      <c r="E47">
        <f t="shared" si="10"/>
        <v>2</v>
      </c>
      <c r="F47" t="str">
        <f t="shared" si="10"/>
        <v>19°</v>
      </c>
      <c r="G47" t="str">
        <f t="shared" si="10"/>
        <v>19°</v>
      </c>
      <c r="H47" t="str">
        <f t="shared" si="10"/>
        <v>16°</v>
      </c>
      <c r="I47" t="str">
        <f t="shared" si="10"/>
        <v>18°</v>
      </c>
      <c r="J47" t="str">
        <f t="shared" si="10"/>
        <v>19°</v>
      </c>
      <c r="K47">
        <f t="shared" si="10"/>
        <v>2</v>
      </c>
      <c r="L47" t="str">
        <f t="shared" si="10"/>
        <v>17°</v>
      </c>
      <c r="M47" t="str">
        <f t="shared" si="10"/>
        <v>19°</v>
      </c>
      <c r="N47">
        <f t="shared" si="10"/>
        <v>1</v>
      </c>
      <c r="O47" t="str">
        <f t="shared" si="10"/>
        <v>18°</v>
      </c>
      <c r="P47" t="str">
        <f t="shared" si="10"/>
        <v>20°</v>
      </c>
      <c r="Q47" t="str">
        <f t="shared" si="10"/>
        <v>20°</v>
      </c>
      <c r="R47" t="str">
        <f t="shared" si="10"/>
        <v>18°</v>
      </c>
      <c r="S47" t="str">
        <f t="shared" si="10"/>
        <v>17°</v>
      </c>
      <c r="T47">
        <f t="shared" si="10"/>
        <v>0</v>
      </c>
      <c r="U47" t="str">
        <f t="shared" si="10"/>
        <v>DSQ</v>
      </c>
      <c r="V47" t="str">
        <f t="shared" si="10"/>
        <v>21°</v>
      </c>
      <c r="W47" t="str">
        <f t="shared" si="10"/>
        <v>21°</v>
      </c>
      <c r="X47">
        <f t="shared" si="10"/>
        <v>0</v>
      </c>
      <c r="Y47" t="str">
        <f t="shared" si="10"/>
        <v>14°</v>
      </c>
      <c r="Z47" t="str">
        <f t="shared" si="10"/>
        <v>16°</v>
      </c>
      <c r="AA47" t="str">
        <f t="shared" si="10"/>
        <v>16°</v>
      </c>
      <c r="AB47" t="str">
        <f t="shared" si="10"/>
        <v>19°</v>
      </c>
      <c r="AC47" t="str">
        <f t="shared" si="10"/>
        <v>17°</v>
      </c>
      <c r="AD47" t="str">
        <f t="shared" si="10"/>
        <v>17°</v>
      </c>
      <c r="AE47" t="str">
        <f t="shared" si="10"/>
        <v>18°</v>
      </c>
      <c r="AF47" t="str">
        <f t="shared" si="10"/>
        <v>19°</v>
      </c>
      <c r="AG47" t="str">
        <f t="shared" ref="AG47:AI47" si="11">AG13</f>
        <v>17°</v>
      </c>
      <c r="AH47" t="str">
        <f t="shared" si="11"/>
        <v>21°</v>
      </c>
      <c r="AI47" t="str">
        <f t="shared" si="11"/>
        <v>16°</v>
      </c>
      <c r="AJ47" t="str">
        <f t="shared" si="10"/>
        <v>18°</v>
      </c>
      <c r="AK47" t="str">
        <f t="shared" si="10"/>
        <v>22°</v>
      </c>
      <c r="AL47">
        <f t="shared" si="10"/>
        <v>0</v>
      </c>
      <c r="AM47">
        <f t="shared" si="5"/>
        <v>5</v>
      </c>
    </row>
    <row r="48" spans="1:42" x14ac:dyDescent="0.3">
      <c r="B48" s="9" t="s">
        <v>15</v>
      </c>
      <c r="C48">
        <f>SUM(C14:C15)</f>
        <v>26</v>
      </c>
      <c r="D48">
        <f t="shared" ref="D48:AL48" si="12">SUM(D14:D15)</f>
        <v>11</v>
      </c>
      <c r="E48">
        <f t="shared" si="12"/>
        <v>31</v>
      </c>
      <c r="F48">
        <f t="shared" si="12"/>
        <v>36</v>
      </c>
      <c r="G48">
        <f t="shared" si="12"/>
        <v>13</v>
      </c>
      <c r="H48">
        <f t="shared" si="12"/>
        <v>45</v>
      </c>
      <c r="I48">
        <f t="shared" si="12"/>
        <v>21</v>
      </c>
      <c r="J48">
        <f t="shared" si="12"/>
        <v>21</v>
      </c>
      <c r="K48">
        <f t="shared" si="12"/>
        <v>28</v>
      </c>
      <c r="L48">
        <f t="shared" si="12"/>
        <v>36</v>
      </c>
      <c r="M48">
        <f t="shared" si="12"/>
        <v>9</v>
      </c>
      <c r="N48">
        <f t="shared" si="12"/>
        <v>36</v>
      </c>
      <c r="O48">
        <f t="shared" si="12"/>
        <v>29</v>
      </c>
      <c r="P48">
        <f t="shared" si="12"/>
        <v>13</v>
      </c>
      <c r="Q48">
        <f t="shared" si="12"/>
        <v>31</v>
      </c>
      <c r="R48">
        <f t="shared" si="12"/>
        <v>23</v>
      </c>
      <c r="S48">
        <f t="shared" si="12"/>
        <v>9</v>
      </c>
      <c r="T48">
        <f t="shared" si="12"/>
        <v>20</v>
      </c>
      <c r="U48">
        <f t="shared" si="12"/>
        <v>29</v>
      </c>
      <c r="V48">
        <f t="shared" si="12"/>
        <v>9</v>
      </c>
      <c r="W48">
        <f t="shared" si="12"/>
        <v>20</v>
      </c>
      <c r="X48">
        <f t="shared" si="12"/>
        <v>20</v>
      </c>
      <c r="Y48">
        <f t="shared" si="12"/>
        <v>12</v>
      </c>
      <c r="Z48">
        <f t="shared" si="12"/>
        <v>25</v>
      </c>
      <c r="AA48">
        <f t="shared" si="12"/>
        <v>36</v>
      </c>
      <c r="AB48">
        <f t="shared" si="12"/>
        <v>10</v>
      </c>
      <c r="AC48">
        <f t="shared" si="12"/>
        <v>36</v>
      </c>
      <c r="AD48">
        <f t="shared" si="12"/>
        <v>13</v>
      </c>
      <c r="AE48">
        <f t="shared" si="12"/>
        <v>19</v>
      </c>
      <c r="AF48">
        <f t="shared" si="12"/>
        <v>41</v>
      </c>
      <c r="AG48">
        <f t="shared" si="12"/>
        <v>20</v>
      </c>
      <c r="AH48">
        <f t="shared" si="12"/>
        <v>19</v>
      </c>
      <c r="AI48">
        <f t="shared" si="12"/>
        <v>36</v>
      </c>
      <c r="AJ48">
        <f t="shared" si="12"/>
        <v>25</v>
      </c>
      <c r="AK48">
        <f t="shared" si="12"/>
        <v>13</v>
      </c>
      <c r="AL48">
        <f t="shared" si="12"/>
        <v>20</v>
      </c>
      <c r="AM48">
        <f t="shared" si="5"/>
        <v>841</v>
      </c>
    </row>
    <row r="49" spans="2:39" x14ac:dyDescent="0.3">
      <c r="B49" s="9" t="s">
        <v>16</v>
      </c>
      <c r="C49">
        <f t="shared" ref="C49:AL49" si="13">C17</f>
        <v>16</v>
      </c>
      <c r="D49" t="str">
        <f t="shared" si="13"/>
        <v>14°</v>
      </c>
      <c r="E49">
        <f t="shared" si="13"/>
        <v>13</v>
      </c>
      <c r="F49">
        <f t="shared" si="13"/>
        <v>13</v>
      </c>
      <c r="G49">
        <f t="shared" si="13"/>
        <v>9</v>
      </c>
      <c r="H49">
        <f t="shared" si="13"/>
        <v>0</v>
      </c>
      <c r="I49">
        <f t="shared" si="13"/>
        <v>0</v>
      </c>
      <c r="J49" t="str">
        <f t="shared" si="13"/>
        <v>15°</v>
      </c>
      <c r="K49">
        <f t="shared" si="13"/>
        <v>13</v>
      </c>
      <c r="L49">
        <f t="shared" si="13"/>
        <v>9</v>
      </c>
      <c r="M49">
        <f t="shared" si="13"/>
        <v>5</v>
      </c>
      <c r="N49">
        <f t="shared" si="13"/>
        <v>5</v>
      </c>
      <c r="O49">
        <f t="shared" si="13"/>
        <v>5</v>
      </c>
      <c r="P49" t="str">
        <f t="shared" si="13"/>
        <v>10°</v>
      </c>
      <c r="Q49">
        <f t="shared" si="13"/>
        <v>0</v>
      </c>
      <c r="R49">
        <f t="shared" si="13"/>
        <v>16</v>
      </c>
      <c r="S49">
        <f t="shared" si="13"/>
        <v>3</v>
      </c>
      <c r="T49">
        <f t="shared" si="13"/>
        <v>8</v>
      </c>
      <c r="U49">
        <f t="shared" si="13"/>
        <v>0</v>
      </c>
      <c r="V49">
        <f t="shared" si="13"/>
        <v>1</v>
      </c>
      <c r="W49">
        <f t="shared" si="13"/>
        <v>13</v>
      </c>
      <c r="X49">
        <f t="shared" si="13"/>
        <v>11</v>
      </c>
      <c r="Y49" t="str">
        <f t="shared" si="13"/>
        <v>11°</v>
      </c>
      <c r="Z49">
        <f t="shared" si="13"/>
        <v>4</v>
      </c>
      <c r="AA49">
        <f t="shared" si="13"/>
        <v>0</v>
      </c>
      <c r="AB49">
        <f t="shared" si="13"/>
        <v>7</v>
      </c>
      <c r="AC49">
        <f t="shared" si="13"/>
        <v>0</v>
      </c>
      <c r="AD49">
        <f t="shared" si="13"/>
        <v>25</v>
      </c>
      <c r="AE49">
        <f t="shared" si="13"/>
        <v>6</v>
      </c>
      <c r="AF49">
        <f t="shared" si="13"/>
        <v>13</v>
      </c>
      <c r="AG49">
        <f t="shared" ref="AG49:AI49" si="14">AG17</f>
        <v>7</v>
      </c>
      <c r="AH49">
        <f t="shared" si="14"/>
        <v>1</v>
      </c>
      <c r="AI49">
        <f t="shared" si="14"/>
        <v>8</v>
      </c>
      <c r="AJ49">
        <f t="shared" si="13"/>
        <v>4</v>
      </c>
      <c r="AK49">
        <f t="shared" si="13"/>
        <v>3</v>
      </c>
      <c r="AL49">
        <f t="shared" si="13"/>
        <v>13</v>
      </c>
      <c r="AM49">
        <f t="shared" si="5"/>
        <v>231</v>
      </c>
    </row>
    <row r="50" spans="2:39" x14ac:dyDescent="0.3">
      <c r="B50" s="9" t="s">
        <v>58</v>
      </c>
      <c r="C50">
        <f t="shared" ref="C50:AL50" si="15">C18</f>
        <v>3</v>
      </c>
      <c r="D50">
        <f t="shared" si="15"/>
        <v>2</v>
      </c>
      <c r="E50">
        <f t="shared" si="15"/>
        <v>9</v>
      </c>
      <c r="F50">
        <f t="shared" si="15"/>
        <v>0</v>
      </c>
      <c r="G50" t="str">
        <f t="shared" si="15"/>
        <v>11°</v>
      </c>
      <c r="H50">
        <f t="shared" si="15"/>
        <v>4</v>
      </c>
      <c r="I50" t="str">
        <f t="shared" si="15"/>
        <v>19°</v>
      </c>
      <c r="J50">
        <f t="shared" si="15"/>
        <v>3</v>
      </c>
      <c r="K50">
        <f t="shared" si="15"/>
        <v>10</v>
      </c>
      <c r="L50">
        <f t="shared" si="15"/>
        <v>0</v>
      </c>
      <c r="M50">
        <f t="shared" si="15"/>
        <v>0</v>
      </c>
      <c r="N50">
        <f t="shared" si="15"/>
        <v>3</v>
      </c>
      <c r="O50" t="str">
        <f t="shared" si="15"/>
        <v>19°</v>
      </c>
      <c r="P50">
        <f t="shared" si="15"/>
        <v>2</v>
      </c>
      <c r="Q50" t="str">
        <f t="shared" si="15"/>
        <v>16°</v>
      </c>
      <c r="R50">
        <f t="shared" si="15"/>
        <v>4</v>
      </c>
      <c r="S50">
        <f t="shared" si="15"/>
        <v>0</v>
      </c>
      <c r="T50" t="str">
        <f t="shared" si="15"/>
        <v>inf</v>
      </c>
      <c r="U50" t="str">
        <f t="shared" si="15"/>
        <v>inf</v>
      </c>
      <c r="V50" t="str">
        <f t="shared" si="15"/>
        <v>inf</v>
      </c>
      <c r="W50" t="str">
        <f t="shared" si="15"/>
        <v>inf</v>
      </c>
      <c r="X50">
        <f t="shared" si="15"/>
        <v>0</v>
      </c>
      <c r="Y50" t="str">
        <f t="shared" si="15"/>
        <v>16°</v>
      </c>
      <c r="Z50">
        <f t="shared" si="15"/>
        <v>0</v>
      </c>
      <c r="AA50">
        <f t="shared" si="15"/>
        <v>0</v>
      </c>
      <c r="AB50" t="str">
        <f t="shared" si="15"/>
        <v>14°</v>
      </c>
      <c r="AC50">
        <f t="shared" si="15"/>
        <v>5</v>
      </c>
      <c r="AD50">
        <f t="shared" si="15"/>
        <v>0</v>
      </c>
      <c r="AE50" t="str">
        <f t="shared" si="15"/>
        <v>unfit</v>
      </c>
      <c r="AF50" t="str">
        <f t="shared" si="15"/>
        <v>inf</v>
      </c>
      <c r="AG50">
        <f t="shared" ref="AG50:AI50" si="16">AG18</f>
        <v>3</v>
      </c>
      <c r="AH50" t="str">
        <f t="shared" si="16"/>
        <v>15°</v>
      </c>
      <c r="AI50">
        <f t="shared" si="16"/>
        <v>0</v>
      </c>
      <c r="AJ50">
        <f t="shared" si="15"/>
        <v>3</v>
      </c>
      <c r="AK50" t="str">
        <f t="shared" si="15"/>
        <v>17°</v>
      </c>
      <c r="AL50">
        <f t="shared" si="15"/>
        <v>2</v>
      </c>
      <c r="AM50">
        <f t="shared" si="5"/>
        <v>53</v>
      </c>
    </row>
    <row r="51" spans="2:39" x14ac:dyDescent="0.3">
      <c r="B51" s="9" t="s">
        <v>25</v>
      </c>
      <c r="C51">
        <f>SUM(C19:C20)</f>
        <v>8</v>
      </c>
      <c r="D51">
        <f t="shared" ref="D51:AL51" si="17">SUM(D19:D20)</f>
        <v>0</v>
      </c>
      <c r="E51">
        <f t="shared" si="17"/>
        <v>16</v>
      </c>
      <c r="F51">
        <f t="shared" si="17"/>
        <v>9</v>
      </c>
      <c r="G51">
        <f t="shared" si="17"/>
        <v>3</v>
      </c>
      <c r="H51">
        <f t="shared" si="17"/>
        <v>11</v>
      </c>
      <c r="I51">
        <f t="shared" si="17"/>
        <v>25</v>
      </c>
      <c r="J51">
        <f t="shared" si="17"/>
        <v>0</v>
      </c>
      <c r="K51">
        <f t="shared" si="17"/>
        <v>0</v>
      </c>
      <c r="L51">
        <f t="shared" si="17"/>
        <v>7</v>
      </c>
      <c r="M51">
        <f t="shared" si="17"/>
        <v>1</v>
      </c>
      <c r="N51">
        <f t="shared" si="17"/>
        <v>10</v>
      </c>
      <c r="O51">
        <f t="shared" si="17"/>
        <v>9</v>
      </c>
      <c r="P51">
        <f t="shared" si="17"/>
        <v>1</v>
      </c>
      <c r="Q51">
        <f t="shared" si="17"/>
        <v>10</v>
      </c>
      <c r="R51">
        <f t="shared" si="17"/>
        <v>20</v>
      </c>
      <c r="S51">
        <f t="shared" si="17"/>
        <v>6</v>
      </c>
      <c r="T51">
        <f t="shared" si="17"/>
        <v>0</v>
      </c>
      <c r="U51">
        <f t="shared" si="17"/>
        <v>16</v>
      </c>
      <c r="V51">
        <f t="shared" si="17"/>
        <v>9</v>
      </c>
      <c r="W51">
        <f t="shared" si="17"/>
        <v>11</v>
      </c>
      <c r="X51">
        <f t="shared" si="17"/>
        <v>16</v>
      </c>
      <c r="Y51">
        <f t="shared" si="17"/>
        <v>7</v>
      </c>
      <c r="Z51">
        <f t="shared" si="17"/>
        <v>20</v>
      </c>
      <c r="AA51">
        <f t="shared" si="17"/>
        <v>25</v>
      </c>
      <c r="AB51">
        <f t="shared" si="17"/>
        <v>12</v>
      </c>
      <c r="AC51">
        <f t="shared" si="17"/>
        <v>25</v>
      </c>
      <c r="AD51">
        <f t="shared" si="17"/>
        <v>11</v>
      </c>
      <c r="AE51">
        <f t="shared" si="17"/>
        <v>4</v>
      </c>
      <c r="AF51">
        <f t="shared" si="17"/>
        <v>10</v>
      </c>
      <c r="AG51">
        <f t="shared" ref="AG51:AI51" si="18">SUM(AG19:AG20)</f>
        <v>0</v>
      </c>
      <c r="AH51">
        <f t="shared" si="18"/>
        <v>5</v>
      </c>
      <c r="AI51">
        <f t="shared" si="18"/>
        <v>9</v>
      </c>
      <c r="AJ51">
        <f t="shared" si="17"/>
        <v>0</v>
      </c>
      <c r="AK51">
        <f t="shared" si="17"/>
        <v>6</v>
      </c>
      <c r="AL51">
        <f t="shared" si="17"/>
        <v>10</v>
      </c>
      <c r="AM51">
        <f t="shared" si="5"/>
        <v>332</v>
      </c>
    </row>
    <row r="52" spans="2:39" x14ac:dyDescent="0.3">
      <c r="B52" s="9" t="s">
        <v>30</v>
      </c>
      <c r="C52">
        <f>C21</f>
        <v>2</v>
      </c>
      <c r="D52">
        <f t="shared" ref="D52:AL52" si="19">D21</f>
        <v>1</v>
      </c>
      <c r="E52">
        <f t="shared" si="19"/>
        <v>10</v>
      </c>
      <c r="F52">
        <f t="shared" si="19"/>
        <v>5</v>
      </c>
      <c r="G52" t="str">
        <f t="shared" si="19"/>
        <v>18°</v>
      </c>
      <c r="H52">
        <f t="shared" si="19"/>
        <v>0</v>
      </c>
      <c r="I52">
        <f t="shared" si="19"/>
        <v>0</v>
      </c>
      <c r="J52" t="str">
        <f t="shared" si="19"/>
        <v>16°</v>
      </c>
      <c r="K52">
        <f t="shared" si="19"/>
        <v>3</v>
      </c>
      <c r="L52">
        <f t="shared" si="19"/>
        <v>2</v>
      </c>
      <c r="M52" t="str">
        <f t="shared" si="19"/>
        <v>11°</v>
      </c>
      <c r="N52" t="str">
        <f t="shared" si="19"/>
        <v>16°</v>
      </c>
      <c r="O52">
        <f t="shared" si="19"/>
        <v>1</v>
      </c>
      <c r="P52" t="str">
        <f t="shared" si="19"/>
        <v>16°</v>
      </c>
      <c r="Q52" t="str">
        <f t="shared" si="19"/>
        <v>17°</v>
      </c>
      <c r="R52">
        <f t="shared" si="19"/>
        <v>5</v>
      </c>
      <c r="S52" t="str">
        <f t="shared" si="19"/>
        <v>10°</v>
      </c>
      <c r="T52">
        <f t="shared" si="19"/>
        <v>9</v>
      </c>
      <c r="U52" t="str">
        <f t="shared" si="19"/>
        <v>16°</v>
      </c>
      <c r="V52" t="str">
        <f t="shared" si="19"/>
        <v>19°</v>
      </c>
      <c r="W52" t="str">
        <f t="shared" si="19"/>
        <v>16°</v>
      </c>
      <c r="X52">
        <f t="shared" si="19"/>
        <v>7</v>
      </c>
      <c r="Y52" t="str">
        <f t="shared" si="19"/>
        <v>12°</v>
      </c>
      <c r="Z52">
        <f t="shared" si="19"/>
        <v>1</v>
      </c>
      <c r="AA52">
        <f t="shared" si="19"/>
        <v>7</v>
      </c>
      <c r="AB52" t="str">
        <f t="shared" si="19"/>
        <v>17°</v>
      </c>
      <c r="AC52">
        <f t="shared" si="19"/>
        <v>3</v>
      </c>
      <c r="AD52">
        <f t="shared" si="19"/>
        <v>3</v>
      </c>
      <c r="AE52" t="str">
        <f t="shared" si="19"/>
        <v>14°</v>
      </c>
      <c r="AF52">
        <f t="shared" si="19"/>
        <v>2</v>
      </c>
      <c r="AG52">
        <f t="shared" ref="AG52:AI52" si="20">AG21</f>
        <v>5</v>
      </c>
      <c r="AH52" t="str">
        <f t="shared" si="20"/>
        <v>14°</v>
      </c>
      <c r="AI52">
        <f t="shared" si="20"/>
        <v>7</v>
      </c>
      <c r="AJ52">
        <f t="shared" si="19"/>
        <v>0</v>
      </c>
      <c r="AK52" t="str">
        <f t="shared" si="19"/>
        <v>13°</v>
      </c>
      <c r="AL52">
        <f t="shared" si="19"/>
        <v>5</v>
      </c>
      <c r="AM52">
        <f t="shared" si="5"/>
        <v>78</v>
      </c>
    </row>
    <row r="53" spans="2:39" x14ac:dyDescent="0.3">
      <c r="B53" s="9" t="s">
        <v>99</v>
      </c>
      <c r="C53" t="str">
        <f>C22</f>
        <v>DNS</v>
      </c>
      <c r="D53" t="str">
        <f t="shared" ref="D53:AL53" si="21">D22</f>
        <v>DNS</v>
      </c>
      <c r="E53" t="str">
        <f t="shared" si="21"/>
        <v>DNS</v>
      </c>
      <c r="F53" t="str">
        <f t="shared" si="21"/>
        <v>DNS</v>
      </c>
      <c r="G53" t="str">
        <f t="shared" si="21"/>
        <v>DNS</v>
      </c>
      <c r="H53" t="str">
        <f t="shared" si="21"/>
        <v>DNS</v>
      </c>
      <c r="I53" t="str">
        <f t="shared" si="21"/>
        <v>DNS</v>
      </c>
      <c r="J53" t="str">
        <f t="shared" si="21"/>
        <v>DNS</v>
      </c>
      <c r="K53" t="str">
        <f t="shared" si="21"/>
        <v>DNS</v>
      </c>
      <c r="L53" t="str">
        <f t="shared" si="21"/>
        <v>DNS</v>
      </c>
      <c r="M53" t="str">
        <f t="shared" si="21"/>
        <v>DNS</v>
      </c>
      <c r="N53" t="str">
        <f t="shared" si="21"/>
        <v>DNS</v>
      </c>
      <c r="O53" t="str">
        <f t="shared" si="21"/>
        <v>DNS</v>
      </c>
      <c r="P53" t="str">
        <f t="shared" si="21"/>
        <v>DNS</v>
      </c>
      <c r="Q53" t="str">
        <f t="shared" si="21"/>
        <v>DNS</v>
      </c>
      <c r="R53" t="str">
        <f t="shared" si="21"/>
        <v>DNS</v>
      </c>
      <c r="S53" t="str">
        <f t="shared" si="21"/>
        <v>DNS</v>
      </c>
      <c r="T53" t="str">
        <f t="shared" si="21"/>
        <v>DNS</v>
      </c>
      <c r="U53" t="str">
        <f t="shared" si="21"/>
        <v>18°</v>
      </c>
      <c r="V53" t="str">
        <f t="shared" si="21"/>
        <v>20°</v>
      </c>
      <c r="W53" t="str">
        <f t="shared" si="21"/>
        <v>22°</v>
      </c>
      <c r="X53" t="str">
        <f t="shared" si="21"/>
        <v>DNS</v>
      </c>
      <c r="Y53" t="str">
        <f t="shared" si="21"/>
        <v>DNS</v>
      </c>
      <c r="Z53" t="str">
        <f t="shared" si="21"/>
        <v>DNS</v>
      </c>
      <c r="AA53" t="str">
        <f t="shared" si="21"/>
        <v>DNS</v>
      </c>
      <c r="AB53" t="str">
        <f t="shared" si="21"/>
        <v>DNS</v>
      </c>
      <c r="AC53" t="str">
        <f t="shared" si="21"/>
        <v>DNS</v>
      </c>
      <c r="AD53" t="str">
        <f t="shared" si="21"/>
        <v>DNS</v>
      </c>
      <c r="AE53" t="str">
        <f t="shared" si="21"/>
        <v>DNS</v>
      </c>
      <c r="AF53" t="str">
        <f t="shared" si="21"/>
        <v>DNS</v>
      </c>
      <c r="AG53" t="str">
        <f t="shared" si="21"/>
        <v>DNS</v>
      </c>
      <c r="AH53" t="str">
        <f t="shared" si="21"/>
        <v>DNS</v>
      </c>
      <c r="AI53" t="str">
        <f t="shared" si="21"/>
        <v>DNS</v>
      </c>
      <c r="AJ53" t="str">
        <f t="shared" si="21"/>
        <v>DNS</v>
      </c>
      <c r="AK53" t="str">
        <f t="shared" si="21"/>
        <v>DNS</v>
      </c>
      <c r="AL53" t="str">
        <f t="shared" si="21"/>
        <v>DNS</v>
      </c>
      <c r="AM53">
        <f t="shared" si="5"/>
        <v>0</v>
      </c>
    </row>
    <row r="54" spans="2:39" x14ac:dyDescent="0.3">
      <c r="B54" s="9" t="s">
        <v>20</v>
      </c>
      <c r="C54">
        <f t="shared" ref="C54:AL54" si="22">SUM(C23:C24)</f>
        <v>17</v>
      </c>
      <c r="D54">
        <f t="shared" si="22"/>
        <v>12</v>
      </c>
      <c r="E54">
        <f t="shared" si="22"/>
        <v>30</v>
      </c>
      <c r="F54">
        <f t="shared" si="22"/>
        <v>16</v>
      </c>
      <c r="G54">
        <f t="shared" si="22"/>
        <v>5</v>
      </c>
      <c r="H54">
        <f t="shared" si="22"/>
        <v>10</v>
      </c>
      <c r="I54">
        <f t="shared" si="22"/>
        <v>18</v>
      </c>
      <c r="J54">
        <f t="shared" si="22"/>
        <v>7</v>
      </c>
      <c r="K54">
        <f t="shared" si="22"/>
        <v>0</v>
      </c>
      <c r="L54">
        <f t="shared" si="22"/>
        <v>16</v>
      </c>
      <c r="M54">
        <f t="shared" si="22"/>
        <v>11</v>
      </c>
      <c r="N54">
        <f t="shared" si="22"/>
        <v>22</v>
      </c>
      <c r="O54">
        <f t="shared" si="22"/>
        <v>24</v>
      </c>
      <c r="P54">
        <f t="shared" si="22"/>
        <v>5</v>
      </c>
      <c r="Q54">
        <f t="shared" si="22"/>
        <v>22</v>
      </c>
      <c r="R54">
        <f t="shared" si="22"/>
        <v>0</v>
      </c>
      <c r="S54">
        <f t="shared" si="22"/>
        <v>7</v>
      </c>
      <c r="T54">
        <f t="shared" si="22"/>
        <v>7</v>
      </c>
      <c r="U54">
        <f t="shared" si="22"/>
        <v>19</v>
      </c>
      <c r="V54">
        <f t="shared" si="22"/>
        <v>7</v>
      </c>
      <c r="W54">
        <f t="shared" si="22"/>
        <v>17</v>
      </c>
      <c r="X54">
        <f t="shared" si="22"/>
        <v>5</v>
      </c>
      <c r="Y54">
        <f t="shared" si="22"/>
        <v>9</v>
      </c>
      <c r="Z54">
        <f t="shared" si="22"/>
        <v>18</v>
      </c>
      <c r="AA54">
        <f t="shared" si="22"/>
        <v>11</v>
      </c>
      <c r="AB54">
        <f t="shared" si="22"/>
        <v>9</v>
      </c>
      <c r="AC54">
        <f t="shared" si="22"/>
        <v>11</v>
      </c>
      <c r="AD54">
        <f t="shared" si="22"/>
        <v>13</v>
      </c>
      <c r="AE54">
        <f t="shared" si="22"/>
        <v>0</v>
      </c>
      <c r="AF54">
        <f t="shared" si="22"/>
        <v>4</v>
      </c>
      <c r="AG54">
        <f t="shared" ref="AG54:AI54" si="23">SUM(AG23:AG24)</f>
        <v>13</v>
      </c>
      <c r="AH54">
        <f t="shared" si="23"/>
        <v>4</v>
      </c>
      <c r="AI54">
        <f t="shared" si="23"/>
        <v>10</v>
      </c>
      <c r="AJ54">
        <f t="shared" si="22"/>
        <v>21</v>
      </c>
      <c r="AK54">
        <f t="shared" si="22"/>
        <v>7</v>
      </c>
      <c r="AL54">
        <f t="shared" si="22"/>
        <v>17</v>
      </c>
      <c r="AM54">
        <f t="shared" si="5"/>
        <v>424</v>
      </c>
    </row>
    <row r="55" spans="2:39" x14ac:dyDescent="0.3">
      <c r="B55" s="9" t="s">
        <v>62</v>
      </c>
      <c r="C55" t="str">
        <f t="shared" ref="C55:AL55" si="24">C25</f>
        <v>18°</v>
      </c>
      <c r="D55" t="str">
        <f t="shared" si="24"/>
        <v>19°</v>
      </c>
      <c r="E55" t="str">
        <f t="shared" si="24"/>
        <v>16°</v>
      </c>
      <c r="F55" t="str">
        <f t="shared" si="24"/>
        <v>21°</v>
      </c>
      <c r="G55" t="str">
        <f t="shared" si="24"/>
        <v>16°</v>
      </c>
      <c r="H55">
        <f t="shared" si="24"/>
        <v>1</v>
      </c>
      <c r="I55">
        <f t="shared" si="24"/>
        <v>0</v>
      </c>
      <c r="J55">
        <f t="shared" si="24"/>
        <v>0</v>
      </c>
      <c r="K55">
        <f t="shared" si="24"/>
        <v>1</v>
      </c>
      <c r="L55" t="str">
        <f t="shared" si="24"/>
        <v>19°</v>
      </c>
      <c r="M55" t="str">
        <f t="shared" si="24"/>
        <v>15°</v>
      </c>
      <c r="N55">
        <f t="shared" si="24"/>
        <v>2</v>
      </c>
      <c r="O55" t="str">
        <f t="shared" si="24"/>
        <v>17°</v>
      </c>
      <c r="P55" t="str">
        <f t="shared" si="24"/>
        <v>18°</v>
      </c>
      <c r="Q55" t="str">
        <f t="shared" si="24"/>
        <v>19°</v>
      </c>
      <c r="R55" t="str">
        <f t="shared" si="24"/>
        <v>17°</v>
      </c>
      <c r="S55" t="str">
        <f t="shared" si="24"/>
        <v>15°</v>
      </c>
      <c r="T55">
        <f t="shared" si="24"/>
        <v>2</v>
      </c>
      <c r="U55">
        <f t="shared" si="24"/>
        <v>2</v>
      </c>
      <c r="V55" t="str">
        <f t="shared" si="24"/>
        <v>16°</v>
      </c>
      <c r="W55" t="str">
        <f t="shared" si="24"/>
        <v>17°</v>
      </c>
      <c r="X55">
        <f t="shared" si="24"/>
        <v>0</v>
      </c>
      <c r="Y55" t="str">
        <f t="shared" si="24"/>
        <v>17°</v>
      </c>
      <c r="Z55">
        <f t="shared" si="24"/>
        <v>2</v>
      </c>
      <c r="AA55">
        <f t="shared" si="24"/>
        <v>0</v>
      </c>
      <c r="AB55" t="str">
        <f t="shared" si="24"/>
        <v>10°</v>
      </c>
      <c r="AC55">
        <f t="shared" si="24"/>
        <v>6</v>
      </c>
      <c r="AD55">
        <f t="shared" si="24"/>
        <v>0</v>
      </c>
      <c r="AE55" t="str">
        <f t="shared" si="24"/>
        <v>17°</v>
      </c>
      <c r="AF55" t="str">
        <f t="shared" si="24"/>
        <v>17°</v>
      </c>
      <c r="AG55">
        <f t="shared" ref="AG55:AI55" si="25">AG25</f>
        <v>6</v>
      </c>
      <c r="AH55" t="str">
        <f t="shared" si="25"/>
        <v>17°</v>
      </c>
      <c r="AI55">
        <f t="shared" si="25"/>
        <v>0</v>
      </c>
      <c r="AJ55" t="str">
        <f t="shared" si="24"/>
        <v>16°</v>
      </c>
      <c r="AK55" t="str">
        <f t="shared" si="24"/>
        <v>15°</v>
      </c>
      <c r="AL55" t="str">
        <f t="shared" si="24"/>
        <v>NC</v>
      </c>
      <c r="AM55">
        <f t="shared" si="5"/>
        <v>22</v>
      </c>
    </row>
    <row r="56" spans="2:39" x14ac:dyDescent="0.3">
      <c r="B56" s="9" t="s">
        <v>22</v>
      </c>
      <c r="C56">
        <f t="shared" ref="C56:AL56" si="26">SUM(C26:C27)</f>
        <v>6</v>
      </c>
      <c r="D56">
        <f t="shared" si="26"/>
        <v>0</v>
      </c>
      <c r="E56">
        <f t="shared" si="26"/>
        <v>3</v>
      </c>
      <c r="F56">
        <f t="shared" si="26"/>
        <v>5</v>
      </c>
      <c r="G56">
        <f t="shared" si="26"/>
        <v>0</v>
      </c>
      <c r="H56">
        <f t="shared" si="26"/>
        <v>2</v>
      </c>
      <c r="I56">
        <f t="shared" si="26"/>
        <v>6</v>
      </c>
      <c r="J56">
        <f t="shared" si="26"/>
        <v>0</v>
      </c>
      <c r="K56">
        <f t="shared" si="26"/>
        <v>6</v>
      </c>
      <c r="L56">
        <f t="shared" si="26"/>
        <v>6</v>
      </c>
      <c r="M56">
        <f t="shared" si="26"/>
        <v>3</v>
      </c>
      <c r="N56">
        <f t="shared" si="26"/>
        <v>7</v>
      </c>
      <c r="O56">
        <f t="shared" si="26"/>
        <v>3</v>
      </c>
      <c r="P56">
        <f t="shared" si="26"/>
        <v>0</v>
      </c>
      <c r="Q56">
        <f t="shared" si="26"/>
        <v>3</v>
      </c>
      <c r="R56">
        <f t="shared" si="26"/>
        <v>2</v>
      </c>
      <c r="S56">
        <f t="shared" si="26"/>
        <v>0</v>
      </c>
      <c r="T56">
        <f t="shared" si="26"/>
        <v>11</v>
      </c>
      <c r="U56">
        <f t="shared" si="26"/>
        <v>7</v>
      </c>
      <c r="V56">
        <f t="shared" si="26"/>
        <v>3</v>
      </c>
      <c r="W56">
        <f t="shared" si="26"/>
        <v>10</v>
      </c>
      <c r="X56">
        <f t="shared" si="26"/>
        <v>19</v>
      </c>
      <c r="Y56">
        <f t="shared" si="26"/>
        <v>8</v>
      </c>
      <c r="Z56">
        <f t="shared" si="26"/>
        <v>15</v>
      </c>
      <c r="AA56">
        <f t="shared" si="26"/>
        <v>23</v>
      </c>
      <c r="AB56">
        <f t="shared" si="26"/>
        <v>7</v>
      </c>
      <c r="AC56">
        <f t="shared" si="26"/>
        <v>18</v>
      </c>
      <c r="AD56">
        <f t="shared" si="26"/>
        <v>18</v>
      </c>
      <c r="AE56">
        <f t="shared" si="26"/>
        <v>4</v>
      </c>
      <c r="AF56">
        <f t="shared" si="26"/>
        <v>14</v>
      </c>
      <c r="AG56">
        <f t="shared" ref="AG56:AI56" si="27">SUM(AG26:AG27)</f>
        <v>24</v>
      </c>
      <c r="AH56">
        <f t="shared" si="27"/>
        <v>5</v>
      </c>
      <c r="AI56">
        <f t="shared" si="27"/>
        <v>10</v>
      </c>
      <c r="AJ56">
        <f t="shared" si="26"/>
        <v>20</v>
      </c>
      <c r="AK56">
        <f t="shared" si="26"/>
        <v>0</v>
      </c>
      <c r="AL56">
        <f t="shared" si="26"/>
        <v>3</v>
      </c>
      <c r="AM56">
        <f t="shared" si="5"/>
        <v>271</v>
      </c>
    </row>
    <row r="57" spans="2:39" x14ac:dyDescent="0.3">
      <c r="B57" s="9" t="s">
        <v>104</v>
      </c>
      <c r="C57" t="str">
        <f>C29</f>
        <v>DNS</v>
      </c>
      <c r="D57" t="str">
        <f t="shared" ref="D57:AL57" si="28">D29</f>
        <v>DNS</v>
      </c>
      <c r="E57" t="str">
        <f t="shared" si="28"/>
        <v>DNS</v>
      </c>
      <c r="F57" t="str">
        <f t="shared" si="28"/>
        <v>DNS</v>
      </c>
      <c r="G57" t="str">
        <f t="shared" si="28"/>
        <v>DNS</v>
      </c>
      <c r="H57" t="str">
        <f t="shared" si="28"/>
        <v>DNS</v>
      </c>
      <c r="I57" t="str">
        <f t="shared" si="28"/>
        <v>DNS</v>
      </c>
      <c r="J57" t="str">
        <f t="shared" si="28"/>
        <v>DNS</v>
      </c>
      <c r="K57" t="str">
        <f t="shared" si="28"/>
        <v>DNS</v>
      </c>
      <c r="L57" t="str">
        <f t="shared" si="28"/>
        <v>DNS</v>
      </c>
      <c r="M57" t="str">
        <f t="shared" si="28"/>
        <v>DNS</v>
      </c>
      <c r="N57" t="str">
        <f t="shared" si="28"/>
        <v>DNS</v>
      </c>
      <c r="O57" t="str">
        <f t="shared" si="28"/>
        <v>DNS</v>
      </c>
      <c r="P57" t="str">
        <f t="shared" si="28"/>
        <v>DNS</v>
      </c>
      <c r="Q57" t="str">
        <f t="shared" si="28"/>
        <v>DNS</v>
      </c>
      <c r="R57" t="str">
        <f t="shared" si="28"/>
        <v>DNS</v>
      </c>
      <c r="S57" t="str">
        <f t="shared" si="28"/>
        <v>DNS</v>
      </c>
      <c r="T57" t="str">
        <f t="shared" si="28"/>
        <v>DNS</v>
      </c>
      <c r="U57" t="str">
        <f t="shared" si="28"/>
        <v>DNS</v>
      </c>
      <c r="V57" t="str">
        <f t="shared" si="28"/>
        <v>DNS</v>
      </c>
      <c r="W57" t="str">
        <f t="shared" si="28"/>
        <v>DNS</v>
      </c>
      <c r="X57" t="str">
        <f t="shared" si="28"/>
        <v>DNS</v>
      </c>
      <c r="Y57" t="str">
        <f t="shared" si="28"/>
        <v>DNS</v>
      </c>
      <c r="Z57" t="str">
        <f t="shared" si="28"/>
        <v>DNS</v>
      </c>
      <c r="AA57" t="str">
        <f t="shared" si="28"/>
        <v>18°</v>
      </c>
      <c r="AB57" t="str">
        <f t="shared" si="28"/>
        <v>21°</v>
      </c>
      <c r="AC57" t="str">
        <f t="shared" si="28"/>
        <v>DNS</v>
      </c>
      <c r="AD57" t="str">
        <f t="shared" si="28"/>
        <v>DNS</v>
      </c>
      <c r="AE57" t="str">
        <f t="shared" si="28"/>
        <v>DNS</v>
      </c>
      <c r="AF57" t="str">
        <f t="shared" si="28"/>
        <v>DNS</v>
      </c>
      <c r="AG57" t="str">
        <f t="shared" si="28"/>
        <v>DNS</v>
      </c>
      <c r="AH57" t="str">
        <f t="shared" si="28"/>
        <v>DNS</v>
      </c>
      <c r="AI57" t="str">
        <f t="shared" si="28"/>
        <v>DNS</v>
      </c>
      <c r="AJ57">
        <f t="shared" si="28"/>
        <v>0</v>
      </c>
      <c r="AK57" t="str">
        <f t="shared" si="28"/>
        <v>20°</v>
      </c>
      <c r="AL57">
        <f t="shared" si="28"/>
        <v>0</v>
      </c>
      <c r="AM57">
        <f t="shared" si="5"/>
        <v>0</v>
      </c>
    </row>
    <row r="58" spans="2:39" x14ac:dyDescent="0.3">
      <c r="B58" s="9" t="s">
        <v>26</v>
      </c>
      <c r="C58">
        <f t="shared" ref="C58:AL58" si="29">SUM(C30:C34)</f>
        <v>0</v>
      </c>
      <c r="D58">
        <f t="shared" si="29"/>
        <v>0</v>
      </c>
      <c r="E58">
        <f t="shared" si="29"/>
        <v>0</v>
      </c>
      <c r="F58">
        <f t="shared" si="29"/>
        <v>0</v>
      </c>
      <c r="G58">
        <f t="shared" si="29"/>
        <v>0</v>
      </c>
      <c r="H58">
        <f t="shared" si="29"/>
        <v>0</v>
      </c>
      <c r="I58">
        <f t="shared" si="29"/>
        <v>2</v>
      </c>
      <c r="J58">
        <f t="shared" si="29"/>
        <v>0</v>
      </c>
      <c r="K58">
        <f t="shared" si="29"/>
        <v>5</v>
      </c>
      <c r="L58">
        <f t="shared" si="29"/>
        <v>0</v>
      </c>
      <c r="M58">
        <f t="shared" si="29"/>
        <v>0</v>
      </c>
      <c r="N58">
        <f t="shared" si="29"/>
        <v>0</v>
      </c>
      <c r="O58">
        <f t="shared" si="29"/>
        <v>0</v>
      </c>
      <c r="P58">
        <f t="shared" si="29"/>
        <v>0</v>
      </c>
      <c r="Q58">
        <f t="shared" si="29"/>
        <v>0</v>
      </c>
      <c r="R58">
        <f t="shared" si="29"/>
        <v>0</v>
      </c>
      <c r="S58">
        <f t="shared" si="29"/>
        <v>0</v>
      </c>
      <c r="T58">
        <f t="shared" si="29"/>
        <v>0</v>
      </c>
      <c r="U58">
        <f t="shared" si="29"/>
        <v>0</v>
      </c>
      <c r="V58">
        <f t="shared" si="29"/>
        <v>0</v>
      </c>
      <c r="W58">
        <f t="shared" si="29"/>
        <v>0</v>
      </c>
      <c r="X58">
        <f t="shared" si="29"/>
        <v>0</v>
      </c>
      <c r="Y58">
        <f t="shared" si="29"/>
        <v>0</v>
      </c>
      <c r="Z58">
        <f t="shared" si="29"/>
        <v>0</v>
      </c>
      <c r="AA58">
        <f t="shared" si="29"/>
        <v>0</v>
      </c>
      <c r="AB58">
        <f t="shared" si="29"/>
        <v>0</v>
      </c>
      <c r="AC58">
        <f t="shared" si="29"/>
        <v>0</v>
      </c>
      <c r="AD58">
        <f t="shared" si="29"/>
        <v>0</v>
      </c>
      <c r="AE58">
        <f t="shared" si="29"/>
        <v>0</v>
      </c>
      <c r="AF58">
        <f t="shared" si="29"/>
        <v>0</v>
      </c>
      <c r="AG58">
        <f t="shared" ref="AG58:AI58" si="30">SUM(AG30:AG34)</f>
        <v>1</v>
      </c>
      <c r="AH58">
        <f t="shared" si="30"/>
        <v>0</v>
      </c>
      <c r="AI58">
        <f t="shared" si="30"/>
        <v>1</v>
      </c>
      <c r="AJ58">
        <f t="shared" si="29"/>
        <v>0</v>
      </c>
      <c r="AK58">
        <f t="shared" si="29"/>
        <v>0</v>
      </c>
      <c r="AL58">
        <f t="shared" si="29"/>
        <v>0</v>
      </c>
      <c r="AM58">
        <f t="shared" si="5"/>
        <v>9</v>
      </c>
    </row>
    <row r="59" spans="2:39" x14ac:dyDescent="0.3">
      <c r="B59" s="9" t="s">
        <v>27</v>
      </c>
      <c r="C59">
        <f t="shared" ref="C59:AL59" si="31">SUM(C35:C37)</f>
        <v>20</v>
      </c>
      <c r="D59">
        <f t="shared" si="31"/>
        <v>7</v>
      </c>
      <c r="E59">
        <f t="shared" si="31"/>
        <v>7</v>
      </c>
      <c r="F59">
        <f t="shared" si="31"/>
        <v>32</v>
      </c>
      <c r="G59">
        <f t="shared" si="31"/>
        <v>16</v>
      </c>
      <c r="H59">
        <f t="shared" si="31"/>
        <v>29</v>
      </c>
      <c r="I59">
        <f t="shared" si="31"/>
        <v>29</v>
      </c>
      <c r="J59">
        <f t="shared" si="31"/>
        <v>3</v>
      </c>
      <c r="K59">
        <f t="shared" si="31"/>
        <v>32</v>
      </c>
      <c r="L59">
        <f t="shared" si="31"/>
        <v>33</v>
      </c>
      <c r="M59">
        <f t="shared" si="31"/>
        <v>12</v>
      </c>
      <c r="N59">
        <f t="shared" si="31"/>
        <v>25</v>
      </c>
      <c r="O59">
        <f t="shared" si="31"/>
        <v>32</v>
      </c>
      <c r="P59">
        <f t="shared" si="31"/>
        <v>12</v>
      </c>
      <c r="Q59">
        <f t="shared" si="31"/>
        <v>29</v>
      </c>
      <c r="R59">
        <f t="shared" si="31"/>
        <v>32</v>
      </c>
      <c r="S59">
        <f t="shared" si="31"/>
        <v>13</v>
      </c>
      <c r="T59">
        <f t="shared" si="31"/>
        <v>36</v>
      </c>
      <c r="U59">
        <f t="shared" si="31"/>
        <v>35</v>
      </c>
      <c r="V59">
        <f t="shared" si="31"/>
        <v>18</v>
      </c>
      <c r="W59">
        <f t="shared" si="31"/>
        <v>34</v>
      </c>
      <c r="X59">
        <f t="shared" si="31"/>
        <v>25</v>
      </c>
      <c r="Y59">
        <f t="shared" si="31"/>
        <v>2</v>
      </c>
      <c r="Z59">
        <f t="shared" si="31"/>
        <v>11</v>
      </c>
      <c r="AA59">
        <f t="shared" si="31"/>
        <v>11</v>
      </c>
      <c r="AB59">
        <f t="shared" si="31"/>
        <v>0</v>
      </c>
      <c r="AC59">
        <f t="shared" si="31"/>
        <v>10</v>
      </c>
      <c r="AD59">
        <f t="shared" si="31"/>
        <v>27</v>
      </c>
      <c r="AE59">
        <f t="shared" si="31"/>
        <v>11</v>
      </c>
      <c r="AF59">
        <f t="shared" si="31"/>
        <v>29</v>
      </c>
      <c r="AG59">
        <f t="shared" ref="AG59:AI59" si="32">SUM(AG35:AG37)</f>
        <v>34</v>
      </c>
      <c r="AH59">
        <f t="shared" si="32"/>
        <v>9</v>
      </c>
      <c r="AI59">
        <f t="shared" si="32"/>
        <v>36</v>
      </c>
      <c r="AJ59">
        <f t="shared" si="31"/>
        <v>30</v>
      </c>
      <c r="AK59">
        <f t="shared" si="31"/>
        <v>13</v>
      </c>
      <c r="AL59">
        <f t="shared" si="31"/>
        <v>41</v>
      </c>
      <c r="AM59">
        <f t="shared" si="5"/>
        <v>775</v>
      </c>
    </row>
    <row r="60" spans="2:39" x14ac:dyDescent="0.3">
      <c r="B60" s="9" t="s">
        <v>31</v>
      </c>
      <c r="C60">
        <f t="shared" ref="C60:AL60" si="33">SUM(C38:C39)</f>
        <v>12</v>
      </c>
      <c r="D60">
        <f t="shared" si="33"/>
        <v>0</v>
      </c>
      <c r="E60">
        <f t="shared" si="33"/>
        <v>8</v>
      </c>
      <c r="F60">
        <f t="shared" si="33"/>
        <v>4</v>
      </c>
      <c r="G60">
        <f t="shared" si="33"/>
        <v>0</v>
      </c>
      <c r="H60">
        <f t="shared" si="33"/>
        <v>11</v>
      </c>
      <c r="I60">
        <f t="shared" si="33"/>
        <v>8</v>
      </c>
      <c r="J60">
        <f t="shared" si="33"/>
        <v>0</v>
      </c>
      <c r="K60">
        <f t="shared" si="33"/>
        <v>4</v>
      </c>
      <c r="L60">
        <f t="shared" si="33"/>
        <v>5</v>
      </c>
      <c r="M60">
        <f t="shared" si="33"/>
        <v>0</v>
      </c>
      <c r="N60">
        <f t="shared" si="33"/>
        <v>4</v>
      </c>
      <c r="O60">
        <f t="shared" si="33"/>
        <v>2</v>
      </c>
      <c r="P60">
        <f t="shared" si="33"/>
        <v>6</v>
      </c>
      <c r="Q60">
        <f t="shared" si="33"/>
        <v>16</v>
      </c>
      <c r="R60">
        <f t="shared" si="33"/>
        <v>9</v>
      </c>
      <c r="S60">
        <f t="shared" si="33"/>
        <v>0</v>
      </c>
      <c r="T60">
        <f t="shared" si="33"/>
        <v>7</v>
      </c>
      <c r="U60">
        <f t="shared" si="33"/>
        <v>13</v>
      </c>
      <c r="V60">
        <f t="shared" si="33"/>
        <v>0</v>
      </c>
      <c r="W60">
        <f t="shared" si="33"/>
        <v>10</v>
      </c>
      <c r="X60">
        <f t="shared" si="33"/>
        <v>17</v>
      </c>
      <c r="Y60">
        <f t="shared" si="33"/>
        <v>10</v>
      </c>
      <c r="Z60">
        <f t="shared" si="33"/>
        <v>24</v>
      </c>
      <c r="AA60">
        <f t="shared" si="33"/>
        <v>11</v>
      </c>
      <c r="AB60">
        <f t="shared" si="33"/>
        <v>1</v>
      </c>
      <c r="AC60">
        <f t="shared" si="33"/>
        <v>17</v>
      </c>
      <c r="AD60">
        <f t="shared" si="33"/>
        <v>21</v>
      </c>
      <c r="AE60">
        <f t="shared" si="33"/>
        <v>5</v>
      </c>
      <c r="AF60">
        <f t="shared" si="33"/>
        <v>16</v>
      </c>
      <c r="AG60">
        <f t="shared" ref="AG60:AI60" si="34">SUM(AG38:AG39)</f>
        <v>14</v>
      </c>
      <c r="AH60">
        <f t="shared" si="34"/>
        <v>0</v>
      </c>
      <c r="AI60">
        <f t="shared" si="34"/>
        <v>5</v>
      </c>
      <c r="AJ60">
        <f t="shared" si="33"/>
        <v>8</v>
      </c>
      <c r="AK60">
        <f t="shared" si="33"/>
        <v>2</v>
      </c>
      <c r="AL60">
        <f t="shared" si="33"/>
        <v>13</v>
      </c>
      <c r="AM60">
        <f t="shared" si="5"/>
        <v>283</v>
      </c>
    </row>
    <row r="64" spans="2:39" x14ac:dyDescent="0.3">
      <c r="B64" s="9" t="s">
        <v>10</v>
      </c>
      <c r="C64">
        <f t="shared" ref="C64:AL64" si="35">MAX(C3:C13)</f>
        <v>20</v>
      </c>
      <c r="D64">
        <f t="shared" si="35"/>
        <v>9</v>
      </c>
      <c r="E64">
        <f t="shared" si="35"/>
        <v>6</v>
      </c>
      <c r="F64">
        <f t="shared" si="35"/>
        <v>11</v>
      </c>
      <c r="G64">
        <f t="shared" si="35"/>
        <v>2</v>
      </c>
      <c r="H64">
        <f t="shared" si="35"/>
        <v>9</v>
      </c>
      <c r="I64">
        <f t="shared" si="35"/>
        <v>13</v>
      </c>
      <c r="J64">
        <f t="shared" si="35"/>
        <v>6</v>
      </c>
      <c r="K64">
        <f t="shared" si="35"/>
        <v>16</v>
      </c>
      <c r="L64">
        <f t="shared" si="35"/>
        <v>13</v>
      </c>
      <c r="M64">
        <f t="shared" si="35"/>
        <v>6</v>
      </c>
      <c r="N64">
        <f t="shared" si="35"/>
        <v>11</v>
      </c>
      <c r="O64">
        <f t="shared" si="35"/>
        <v>11</v>
      </c>
      <c r="P64">
        <f t="shared" si="35"/>
        <v>7</v>
      </c>
      <c r="Q64">
        <f t="shared" si="35"/>
        <v>9</v>
      </c>
      <c r="R64">
        <f t="shared" si="35"/>
        <v>11</v>
      </c>
      <c r="S64">
        <f t="shared" si="35"/>
        <v>5</v>
      </c>
      <c r="T64">
        <f t="shared" si="35"/>
        <v>16</v>
      </c>
      <c r="U64">
        <f t="shared" si="35"/>
        <v>7</v>
      </c>
      <c r="V64">
        <f t="shared" si="35"/>
        <v>2</v>
      </c>
      <c r="W64">
        <f t="shared" si="35"/>
        <v>10</v>
      </c>
      <c r="X64">
        <f t="shared" si="35"/>
        <v>8</v>
      </c>
      <c r="Y64">
        <f t="shared" si="35"/>
        <v>1</v>
      </c>
      <c r="Z64">
        <f t="shared" si="35"/>
        <v>10</v>
      </c>
      <c r="AA64">
        <f t="shared" si="35"/>
        <v>6</v>
      </c>
      <c r="AB64">
        <f t="shared" si="35"/>
        <v>3</v>
      </c>
      <c r="AC64">
        <f t="shared" si="35"/>
        <v>7</v>
      </c>
      <c r="AD64">
        <f t="shared" si="35"/>
        <v>6</v>
      </c>
      <c r="AE64">
        <f t="shared" si="35"/>
        <v>0</v>
      </c>
      <c r="AF64">
        <f t="shared" si="35"/>
        <v>7</v>
      </c>
      <c r="AG64">
        <f t="shared" ref="AG64:AI64" si="36">MAX(AG3:AG13)</f>
        <v>11</v>
      </c>
      <c r="AH64">
        <f t="shared" si="36"/>
        <v>6</v>
      </c>
      <c r="AI64">
        <f t="shared" si="36"/>
        <v>13</v>
      </c>
      <c r="AJ64">
        <f t="shared" si="35"/>
        <v>16</v>
      </c>
      <c r="AK64">
        <f t="shared" si="35"/>
        <v>5</v>
      </c>
      <c r="AL64">
        <f t="shared" si="35"/>
        <v>8</v>
      </c>
      <c r="AM64">
        <f>SUM(C64:AL64)</f>
        <v>307</v>
      </c>
    </row>
    <row r="65" spans="2:39" x14ac:dyDescent="0.3">
      <c r="B65" s="9" t="s">
        <v>37</v>
      </c>
      <c r="C65">
        <f>MAX(C14:C22)</f>
        <v>25</v>
      </c>
      <c r="D65">
        <f t="shared" ref="D65:AL65" si="37">MAX(D14:D22)</f>
        <v>6</v>
      </c>
      <c r="E65">
        <f t="shared" si="37"/>
        <v>20</v>
      </c>
      <c r="F65">
        <f t="shared" si="37"/>
        <v>20</v>
      </c>
      <c r="G65">
        <f t="shared" si="37"/>
        <v>9</v>
      </c>
      <c r="H65">
        <f t="shared" si="37"/>
        <v>25</v>
      </c>
      <c r="I65">
        <f t="shared" si="37"/>
        <v>25</v>
      </c>
      <c r="J65">
        <f t="shared" si="37"/>
        <v>12</v>
      </c>
      <c r="K65">
        <f t="shared" si="37"/>
        <v>20</v>
      </c>
      <c r="L65">
        <f t="shared" si="37"/>
        <v>20</v>
      </c>
      <c r="M65">
        <f t="shared" si="37"/>
        <v>9</v>
      </c>
      <c r="N65">
        <f t="shared" si="37"/>
        <v>20</v>
      </c>
      <c r="O65">
        <f t="shared" si="37"/>
        <v>16</v>
      </c>
      <c r="P65">
        <f t="shared" si="37"/>
        <v>9</v>
      </c>
      <c r="Q65">
        <f t="shared" si="37"/>
        <v>20</v>
      </c>
      <c r="R65">
        <f t="shared" si="37"/>
        <v>20</v>
      </c>
      <c r="S65">
        <f t="shared" si="37"/>
        <v>9</v>
      </c>
      <c r="T65">
        <f t="shared" si="37"/>
        <v>20</v>
      </c>
      <c r="U65">
        <f t="shared" si="37"/>
        <v>20</v>
      </c>
      <c r="V65">
        <f t="shared" si="37"/>
        <v>9</v>
      </c>
      <c r="W65">
        <f t="shared" si="37"/>
        <v>20</v>
      </c>
      <c r="X65">
        <f t="shared" si="37"/>
        <v>20</v>
      </c>
      <c r="Y65">
        <f t="shared" si="37"/>
        <v>12</v>
      </c>
      <c r="Z65">
        <f t="shared" si="37"/>
        <v>25</v>
      </c>
      <c r="AA65">
        <f t="shared" si="37"/>
        <v>25</v>
      </c>
      <c r="AB65">
        <f t="shared" si="37"/>
        <v>12</v>
      </c>
      <c r="AC65">
        <f t="shared" si="37"/>
        <v>25</v>
      </c>
      <c r="AD65">
        <f t="shared" si="37"/>
        <v>25</v>
      </c>
      <c r="AE65">
        <f t="shared" si="37"/>
        <v>12</v>
      </c>
      <c r="AF65">
        <f t="shared" si="37"/>
        <v>25</v>
      </c>
      <c r="AG65">
        <f t="shared" si="37"/>
        <v>20</v>
      </c>
      <c r="AH65">
        <f t="shared" si="37"/>
        <v>12</v>
      </c>
      <c r="AI65">
        <f t="shared" si="37"/>
        <v>20</v>
      </c>
      <c r="AJ65">
        <f t="shared" si="37"/>
        <v>25</v>
      </c>
      <c r="AK65">
        <f t="shared" si="37"/>
        <v>12</v>
      </c>
      <c r="AL65">
        <f t="shared" si="37"/>
        <v>20</v>
      </c>
      <c r="AM65">
        <f>SUM(C65:AL65)</f>
        <v>644</v>
      </c>
    </row>
    <row r="66" spans="2:39" x14ac:dyDescent="0.3">
      <c r="B66" s="9" t="s">
        <v>20</v>
      </c>
      <c r="C66">
        <f t="shared" ref="C66:AL66" si="38">MAX(C23:C25)</f>
        <v>13</v>
      </c>
      <c r="D66">
        <f t="shared" si="38"/>
        <v>12</v>
      </c>
      <c r="E66">
        <f t="shared" si="38"/>
        <v>25</v>
      </c>
      <c r="F66">
        <f t="shared" si="38"/>
        <v>10</v>
      </c>
      <c r="G66">
        <f t="shared" si="38"/>
        <v>5</v>
      </c>
      <c r="H66">
        <f t="shared" si="38"/>
        <v>10</v>
      </c>
      <c r="I66">
        <f t="shared" si="38"/>
        <v>11</v>
      </c>
      <c r="J66">
        <f t="shared" si="38"/>
        <v>7</v>
      </c>
      <c r="K66">
        <f t="shared" si="38"/>
        <v>1</v>
      </c>
      <c r="L66">
        <f t="shared" si="38"/>
        <v>11</v>
      </c>
      <c r="M66">
        <f t="shared" si="38"/>
        <v>7</v>
      </c>
      <c r="N66">
        <f t="shared" si="38"/>
        <v>13</v>
      </c>
      <c r="O66">
        <f t="shared" si="38"/>
        <v>20</v>
      </c>
      <c r="P66">
        <f t="shared" si="38"/>
        <v>5</v>
      </c>
      <c r="Q66">
        <f t="shared" si="38"/>
        <v>16</v>
      </c>
      <c r="R66">
        <f t="shared" si="38"/>
        <v>0</v>
      </c>
      <c r="S66">
        <f t="shared" si="38"/>
        <v>7</v>
      </c>
      <c r="T66">
        <f t="shared" si="38"/>
        <v>7</v>
      </c>
      <c r="U66">
        <f t="shared" si="38"/>
        <v>11</v>
      </c>
      <c r="V66">
        <f t="shared" si="38"/>
        <v>7</v>
      </c>
      <c r="W66">
        <f t="shared" si="38"/>
        <v>16</v>
      </c>
      <c r="X66">
        <f t="shared" si="38"/>
        <v>5</v>
      </c>
      <c r="Y66">
        <f t="shared" si="38"/>
        <v>9</v>
      </c>
      <c r="Z66">
        <f t="shared" si="38"/>
        <v>13</v>
      </c>
      <c r="AA66">
        <f t="shared" si="38"/>
        <v>11</v>
      </c>
      <c r="AB66">
        <f t="shared" si="38"/>
        <v>9</v>
      </c>
      <c r="AC66">
        <f t="shared" si="38"/>
        <v>11</v>
      </c>
      <c r="AD66">
        <f t="shared" si="38"/>
        <v>9</v>
      </c>
      <c r="AE66">
        <f t="shared" si="38"/>
        <v>0</v>
      </c>
      <c r="AF66">
        <f t="shared" si="38"/>
        <v>4</v>
      </c>
      <c r="AG66">
        <f t="shared" ref="AG66:AI66" si="39">MAX(AG23:AG25)</f>
        <v>13</v>
      </c>
      <c r="AH66">
        <f t="shared" si="39"/>
        <v>4</v>
      </c>
      <c r="AI66">
        <f t="shared" si="39"/>
        <v>6</v>
      </c>
      <c r="AJ66">
        <f t="shared" si="38"/>
        <v>13</v>
      </c>
      <c r="AK66">
        <f t="shared" si="38"/>
        <v>7</v>
      </c>
      <c r="AL66">
        <f t="shared" si="38"/>
        <v>11</v>
      </c>
      <c r="AM66">
        <f>SUM(C66:AL66)</f>
        <v>339</v>
      </c>
    </row>
    <row r="67" spans="2:39" x14ac:dyDescent="0.3">
      <c r="B67" s="9" t="s">
        <v>38</v>
      </c>
      <c r="C67">
        <f t="shared" ref="C67:AL67" si="40">MAX(C26:C34)</f>
        <v>6</v>
      </c>
      <c r="D67">
        <f t="shared" si="40"/>
        <v>0</v>
      </c>
      <c r="E67">
        <f t="shared" si="40"/>
        <v>3</v>
      </c>
      <c r="F67">
        <f t="shared" si="40"/>
        <v>3</v>
      </c>
      <c r="G67">
        <f t="shared" si="40"/>
        <v>0</v>
      </c>
      <c r="H67">
        <f t="shared" si="40"/>
        <v>2</v>
      </c>
      <c r="I67">
        <f t="shared" si="40"/>
        <v>6</v>
      </c>
      <c r="J67">
        <f t="shared" si="40"/>
        <v>0</v>
      </c>
      <c r="K67">
        <f t="shared" si="40"/>
        <v>6</v>
      </c>
      <c r="L67">
        <f t="shared" si="40"/>
        <v>6</v>
      </c>
      <c r="M67">
        <f t="shared" si="40"/>
        <v>3</v>
      </c>
      <c r="N67">
        <f t="shared" si="40"/>
        <v>7</v>
      </c>
      <c r="O67">
        <f t="shared" si="40"/>
        <v>3</v>
      </c>
      <c r="P67">
        <f t="shared" si="40"/>
        <v>0</v>
      </c>
      <c r="Q67">
        <f t="shared" si="40"/>
        <v>2</v>
      </c>
      <c r="R67">
        <f t="shared" si="40"/>
        <v>2</v>
      </c>
      <c r="S67">
        <f t="shared" si="40"/>
        <v>0</v>
      </c>
      <c r="T67">
        <f t="shared" si="40"/>
        <v>6</v>
      </c>
      <c r="U67">
        <f t="shared" si="40"/>
        <v>4</v>
      </c>
      <c r="V67">
        <f t="shared" si="40"/>
        <v>3</v>
      </c>
      <c r="W67">
        <f t="shared" si="40"/>
        <v>7</v>
      </c>
      <c r="X67">
        <f t="shared" si="40"/>
        <v>10</v>
      </c>
      <c r="Y67">
        <f t="shared" si="40"/>
        <v>5</v>
      </c>
      <c r="Z67">
        <f t="shared" si="40"/>
        <v>9</v>
      </c>
      <c r="AA67">
        <f t="shared" si="40"/>
        <v>13</v>
      </c>
      <c r="AB67">
        <f t="shared" si="40"/>
        <v>5</v>
      </c>
      <c r="AC67">
        <f t="shared" si="40"/>
        <v>10</v>
      </c>
      <c r="AD67">
        <f t="shared" si="40"/>
        <v>10</v>
      </c>
      <c r="AE67">
        <f t="shared" si="40"/>
        <v>3</v>
      </c>
      <c r="AF67">
        <f t="shared" si="40"/>
        <v>8</v>
      </c>
      <c r="AG67">
        <f t="shared" ref="AG67:AI67" si="41">MAX(AG26:AG34)</f>
        <v>16</v>
      </c>
      <c r="AH67">
        <f t="shared" si="41"/>
        <v>3</v>
      </c>
      <c r="AI67">
        <f t="shared" si="41"/>
        <v>10</v>
      </c>
      <c r="AJ67">
        <f t="shared" si="40"/>
        <v>11</v>
      </c>
      <c r="AK67">
        <f t="shared" si="40"/>
        <v>0</v>
      </c>
      <c r="AL67">
        <f t="shared" si="40"/>
        <v>3</v>
      </c>
      <c r="AM67">
        <f>SUM(C67:AL67)</f>
        <v>185</v>
      </c>
    </row>
    <row r="68" spans="2:39" x14ac:dyDescent="0.3">
      <c r="B68" s="9" t="s">
        <v>27</v>
      </c>
      <c r="C68">
        <f t="shared" ref="C68:AL68" si="42">MAX(C35:C39)</f>
        <v>11</v>
      </c>
      <c r="D68">
        <f t="shared" si="42"/>
        <v>7</v>
      </c>
      <c r="E68">
        <f t="shared" si="42"/>
        <v>8</v>
      </c>
      <c r="F68">
        <f t="shared" si="42"/>
        <v>25</v>
      </c>
      <c r="G68">
        <f t="shared" si="42"/>
        <v>12</v>
      </c>
      <c r="H68">
        <f t="shared" si="42"/>
        <v>16</v>
      </c>
      <c r="I68">
        <f t="shared" si="42"/>
        <v>20</v>
      </c>
      <c r="J68">
        <f t="shared" si="42"/>
        <v>2</v>
      </c>
      <c r="K68">
        <f t="shared" si="42"/>
        <v>25</v>
      </c>
      <c r="L68">
        <f t="shared" si="42"/>
        <v>25</v>
      </c>
      <c r="M68">
        <f t="shared" si="42"/>
        <v>12</v>
      </c>
      <c r="N68">
        <f t="shared" si="42"/>
        <v>25</v>
      </c>
      <c r="O68">
        <f t="shared" si="42"/>
        <v>25</v>
      </c>
      <c r="P68">
        <f t="shared" si="42"/>
        <v>12</v>
      </c>
      <c r="Q68">
        <f t="shared" si="42"/>
        <v>25</v>
      </c>
      <c r="R68">
        <f t="shared" si="42"/>
        <v>25</v>
      </c>
      <c r="S68">
        <f t="shared" si="42"/>
        <v>12</v>
      </c>
      <c r="T68">
        <f t="shared" si="42"/>
        <v>25</v>
      </c>
      <c r="U68">
        <f t="shared" si="42"/>
        <v>25</v>
      </c>
      <c r="V68">
        <f t="shared" si="42"/>
        <v>12</v>
      </c>
      <c r="W68">
        <f t="shared" si="42"/>
        <v>25</v>
      </c>
      <c r="X68">
        <f t="shared" si="42"/>
        <v>25</v>
      </c>
      <c r="Y68">
        <f t="shared" si="42"/>
        <v>6</v>
      </c>
      <c r="Z68">
        <f t="shared" si="42"/>
        <v>16</v>
      </c>
      <c r="AA68">
        <f t="shared" si="42"/>
        <v>9</v>
      </c>
      <c r="AB68">
        <f t="shared" si="42"/>
        <v>1</v>
      </c>
      <c r="AC68">
        <f t="shared" si="42"/>
        <v>13</v>
      </c>
      <c r="AD68">
        <f t="shared" si="42"/>
        <v>20</v>
      </c>
      <c r="AE68">
        <f t="shared" si="42"/>
        <v>9</v>
      </c>
      <c r="AF68">
        <f t="shared" si="42"/>
        <v>20</v>
      </c>
      <c r="AG68">
        <f t="shared" ref="AG68:AI68" si="43">MAX(AG35:AG39)</f>
        <v>25</v>
      </c>
      <c r="AH68">
        <f t="shared" si="43"/>
        <v>9</v>
      </c>
      <c r="AI68">
        <f t="shared" si="43"/>
        <v>25</v>
      </c>
      <c r="AJ68">
        <f t="shared" si="42"/>
        <v>20</v>
      </c>
      <c r="AK68">
        <f t="shared" si="42"/>
        <v>9</v>
      </c>
      <c r="AL68">
        <f t="shared" si="42"/>
        <v>25</v>
      </c>
      <c r="AM68">
        <f>SUM(C68:AL68)</f>
        <v>606</v>
      </c>
    </row>
  </sheetData>
  <mergeCells count="13">
    <mergeCell ref="AJ1:AL1"/>
    <mergeCell ref="U1:W1"/>
    <mergeCell ref="AD1:AF1"/>
    <mergeCell ref="A1:B2"/>
    <mergeCell ref="C1:E1"/>
    <mergeCell ref="F1:H1"/>
    <mergeCell ref="I1:K1"/>
    <mergeCell ref="L1:N1"/>
    <mergeCell ref="O1:Q1"/>
    <mergeCell ref="X1:Z1"/>
    <mergeCell ref="AA1:AC1"/>
    <mergeCell ref="R1:T1"/>
    <mergeCell ref="AG1:AI1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92A07-F79A-4C52-8ABE-812F904712AA}">
  <dimension ref="A1:AR37"/>
  <sheetViews>
    <sheetView zoomScaleNormal="100" workbookViewId="0"/>
  </sheetViews>
  <sheetFormatPr defaultRowHeight="14.4" x14ac:dyDescent="0.3"/>
  <cols>
    <col min="1" max="1" width="5.21875" bestFit="1" customWidth="1"/>
    <col min="2" max="2" width="11.88671875" bestFit="1" customWidth="1"/>
    <col min="3" max="3" width="4" bestFit="1" customWidth="1"/>
    <col min="4" max="4" width="1.77734375" customWidth="1"/>
    <col min="5" max="5" width="5.21875" bestFit="1" customWidth="1"/>
    <col min="8" max="8" width="3.5546875" customWidth="1"/>
    <col min="9" max="9" width="3" customWidth="1"/>
    <col min="15" max="15" width="15.77734375" bestFit="1" customWidth="1"/>
    <col min="16" max="16" width="1.77734375" customWidth="1"/>
    <col min="17" max="17" width="2" bestFit="1" customWidth="1"/>
    <col min="23" max="23" width="11.77734375" bestFit="1" customWidth="1"/>
    <col min="24" max="24" width="7.5546875" bestFit="1" customWidth="1"/>
    <col min="25" max="25" width="1.77734375" customWidth="1"/>
    <col min="26" max="26" width="8.21875" bestFit="1" customWidth="1"/>
    <col min="27" max="27" width="7.5546875" customWidth="1"/>
    <col min="40" max="40" width="9.21875" bestFit="1" customWidth="1"/>
    <col min="44" max="44" width="9.21875" bestFit="1" customWidth="1"/>
  </cols>
  <sheetData>
    <row r="1" spans="1:44" x14ac:dyDescent="0.3">
      <c r="A1">
        <f>IF(AD1=0,RANK(F1,$F$1:$F$37),RANK(F1,$F$1:$F$37)+VLOOKUP(B1,$AJ$1:$AN$37,5,FALSE))</f>
        <v>13</v>
      </c>
      <c r="B1" s="12" t="str">
        <f>Results!A3</f>
        <v>Rea</v>
      </c>
      <c r="C1">
        <f>Results!AM3</f>
        <v>127</v>
      </c>
      <c r="E1">
        <f>RANK(F1,$F$1:$F$37)</f>
        <v>13</v>
      </c>
      <c r="F1">
        <f>Results!AM3</f>
        <v>127</v>
      </c>
      <c r="H1">
        <f>COUNTIF(G1:G37,"IND")</f>
        <v>18</v>
      </c>
      <c r="I1" s="12">
        <f>COUNTA(G1)</f>
        <v>0</v>
      </c>
      <c r="J1" t="str">
        <f>B1</f>
        <v>Rea</v>
      </c>
      <c r="K1" s="21">
        <f>F1</f>
        <v>127</v>
      </c>
      <c r="L1">
        <f>COUNTA(U1)</f>
        <v>0</v>
      </c>
      <c r="M1">
        <f>RANK(S1,$S$1:$S$18)+T1</f>
        <v>4</v>
      </c>
      <c r="N1">
        <f>IF(U1="",1,0)</f>
        <v>1</v>
      </c>
      <c r="O1" t="str">
        <f>Results!B43</f>
        <v>Yamaha</v>
      </c>
      <c r="R1">
        <f>M1</f>
        <v>4</v>
      </c>
      <c r="S1">
        <f>Results!AM43</f>
        <v>359</v>
      </c>
      <c r="V1">
        <f>COUNTIF(U1:U18,"IND")</f>
        <v>11</v>
      </c>
      <c r="W1">
        <f>RANK(AB1,$AB$1:$AB$5)+AC1</f>
        <v>4</v>
      </c>
      <c r="X1" t="str">
        <f>Results!B64</f>
        <v>Yamaha</v>
      </c>
      <c r="AA1">
        <f>RANK(AB1,$AB$1:$AB$5)+AC1</f>
        <v>4</v>
      </c>
      <c r="AB1">
        <f>Results!AM64</f>
        <v>307</v>
      </c>
      <c r="AD1">
        <f>IF(OR(E1=$E$2,E1=$E$3,E1=$E$4,E1=$E$5,E1=$E$6,E1=$E$7,E1=$E$8,E1=$E$9,E1=$E$10,E1=$E$11,E1=$E$12,E1=$E$13,E1=$E$14,E1=$E$15,E1=$E$16,E1=$E$17,E1=$E$18,E1=$E$19,E1=$E$20,E1=$E$21,E1=$E$22,E1=$E$23,E1=$E$24,E1=$E$25,E1=$E$26,E1=$E$27,E1=$E$28,E1=$E$29,E1=$E$30,E1=$E$31,E1=$E$32,E1=$E$33,E1=$E$34,E1=$E$35,E1=$E$36,E1=$E$37),1,0)</f>
        <v>0</v>
      </c>
      <c r="AE1">
        <f>IF(AD1=1,1,0)</f>
        <v>0</v>
      </c>
      <c r="AF1" t="str">
        <f>B1</f>
        <v>Rea</v>
      </c>
      <c r="AG1">
        <f>Results!AO3</f>
        <v>13</v>
      </c>
      <c r="AH1">
        <f>Results!AP3</f>
        <v>1</v>
      </c>
      <c r="AI1">
        <f>AE37</f>
        <v>11</v>
      </c>
      <c r="AJ1" t="str">
        <f>IF(ROW(H1)&lt;=$AI$1,VLOOKUP(ROW(I1),$AE$1:$AF$37,2,FALSE),"")</f>
        <v>Canepa</v>
      </c>
      <c r="AK1">
        <f>IF(ROW(H1)&lt;=$AI$1,IF(VLOOKUP(ROW(I1),$AE$1:$AG$37,3,FALSE)="16°",0.16,IF(VLOOKUP(ROW(I1),$AE$1:$AG$37,3,FALSE)="17°",0.17,IF(VLOOKUP(ROW(I1),$AE$1:$AG$37,3,FALSE)="18°",0.18,IF(VLOOKUP(ROW(I1),$AE$1:$AG$37,3,FALSE)="19°",0.19,IF(VLOOKUP(ROW(I1),$AE$1:$AG$37,3,FALSE)="20°",0.2,IF(VLOOKUP(ROW(I1),$AE$1:$AG$37,3,FALSE)="21°",0.21,IF(VLOOKUP(ROW(I1),$AE$1:$AG$37,3,FALSE)="22°",0.22,IF(VLOOKUP(ROW(I1),$AE$1:$AG$37,3,FALSE)="23°",0.23,IF(VLOOKUP(ROW(I1),$AE$1:$AG$37,3,FALSE)="24°",0.24,VLOOKUP(ROW(I1),$AE$1:$AG$37,3,FALSE)))))))))),"")</f>
        <v>0.18</v>
      </c>
      <c r="AL1">
        <f>IF(AJ1&lt;&gt;"",VLOOKUP(AJ1,$B$1:$E$37,4,FALSE),"")</f>
        <v>29</v>
      </c>
      <c r="AM1">
        <f t="shared" ref="AM1:AM37" si="0">IF(AK1&lt;1,1,0)</f>
        <v>1</v>
      </c>
      <c r="AN1">
        <f>IFERROR(AR1,"")</f>
        <v>4</v>
      </c>
      <c r="AP1" t="str">
        <f>IF(AM1=1,AJ1,"")</f>
        <v>Canepa</v>
      </c>
      <c r="AQ1">
        <f>IF(AM1=1,AK1,"")</f>
        <v>0.18</v>
      </c>
      <c r="AR1">
        <v>4</v>
      </c>
    </row>
    <row r="2" spans="1:44" x14ac:dyDescent="0.3">
      <c r="A2">
        <f t="shared" ref="A2:A36" si="1">IF(AD2=0,RANK(F2,$F$1:$F$37),RANK(F2,$F$1:$F$37)+VLOOKUP(B2,$AJ$1:$AN$37,5,FALSE))</f>
        <v>33</v>
      </c>
      <c r="B2" s="12" t="str">
        <f>Results!A4</f>
        <v>Canepa</v>
      </c>
      <c r="C2">
        <f>Results!AM4</f>
        <v>0</v>
      </c>
      <c r="E2">
        <f t="shared" ref="E2:E37" si="2">RANK(F2,$F$1:$F$37)</f>
        <v>29</v>
      </c>
      <c r="F2">
        <f>Results!AM4</f>
        <v>0</v>
      </c>
      <c r="I2" s="12">
        <f>IF(G2&lt;&gt;"",I1+1,I1)</f>
        <v>0</v>
      </c>
      <c r="J2" t="str">
        <f t="shared" ref="J2:J37" si="3">B2</f>
        <v>Canepa</v>
      </c>
      <c r="K2" s="21">
        <f t="shared" ref="K2:K37" si="4">F2</f>
        <v>0</v>
      </c>
      <c r="L2">
        <f>IF(U2&lt;&gt;"",L1+1,L1)</f>
        <v>0</v>
      </c>
      <c r="M2">
        <f t="shared" ref="M2:M18" si="5">RANK(S2,$S$1:$S$18)+T2</f>
        <v>8</v>
      </c>
      <c r="N2">
        <f>IF(U2="",N1+1,N1)</f>
        <v>2</v>
      </c>
      <c r="O2" t="str">
        <f>Results!B44</f>
        <v>Yamaha GRT</v>
      </c>
      <c r="R2">
        <f t="shared" ref="R2:R18" si="6">M2</f>
        <v>8</v>
      </c>
      <c r="S2">
        <f>Results!AM44</f>
        <v>241</v>
      </c>
      <c r="W2">
        <f t="shared" ref="W2:W5" si="7">RANK(AB2,$AB$1:$AB$5)+AC2</f>
        <v>1</v>
      </c>
      <c r="X2" t="str">
        <f>Results!B65</f>
        <v>Ducati</v>
      </c>
      <c r="AA2">
        <f t="shared" ref="AA2:AA5" si="8">RANK(AB2,$AB$1:$AB$5)+AC2</f>
        <v>1</v>
      </c>
      <c r="AB2">
        <f>Results!AM65</f>
        <v>644</v>
      </c>
      <c r="AD2">
        <f>IF(OR(E2=$E$1,E2=$E$3,E2=$E$4,E2=$E$5,E2=$E$6,E2=$E$7,E2=$E$8,E2=$E$9,E2=$E$10,E2=$E$11,E2=$E$12,E2=$E$13,E2=$E$14,E2=$E$15,E2=$E$16,E2=$E$17,E2=$E$18,E2=$E$19,E2=$E$20,E2=$E$21,E2=$E$22,E2=$E$23,E2=$E$24,E2=$E$25,E2=$E$26,E2=$E$27,E2=$E$28,E2=$E$29,E2=$E$30,E2=$E$31,E2=$E$32,E2=$E$33,E2=$E$34,E2=$E$35,E2=$E$36,E2=$E$37),1,0)</f>
        <v>1</v>
      </c>
      <c r="AE2">
        <f t="shared" ref="AE2:AE37" si="9">IF(AD2=1,IF(AE1&gt;=1,AE1+1,1),AE1)</f>
        <v>1</v>
      </c>
      <c r="AF2" t="str">
        <f t="shared" ref="AF2:AF37" si="10">B2</f>
        <v>Canepa</v>
      </c>
      <c r="AG2" t="str">
        <f>Results!AO4</f>
        <v>18°</v>
      </c>
      <c r="AH2">
        <f>Results!AP4</f>
        <v>1</v>
      </c>
      <c r="AJ2" t="str">
        <f t="shared" ref="AJ2:AJ37" si="11">IF(ROW(H2)&lt;=$AI$1,VLOOKUP(ROW(I2),$AE$1:$AF$37,2,FALSE),"")</f>
        <v>Fritz</v>
      </c>
      <c r="AK2">
        <f>IF(ROW(H2)&lt;=$AI$1,IF(VLOOKUP(ROW(I2),$AE$1:$AG$37,3,FALSE)="16°",0.16,IF(VLOOKUP(ROW(I2),$AE$1:$AG$37,3,FALSE)="17°",0.17,IF(VLOOKUP(ROW(I2),$AE$1:$AG$37,3,FALSE)="18°",0.18,IF(VLOOKUP(ROW(I2),$AE$1:$AG$37,3,FALSE)="19°",0.19,IF(VLOOKUP(ROW(I2),$AE$1:$AG$37,3,FALSE)="20°",0.2,IF(VLOOKUP(ROW(I2),$AE$1:$AG$37,3,FALSE)="21°",0.21,IF(VLOOKUP(ROW(I2),$AE$1:$AG$37,3,FALSE)="22°",0.22,IF(VLOOKUP(ROW(I2),$AE$1:$AG$37,3,FALSE)="23°",0.23,IF(VLOOKUP(ROW(I2),$AE$1:$AG$37,3,FALSE)="24°",0.24,VLOOKUP(ROW(I2),$AE$1:$AG$37,3,FALSE)))))))))),"")</f>
        <v>0.17</v>
      </c>
      <c r="AL2">
        <f t="shared" ref="AL2:AL37" si="12">IF(AJ2&lt;&gt;"",VLOOKUP(AJ2,$B$1:$E$37,4,FALSE),"")</f>
        <v>29</v>
      </c>
      <c r="AM2">
        <f t="shared" si="0"/>
        <v>1</v>
      </c>
      <c r="AN2">
        <f t="shared" ref="AN2:AN37" si="13">IFERROR(AR2,"")</f>
        <v>1</v>
      </c>
      <c r="AP2" t="str">
        <f t="shared" ref="AP2:AP37" si="14">IF(AM2=1,AJ2,"")</f>
        <v>Fritz</v>
      </c>
      <c r="AQ2">
        <f t="shared" ref="AQ2:AQ37" si="15">IF(AM2=1,AK2,"")</f>
        <v>0.17</v>
      </c>
      <c r="AR2">
        <v>1</v>
      </c>
    </row>
    <row r="3" spans="1:44" x14ac:dyDescent="0.3">
      <c r="A3">
        <f t="shared" si="1"/>
        <v>7</v>
      </c>
      <c r="B3" s="12" t="str">
        <f>Results!A5</f>
        <v>Locatelli</v>
      </c>
      <c r="C3">
        <f>Results!AM5</f>
        <v>232</v>
      </c>
      <c r="E3">
        <f t="shared" si="2"/>
        <v>7</v>
      </c>
      <c r="F3">
        <f>Results!AM5</f>
        <v>232</v>
      </c>
      <c r="I3" s="12">
        <f t="shared" ref="I3:I37" si="16">IF(G3&lt;&gt;"",I2+1,I2)</f>
        <v>0</v>
      </c>
      <c r="J3" t="str">
        <f t="shared" si="3"/>
        <v>Locatelli</v>
      </c>
      <c r="K3" s="21">
        <f t="shared" si="4"/>
        <v>232</v>
      </c>
      <c r="L3">
        <f>IF(U3&lt;&gt;"",L2+1,L2)</f>
        <v>1</v>
      </c>
      <c r="M3">
        <f t="shared" si="5"/>
        <v>13</v>
      </c>
      <c r="N3">
        <f>IF(U3="",N2+1,N2)</f>
        <v>2</v>
      </c>
      <c r="O3" t="str">
        <f>Results!B45</f>
        <v>Yamaha Motoxracing</v>
      </c>
      <c r="R3">
        <f t="shared" si="6"/>
        <v>13</v>
      </c>
      <c r="S3">
        <f>Results!AM45</f>
        <v>14</v>
      </c>
      <c r="U3" t="s">
        <v>43</v>
      </c>
      <c r="W3">
        <f t="shared" si="7"/>
        <v>3</v>
      </c>
      <c r="X3" t="str">
        <f>Results!B66</f>
        <v>Kawasaki</v>
      </c>
      <c r="AA3">
        <f t="shared" si="8"/>
        <v>3</v>
      </c>
      <c r="AB3">
        <f>Results!AM66</f>
        <v>339</v>
      </c>
      <c r="AD3">
        <f>IF(OR(E3=$E$2,E3=$E$1,E3=$E$4,E3=$E$5,E3=$E$6,E3=$E$7,E3=$E$8,E3=$E$9,E3=$E$10,E3=$E$11,E3=$E$12,E3=$E$13,E3=$E$14,E3=$E$15,E3=$E$16,E3=$E$17,E3=$E$18,E3=$E$19,E3=$E$20,E3=$E$21,E3=$E$22,E3=$E$23,E3=$E$24,E3=$E$25,E3=$E$26,E3=$E$27,E3=$E$28,E3=$E$29,E3=$E$30,E3=$E$31,E3=$E$32,E3=$E$33,E3=$E$34,E3=$E$35,E3=$E$36,E3=$E$37),1,0)</f>
        <v>0</v>
      </c>
      <c r="AE3">
        <f t="shared" si="9"/>
        <v>1</v>
      </c>
      <c r="AF3" t="str">
        <f t="shared" si="10"/>
        <v>Locatelli</v>
      </c>
      <c r="AG3">
        <f>Results!AO5</f>
        <v>20</v>
      </c>
      <c r="AH3">
        <f>Results!AP5</f>
        <v>1</v>
      </c>
      <c r="AJ3" t="str">
        <f t="shared" si="11"/>
        <v>Bernardi</v>
      </c>
      <c r="AK3">
        <f>IF(ROW(H3)&lt;=$AI$1,IF(VLOOKUP(ROW(I3),$AE$1:$AG$37,3,FALSE)="16°",0.16,IF(VLOOKUP(ROW(I3),$AE$1:$AG$37,3,FALSE)="17°",0.17,IF(VLOOKUP(ROW(I3),$AE$1:$AG$37,3,FALSE)="18°",0.18,IF(VLOOKUP(ROW(I3),$AE$1:$AG$37,3,FALSE)="19°",0.19,IF(VLOOKUP(ROW(I3),$AE$1:$AG$37,3,FALSE)="20°",0.2,IF(VLOOKUP(ROW(I3),$AE$1:$AG$37,3,FALSE)="21°",0.21,IF(VLOOKUP(ROW(I3),$AE$1:$AG$37,3,FALSE)="22°",0.22,IF(VLOOKUP(ROW(I3),$AE$1:$AG$37,3,FALSE)="23°",0.23,IF(VLOOKUP(ROW(I3),$AE$1:$AG$37,3,FALSE)="24°",0.24,VLOOKUP(ROW(I3),$AE$1:$AG$37,3,FALSE)))))))))),"")</f>
        <v>0.17</v>
      </c>
      <c r="AL3">
        <f t="shared" si="12"/>
        <v>29</v>
      </c>
      <c r="AM3">
        <f t="shared" si="0"/>
        <v>1</v>
      </c>
      <c r="AN3">
        <f t="shared" si="13"/>
        <v>3</v>
      </c>
      <c r="AP3" t="str">
        <f t="shared" si="14"/>
        <v>Bernardi</v>
      </c>
      <c r="AQ3">
        <f t="shared" si="15"/>
        <v>0.17</v>
      </c>
      <c r="AR3">
        <v>3</v>
      </c>
    </row>
    <row r="4" spans="1:44" x14ac:dyDescent="0.3">
      <c r="A4">
        <f t="shared" si="1"/>
        <v>16</v>
      </c>
      <c r="B4" s="12" t="str">
        <f>Results!A6</f>
        <v>Aegerter</v>
      </c>
      <c r="C4">
        <f>Results!AM6</f>
        <v>91</v>
      </c>
      <c r="E4">
        <f t="shared" si="2"/>
        <v>16</v>
      </c>
      <c r="F4">
        <f>Results!AM6</f>
        <v>91</v>
      </c>
      <c r="I4" s="12">
        <f t="shared" si="16"/>
        <v>0</v>
      </c>
      <c r="J4" t="str">
        <f t="shared" si="3"/>
        <v>Aegerter</v>
      </c>
      <c r="K4" s="21">
        <f t="shared" si="4"/>
        <v>91</v>
      </c>
      <c r="L4">
        <f>IF(U4&lt;&gt;"",L3+1,L3)</f>
        <v>2</v>
      </c>
      <c r="M4">
        <f t="shared" si="5"/>
        <v>18</v>
      </c>
      <c r="N4">
        <f t="shared" ref="N4:N18" si="17">IF(U4="",N3+1,N3)</f>
        <v>2</v>
      </c>
      <c r="O4" t="str">
        <f>Results!B46</f>
        <v>Yamaha OMG Racing</v>
      </c>
      <c r="R4">
        <f t="shared" si="6"/>
        <v>18</v>
      </c>
      <c r="S4">
        <f>Results!AM46</f>
        <v>0</v>
      </c>
      <c r="T4">
        <v>2</v>
      </c>
      <c r="U4" t="s">
        <v>43</v>
      </c>
      <c r="W4">
        <f t="shared" si="7"/>
        <v>5</v>
      </c>
      <c r="X4" t="str">
        <f>Results!B67</f>
        <v>Honda</v>
      </c>
      <c r="AA4">
        <f t="shared" si="8"/>
        <v>5</v>
      </c>
      <c r="AB4">
        <f>Results!AM67</f>
        <v>185</v>
      </c>
      <c r="AD4">
        <f>IF(OR(E4=$E$2,E4=$E$3,E4=$E$1,E4=$E$5,E4=$E$6,E4=$E$7,E4=$E$8,E4=$E$9,E4=$E$10,E4=$E$11,E4=$E$12,E4=$E$13,E4=$E$14,E4=$E$15,E4=$E$16,E4=$E$17,E4=$E$18,E4=$E$19,E4=$E$20,E4=$E$21,E4=$E$22,E4=$E$23,E4=$E$24,E4=$E$25,E4=$E$26,E4=$E$27,E4=$E$28,E4=$E$29,E4=$E$30,E4=$E$31,E4=$E$32,E4=$E$33,E4=$E$34,E4=$E$35,E4=$E$36,E4=$E$37),1,0)</f>
        <v>0</v>
      </c>
      <c r="AE4">
        <f t="shared" si="9"/>
        <v>1</v>
      </c>
      <c r="AF4" t="str">
        <f t="shared" si="10"/>
        <v>Aegerter</v>
      </c>
      <c r="AG4">
        <f>Results!AO6</f>
        <v>10</v>
      </c>
      <c r="AH4">
        <f>Results!AP6</f>
        <v>1</v>
      </c>
      <c r="AJ4" t="str">
        <f t="shared" si="11"/>
        <v>Ryde</v>
      </c>
      <c r="AK4">
        <f>IF(ROW(H4)&lt;=$AI$1,IF(VLOOKUP(ROW(I4),$AE$1:$AG$37,3,FALSE)="16°",0.16,IF(VLOOKUP(ROW(I4),$AE$1:$AG$37,3,FALSE)="17°",0.17,IF(VLOOKUP(ROW(I4),$AE$1:$AG$37,3,FALSE)="18°",0.18,IF(VLOOKUP(ROW(I4),$AE$1:$AG$37,3,FALSE)="19°",0.19,IF(VLOOKUP(ROW(I4),$AE$1:$AG$37,3,FALSE)="20°",0.2,IF(VLOOKUP(ROW(I4),$AE$1:$AG$37,3,FALSE)="21°",0.21,IF(VLOOKUP(ROW(I4),$AE$1:$AG$37,3,FALSE)="22°",0.22,IF(VLOOKUP(ROW(I4),$AE$1:$AG$37,3,FALSE)="23°",0.23,IF(VLOOKUP(ROW(I4),$AE$1:$AG$37,3,FALSE)="24°",0.24,VLOOKUP(ROW(I4),$AE$1:$AG$37,3,FALSE)))))))))),"")</f>
        <v>0.22</v>
      </c>
      <c r="AL4">
        <f t="shared" si="12"/>
        <v>29</v>
      </c>
      <c r="AM4">
        <f t="shared" si="0"/>
        <v>1</v>
      </c>
      <c r="AN4">
        <f t="shared" si="13"/>
        <v>8</v>
      </c>
      <c r="AP4" t="str">
        <f t="shared" si="14"/>
        <v>Ryde</v>
      </c>
      <c r="AQ4">
        <f t="shared" si="15"/>
        <v>0.22</v>
      </c>
      <c r="AR4">
        <v>8</v>
      </c>
    </row>
    <row r="5" spans="1:44" x14ac:dyDescent="0.3">
      <c r="A5">
        <f t="shared" si="1"/>
        <v>22</v>
      </c>
      <c r="B5" s="12" t="str">
        <f>Results!A7</f>
        <v>Delbianco</v>
      </c>
      <c r="C5">
        <f>Results!AM7</f>
        <v>10</v>
      </c>
      <c r="E5">
        <f t="shared" si="2"/>
        <v>22</v>
      </c>
      <c r="F5">
        <f>Results!AM7</f>
        <v>10</v>
      </c>
      <c r="I5" s="12">
        <f t="shared" si="16"/>
        <v>0</v>
      </c>
      <c r="J5" t="str">
        <f t="shared" si="3"/>
        <v>Delbianco</v>
      </c>
      <c r="K5" s="21">
        <f t="shared" si="4"/>
        <v>10</v>
      </c>
      <c r="L5">
        <f>IF(U5&lt;&gt;"",L4+1,L4)</f>
        <v>3</v>
      </c>
      <c r="M5">
        <f t="shared" si="5"/>
        <v>15</v>
      </c>
      <c r="N5">
        <f t="shared" si="17"/>
        <v>2</v>
      </c>
      <c r="O5" t="str">
        <f>Results!B47</f>
        <v>Yahama GMT94</v>
      </c>
      <c r="R5">
        <f t="shared" si="6"/>
        <v>15</v>
      </c>
      <c r="S5">
        <f>Results!AM47</f>
        <v>5</v>
      </c>
      <c r="U5" t="s">
        <v>43</v>
      </c>
      <c r="W5">
        <f t="shared" si="7"/>
        <v>2</v>
      </c>
      <c r="X5" t="str">
        <f>Results!B68</f>
        <v>BMW</v>
      </c>
      <c r="AA5">
        <f t="shared" si="8"/>
        <v>2</v>
      </c>
      <c r="AB5">
        <f>Results!AM68</f>
        <v>606</v>
      </c>
      <c r="AD5">
        <f>IF(OR(E5=$E$2,E5=$E$3,E5=$E$4,E5=$E$1,E5=$E$6,E5=$E$7,E5=$E$8,E5=$E$9,E5=$E$10,E5=$E$11,E5=$E$12,E5=$E$13,E5=$E$14,E5=$E$15,E5=$E$16,E5=$E$17,E5=$E$18,E5=$E$19,E5=$E$20,E5=$E$21,E5=$E$22,E5=$E$23,E5=$E$24,E5=$E$25,E5=$E$26,E5=$E$27,E5=$E$28,E5=$E$29,E5=$E$30,E5=$E$31,E5=$E$32,E5=$E$33,E5=$E$34,E5=$E$35,E5=$E$36,E5=$E$37),1,0)</f>
        <v>0</v>
      </c>
      <c r="AE5">
        <f t="shared" si="9"/>
        <v>1</v>
      </c>
      <c r="AF5" t="str">
        <f t="shared" si="10"/>
        <v>Delbianco</v>
      </c>
      <c r="AG5">
        <f>Results!AO7</f>
        <v>6</v>
      </c>
      <c r="AH5">
        <f>Results!AP7</f>
        <v>1</v>
      </c>
      <c r="AJ5" t="str">
        <f t="shared" si="11"/>
        <v>Pirro</v>
      </c>
      <c r="AK5">
        <f>IF(ROW(H5)&lt;=$AI$1,IF(VLOOKUP(ROW(I5),$AE$1:$AG$37,3,FALSE)="16°",0.16,IF(VLOOKUP(ROW(I5),$AE$1:$AG$37,3,FALSE)="17°",0.17,IF(VLOOKUP(ROW(I5),$AE$1:$AG$37,3,FALSE)="18°",0.18,IF(VLOOKUP(ROW(I5),$AE$1:$AG$37,3,FALSE)="19°",0.19,IF(VLOOKUP(ROW(I5),$AE$1:$AG$37,3,FALSE)="20°",0.2,IF(VLOOKUP(ROW(I5),$AE$1:$AG$37,3,FALSE)="21°",0.21,IF(VLOOKUP(ROW(I5),$AE$1:$AG$37,3,FALSE)="22°",0.22,IF(VLOOKUP(ROW(I5),$AE$1:$AG$37,3,FALSE)="23°",0.23,IF(VLOOKUP(ROW(I5),$AE$1:$AG$37,3,FALSE)="24°",0.24,VLOOKUP(ROW(I5),$AE$1:$AG$37,3,FALSE)))))))))),"")</f>
        <v>3</v>
      </c>
      <c r="AL5">
        <f t="shared" si="12"/>
        <v>25</v>
      </c>
      <c r="AM5">
        <f t="shared" si="0"/>
        <v>0</v>
      </c>
      <c r="AN5">
        <f t="shared" si="13"/>
        <v>0</v>
      </c>
      <c r="AP5" t="str">
        <f t="shared" si="14"/>
        <v/>
      </c>
      <c r="AQ5" t="str">
        <f t="shared" si="15"/>
        <v/>
      </c>
      <c r="AR5">
        <v>0</v>
      </c>
    </row>
    <row r="6" spans="1:44" x14ac:dyDescent="0.3">
      <c r="A6">
        <f t="shared" si="1"/>
        <v>30</v>
      </c>
      <c r="B6" s="12" t="str">
        <f>Results!A8</f>
        <v>Fritz</v>
      </c>
      <c r="C6">
        <f>Results!AM8</f>
        <v>0</v>
      </c>
      <c r="E6">
        <f t="shared" si="2"/>
        <v>29</v>
      </c>
      <c r="F6">
        <f>Results!AM8</f>
        <v>0</v>
      </c>
      <c r="I6" s="12">
        <f t="shared" si="16"/>
        <v>0</v>
      </c>
      <c r="J6" t="str">
        <f t="shared" si="3"/>
        <v>Fritz</v>
      </c>
      <c r="K6" s="21">
        <f t="shared" si="4"/>
        <v>0</v>
      </c>
      <c r="L6">
        <f>IF(U6&lt;&gt;"",L5+1,L5)</f>
        <v>3</v>
      </c>
      <c r="M6">
        <f t="shared" si="5"/>
        <v>1</v>
      </c>
      <c r="N6">
        <f t="shared" si="17"/>
        <v>3</v>
      </c>
      <c r="O6" t="str">
        <f>Results!B48</f>
        <v>Ducati Aruba</v>
      </c>
      <c r="R6">
        <f t="shared" si="6"/>
        <v>1</v>
      </c>
      <c r="S6">
        <f>Results!AM48</f>
        <v>841</v>
      </c>
      <c r="AD6">
        <f>IF(OR(E6=$E$2,E6=$E$3,E6=$E$4,E6=$E$5,E6=$E$1,E6=$E$7,E6=$E$8,E6=$E$9,E6=$E$10,E6=$E$11,E6=$E$12,E6=$E$13,E6=$E$14,E6=$E$15,E6=$E$16,E6=$E$17,E6=$E$18,E6=$E$19,E6=$E$20,E6=$E$21,E6=$E$22,E6=$E$23,E6=$E$24,E6=$E$25,E6=$E$26,E6=$E$27,E6=$E$28,E6=$E$29,E6=$E$30,E6=$E$31,E6=$E$32,E6=$E$33,E6=$E$34,E6=$E$35,E6=$E$36,E6=$E$37),1,0)</f>
        <v>1</v>
      </c>
      <c r="AE6">
        <f t="shared" si="9"/>
        <v>2</v>
      </c>
      <c r="AF6" t="str">
        <f t="shared" si="10"/>
        <v>Fritz</v>
      </c>
      <c r="AG6" t="str">
        <f>Results!AO8</f>
        <v>17°</v>
      </c>
      <c r="AH6">
        <f>Results!AP8</f>
        <v>1</v>
      </c>
      <c r="AJ6" t="str">
        <f t="shared" si="11"/>
        <v>Syahrin</v>
      </c>
      <c r="AK6">
        <f>IF(ROW(H6)&lt;=$AI$1,IF(VLOOKUP(ROW(I6),$AE$1:$AG$37,3,FALSE)="16°",0.16,IF(VLOOKUP(ROW(I6),$AE$1:$AG$37,3,FALSE)="17°",0.17,IF(VLOOKUP(ROW(I6),$AE$1:$AG$37,3,FALSE)="18°",0.18,IF(VLOOKUP(ROW(I6),$AE$1:$AG$37,3,FALSE)="19°",0.19,IF(VLOOKUP(ROW(I6),$AE$1:$AG$37,3,FALSE)="20°",0.2,IF(VLOOKUP(ROW(I6),$AE$1:$AG$37,3,FALSE)="21°",0.21,IF(VLOOKUP(ROW(I6),$AE$1:$AG$37,3,FALSE)="22°",0.22,IF(VLOOKUP(ROW(I6),$AE$1:$AG$37,3,FALSE)="23°",0.23,IF(VLOOKUP(ROW(I6),$AE$1:$AG$37,3,FALSE)="24°",0.24,VLOOKUP(ROW(I6),$AE$1:$AG$37,3,FALSE)))))))))),"")</f>
        <v>0.18</v>
      </c>
      <c r="AL6">
        <f t="shared" si="12"/>
        <v>29</v>
      </c>
      <c r="AM6">
        <f t="shared" si="0"/>
        <v>1</v>
      </c>
      <c r="AN6">
        <f t="shared" si="13"/>
        <v>6</v>
      </c>
      <c r="AP6" t="str">
        <f t="shared" si="14"/>
        <v>Syahrin</v>
      </c>
      <c r="AQ6">
        <f t="shared" si="15"/>
        <v>0.18</v>
      </c>
      <c r="AR6">
        <v>6</v>
      </c>
    </row>
    <row r="7" spans="1:44" x14ac:dyDescent="0.3">
      <c r="A7">
        <f t="shared" si="1"/>
        <v>10</v>
      </c>
      <c r="B7" s="12" t="str">
        <f>Results!A9</f>
        <v>Gardner</v>
      </c>
      <c r="C7">
        <f>Results!AM9</f>
        <v>140</v>
      </c>
      <c r="E7">
        <f t="shared" si="2"/>
        <v>10</v>
      </c>
      <c r="F7">
        <f>Results!AM9</f>
        <v>140</v>
      </c>
      <c r="I7" s="12">
        <f t="shared" si="16"/>
        <v>0</v>
      </c>
      <c r="J7" t="str">
        <f t="shared" si="3"/>
        <v>Gardner</v>
      </c>
      <c r="K7" s="21">
        <f t="shared" si="4"/>
        <v>140</v>
      </c>
      <c r="L7">
        <f>IF(U7&lt;&gt;"",L6+1,L6)</f>
        <v>4</v>
      </c>
      <c r="M7">
        <f t="shared" si="5"/>
        <v>9</v>
      </c>
      <c r="N7">
        <f t="shared" si="17"/>
        <v>3</v>
      </c>
      <c r="O7" t="str">
        <f>Results!B49</f>
        <v>Ducati GoEleven</v>
      </c>
      <c r="R7">
        <f t="shared" si="6"/>
        <v>9</v>
      </c>
      <c r="S7">
        <f>Results!AM49</f>
        <v>231</v>
      </c>
      <c r="U7" t="s">
        <v>43</v>
      </c>
      <c r="AD7">
        <f>IF(OR(E7=$E$2,E7=$E$3,E7=$E$4,E7=$E$5,E7=$E$6,E7=$E$1,E7=$E$8,E7=$E$9,E7=$E$10,E7=$E$11,E7=$E$12,E7=$E$13,E7=$E$14,E7=$E$15,E7=$E$16,E7=$E$17,E7=$E$18,E7=$E$19,E7=$E$20,E7=$E$21,E7=$E$22,E7=$E$23,E7=$E$24,E7=$E$25,E7=$E$26,E7=$E$27,E7=$E$28,E7=$E$29,E7=$E$30,E7=$E$31,E7=$E$32,E7=$E$33,E7=$E$34,E7=$E$35,E7=$E$36,E7=$E$37),1,0)</f>
        <v>0</v>
      </c>
      <c r="AE7">
        <f t="shared" si="9"/>
        <v>2</v>
      </c>
      <c r="AF7" t="str">
        <f t="shared" si="10"/>
        <v>Gardner</v>
      </c>
      <c r="AG7">
        <f>Results!AO9</f>
        <v>16</v>
      </c>
      <c r="AH7">
        <f>Results!AP9</f>
        <v>1</v>
      </c>
      <c r="AJ7" t="str">
        <f t="shared" si="11"/>
        <v>Bridewell</v>
      </c>
      <c r="AK7">
        <f>IF(ROW(H7)&lt;=$AI$1,IF(VLOOKUP(ROW(I7),$AE$1:$AG$37,3,FALSE)="16°",0.16,IF(VLOOKUP(ROW(I7),$AE$1:$AG$37,3,FALSE)="17°",0.17,IF(VLOOKUP(ROW(I7),$AE$1:$AG$37,3,FALSE)="18°",0.18,IF(VLOOKUP(ROW(I7),$AE$1:$AG$37,3,FALSE)="19°",0.19,IF(VLOOKUP(ROW(I7),$AE$1:$AG$37,3,FALSE)="20°",0.2,IF(VLOOKUP(ROW(I7),$AE$1:$AG$37,3,FALSE)="21°",0.21,IF(VLOOKUP(ROW(I7),$AE$1:$AG$37,3,FALSE)="22°",0.22,IF(VLOOKUP(ROW(I7),$AE$1:$AG$37,3,FALSE)="23°",0.23,IF(VLOOKUP(ROW(I7),$AE$1:$AG$37,3,FALSE)="24°",0.24,VLOOKUP(ROW(I7),$AE$1:$AG$37,3,FALSE)))))))))),"")</f>
        <v>0.18</v>
      </c>
      <c r="AL7">
        <f t="shared" si="12"/>
        <v>29</v>
      </c>
      <c r="AM7">
        <f t="shared" si="0"/>
        <v>1</v>
      </c>
      <c r="AN7">
        <f t="shared" si="13"/>
        <v>7</v>
      </c>
      <c r="AP7" t="str">
        <f t="shared" si="14"/>
        <v>Bridewell</v>
      </c>
      <c r="AQ7">
        <f t="shared" si="15"/>
        <v>0.18</v>
      </c>
      <c r="AR7">
        <v>7</v>
      </c>
    </row>
    <row r="8" spans="1:44" x14ac:dyDescent="0.3">
      <c r="A8">
        <f t="shared" si="1"/>
        <v>21</v>
      </c>
      <c r="B8" s="12" t="str">
        <f>Results!A10</f>
        <v>Ray</v>
      </c>
      <c r="C8">
        <f>Results!AM10</f>
        <v>14</v>
      </c>
      <c r="E8">
        <f t="shared" si="2"/>
        <v>21</v>
      </c>
      <c r="F8">
        <f>Results!AM10</f>
        <v>14</v>
      </c>
      <c r="G8" t="s">
        <v>43</v>
      </c>
      <c r="I8" s="12">
        <f t="shared" si="16"/>
        <v>1</v>
      </c>
      <c r="J8" t="str">
        <f t="shared" si="3"/>
        <v>Ray</v>
      </c>
      <c r="K8" s="21">
        <f t="shared" si="4"/>
        <v>14</v>
      </c>
      <c r="L8">
        <f>IF(U8&lt;&gt;"",L7+1,L7)</f>
        <v>5</v>
      </c>
      <c r="M8">
        <f t="shared" si="5"/>
        <v>11</v>
      </c>
      <c r="N8">
        <f t="shared" si="17"/>
        <v>3</v>
      </c>
      <c r="O8" t="str">
        <f>Results!B50</f>
        <v>Ducati Marc VDS</v>
      </c>
      <c r="R8">
        <f t="shared" si="6"/>
        <v>11</v>
      </c>
      <c r="S8">
        <f>Results!AM50</f>
        <v>53</v>
      </c>
      <c r="U8" t="s">
        <v>43</v>
      </c>
      <c r="W8" s="4" t="s">
        <v>39</v>
      </c>
      <c r="AD8">
        <f>IF(OR(E8=$E$2,E8=$E$3,E8=$E$4,E8=$E$5,E8=$E$6,E8=$E$7,E8=$E$1,E8=$E$9,E8=$E$10,E8=$E$11,E8=$E$12,E8=$E$13,E8=$E$14,E8=$E$15,E8=$E$16,E8=$E$17,E8=$E$18,E8=$E$19,E8=$E$20,E8=$E$21,E8=$E$22,E8=$E$23,E8=$E$24,E8=$E$25,E8=$E$26,E8=$E$27,E8=$E$28,E8=$E$29,E8=$E$30,E8=$E$31,E8=$E$32,E8=$E$33,E8=$E$34,E8=$E$35,E8=$E$36,E8=$E$37),1,0)</f>
        <v>0</v>
      </c>
      <c r="AE8">
        <f t="shared" si="9"/>
        <v>2</v>
      </c>
      <c r="AF8" t="str">
        <f t="shared" si="10"/>
        <v>Ray</v>
      </c>
      <c r="AG8">
        <f>Results!AO10</f>
        <v>5</v>
      </c>
      <c r="AH8">
        <f>Results!AP10</f>
        <v>1</v>
      </c>
      <c r="AJ8" t="str">
        <f t="shared" si="11"/>
        <v>Norrodin</v>
      </c>
      <c r="AK8">
        <f>IF(ROW(H8)&lt;=$AI$1,IF(VLOOKUP(ROW(I8),$AE$1:$AG$37,3,FALSE)="16°",0.16,IF(VLOOKUP(ROW(I8),$AE$1:$AG$37,3,FALSE)="17°",0.17,IF(VLOOKUP(ROW(I8),$AE$1:$AG$37,3,FALSE)="18°",0.18,IF(VLOOKUP(ROW(I8),$AE$1:$AG$37,3,FALSE)="19°",0.19,IF(VLOOKUP(ROW(I8),$AE$1:$AG$37,3,FALSE)="20°",0.2,IF(VLOOKUP(ROW(I8),$AE$1:$AG$37,3,FALSE)="21°",0.21,IF(VLOOKUP(ROW(I8),$AE$1:$AG$37,3,FALSE)="22°",0.22,IF(VLOOKUP(ROW(I8),$AE$1:$AG$37,3,FALSE)="23°",0.23,IF(VLOOKUP(ROW(I8),$AE$1:$AG$37,3,FALSE)="24°",0.24,VLOOKUP(ROW(I8),$AE$1:$AG$37,3,FALSE)))))))))),"")</f>
        <v>0.17</v>
      </c>
      <c r="AL8">
        <f t="shared" si="12"/>
        <v>29</v>
      </c>
      <c r="AM8">
        <f t="shared" si="0"/>
        <v>1</v>
      </c>
      <c r="AN8">
        <f t="shared" si="13"/>
        <v>0</v>
      </c>
      <c r="AP8" t="str">
        <f t="shared" si="14"/>
        <v>Norrodin</v>
      </c>
      <c r="AQ8">
        <f t="shared" si="15"/>
        <v>0.17</v>
      </c>
      <c r="AR8">
        <v>0</v>
      </c>
    </row>
    <row r="9" spans="1:44" x14ac:dyDescent="0.3">
      <c r="A9">
        <f t="shared" si="1"/>
        <v>32</v>
      </c>
      <c r="B9" s="12" t="str">
        <f>Results!A11</f>
        <v>Bernardi</v>
      </c>
      <c r="C9">
        <f>Results!AM11</f>
        <v>0</v>
      </c>
      <c r="E9">
        <f t="shared" si="2"/>
        <v>29</v>
      </c>
      <c r="F9">
        <f>Results!AM11</f>
        <v>0</v>
      </c>
      <c r="G9" t="s">
        <v>43</v>
      </c>
      <c r="I9" s="12">
        <f t="shared" si="16"/>
        <v>2</v>
      </c>
      <c r="J9" t="str">
        <f t="shared" si="3"/>
        <v>Bernardi</v>
      </c>
      <c r="K9" s="21">
        <f t="shared" si="4"/>
        <v>0</v>
      </c>
      <c r="L9">
        <f>IF(U9&lt;&gt;"",L8+1,L8)</f>
        <v>6</v>
      </c>
      <c r="M9">
        <f t="shared" si="5"/>
        <v>5</v>
      </c>
      <c r="N9">
        <f t="shared" si="17"/>
        <v>3</v>
      </c>
      <c r="O9" t="str">
        <f>Results!B51</f>
        <v>Ducati Barni</v>
      </c>
      <c r="R9">
        <f t="shared" si="6"/>
        <v>5</v>
      </c>
      <c r="S9">
        <f>Results!AM51</f>
        <v>332</v>
      </c>
      <c r="U9" t="s">
        <v>43</v>
      </c>
      <c r="V9">
        <f>RANK(AA9,$AA$9:$AA$26)+AB9</f>
        <v>7</v>
      </c>
      <c r="W9" t="str">
        <f>VLOOKUP(ROW(U9)-8,$I$1:$K$37,2,FALSE)</f>
        <v>Ray</v>
      </c>
      <c r="X9">
        <f>VLOOKUP(ROW(V9)-8,$I$1:$K$37,3,FALSE)</f>
        <v>14</v>
      </c>
      <c r="Z9">
        <f t="shared" ref="Z9:Z26" si="18">V9</f>
        <v>7</v>
      </c>
      <c r="AA9">
        <f>VLOOKUP(ROW(Y9)-8,$I$1:$K$37,3,FALSE)</f>
        <v>14</v>
      </c>
      <c r="AB9" s="12"/>
      <c r="AD9">
        <f>IF(OR(E9=$E$2,E9=$E$3,E9=$E$4,E9=$E$5,E9=$E$6,E9=$E$7,E9=$E$8,E9=$E$1,E9=$E$10,E9=$E$11,E9=$E$12,E9=$E$13,E9=$E$14,E9=$E$15,E9=$E$16,E9=$E$17,E9=$E$18,E9=$E$19,E9=$E$20,E9=$E$21,E9=$E$22,E9=$E$23,E9=$E$24,E9=$E$25,E9=$E$26,E9=$E$27,E9=$E$28,E9=$E$29,E9=$E$30,E9=$E$31,E9=$E$32,E9=$E$33,E9=$E$34,E9=$E$35,E9=$E$36,E9=$E$37),1,0)</f>
        <v>1</v>
      </c>
      <c r="AE9">
        <f t="shared" si="9"/>
        <v>3</v>
      </c>
      <c r="AF9" t="str">
        <f t="shared" si="10"/>
        <v>Bernardi</v>
      </c>
      <c r="AG9" t="str">
        <f>Results!AO11</f>
        <v>17°</v>
      </c>
      <c r="AH9">
        <f>Results!AP11</f>
        <v>1</v>
      </c>
      <c r="AJ9" t="str">
        <f t="shared" si="11"/>
        <v>Mercado</v>
      </c>
      <c r="AK9">
        <f>IF(ROW(H9)&lt;=$AI$1,IF(VLOOKUP(ROW(I9),$AE$1:$AG$37,3,FALSE)="16°",0.16,IF(VLOOKUP(ROW(I9),$AE$1:$AG$37,3,FALSE)="17°",0.17,IF(VLOOKUP(ROW(I9),$AE$1:$AG$37,3,FALSE)="18°",0.18,IF(VLOOKUP(ROW(I9),$AE$1:$AG$37,3,FALSE)="19°",0.19,IF(VLOOKUP(ROW(I9),$AE$1:$AG$37,3,FALSE)="20°",0.2,IF(VLOOKUP(ROW(I9),$AE$1:$AG$37,3,FALSE)="21°",0.21,IF(VLOOKUP(ROW(I9),$AE$1:$AG$37,3,FALSE)="22°",0.22,IF(VLOOKUP(ROW(I9),$AE$1:$AG$37,3,FALSE)="23°",0.23,IF(VLOOKUP(ROW(I9),$AE$1:$AG$37,3,FALSE)="24°",0.24,VLOOKUP(ROW(I9),$AE$1:$AG$37,3,FALSE)))))))))),"")</f>
        <v>0.17</v>
      </c>
      <c r="AL9">
        <f t="shared" si="12"/>
        <v>29</v>
      </c>
      <c r="AM9">
        <f t="shared" si="0"/>
        <v>1</v>
      </c>
      <c r="AN9">
        <f t="shared" si="13"/>
        <v>2</v>
      </c>
      <c r="AP9" t="str">
        <f t="shared" si="14"/>
        <v>Mercado</v>
      </c>
      <c r="AQ9">
        <f t="shared" si="15"/>
        <v>0.17</v>
      </c>
      <c r="AR9">
        <v>2</v>
      </c>
    </row>
    <row r="10" spans="1:44" x14ac:dyDescent="0.3">
      <c r="A10">
        <f t="shared" si="1"/>
        <v>37</v>
      </c>
      <c r="B10" s="12" t="str">
        <f>Results!A12</f>
        <v>Ryde</v>
      </c>
      <c r="C10">
        <f>Results!AM12</f>
        <v>0</v>
      </c>
      <c r="E10">
        <f t="shared" si="2"/>
        <v>29</v>
      </c>
      <c r="F10">
        <f>Results!AM12</f>
        <v>0</v>
      </c>
      <c r="G10" t="s">
        <v>43</v>
      </c>
      <c r="I10" s="12">
        <f t="shared" si="16"/>
        <v>3</v>
      </c>
      <c r="J10" t="str">
        <f t="shared" si="3"/>
        <v>Ryde</v>
      </c>
      <c r="K10" s="21">
        <f t="shared" si="4"/>
        <v>0</v>
      </c>
      <c r="L10">
        <f>IF(U10&lt;&gt;"",L9+1,L9)</f>
        <v>7</v>
      </c>
      <c r="M10">
        <f t="shared" si="5"/>
        <v>10</v>
      </c>
      <c r="N10">
        <f t="shared" si="17"/>
        <v>3</v>
      </c>
      <c r="O10" t="str">
        <f>Results!B52</f>
        <v>Ducati Motocorsa</v>
      </c>
      <c r="R10">
        <f t="shared" si="6"/>
        <v>10</v>
      </c>
      <c r="S10">
        <f>Results!AM52</f>
        <v>78</v>
      </c>
      <c r="U10" t="s">
        <v>43</v>
      </c>
      <c r="V10">
        <f t="shared" ref="V10:V26" si="19">RANK(AA10,$AA$9:$AA$26)+AB10</f>
        <v>14</v>
      </c>
      <c r="W10" t="str">
        <f t="shared" ref="W10:W26" si="20">VLOOKUP(ROW(U10)-8,$I$1:$K$37,2,FALSE)</f>
        <v>Bernardi</v>
      </c>
      <c r="X10">
        <f t="shared" ref="X10:X26" si="21">VLOOKUP(ROW(V10)-8,$I$1:$K$37,3,FALSE)</f>
        <v>0</v>
      </c>
      <c r="Z10">
        <f t="shared" si="18"/>
        <v>14</v>
      </c>
      <c r="AA10">
        <f t="shared" ref="AA10:AA26" si="22">VLOOKUP(ROW(Y10)-8,$I$1:$K$37,3,FALSE)</f>
        <v>0</v>
      </c>
      <c r="AB10" s="12">
        <v>2</v>
      </c>
      <c r="AD10">
        <f>IF(OR(E10=$E$2,E10=$E$3,E10=$E$4,E10=$E$5,E10=$E$6,E10=$E$7,E10=$E$8,E10=$E$9,E10=$E$1,E10=$E$11,E10=$E$12,E10=$E$13,E10=$E$14,E10=$E$15,E10=$E$16,E10=$E$17,E10=$E$18,E10=$E$19,E10=$E$20,E10=$E$21,E10=$E$22,E10=$E$23,E10=$E$24,E10=$E$25,E10=$E$26,E10=$E$27,E10=$E$28,E10=$E$29,E10=$E$30,E10=$E$31,E10=$E$32,E10=$E$33,E10=$E$34,E10=$E$35,E10=$E$36,E10=$E$37),1,0)</f>
        <v>1</v>
      </c>
      <c r="AE10">
        <f t="shared" si="9"/>
        <v>4</v>
      </c>
      <c r="AF10" t="str">
        <f t="shared" si="10"/>
        <v>Ryde</v>
      </c>
      <c r="AG10" t="str">
        <f>Results!AO12</f>
        <v>22°</v>
      </c>
      <c r="AH10">
        <f>Results!AP12</f>
        <v>1</v>
      </c>
      <c r="AJ10" t="str">
        <f t="shared" si="11"/>
        <v>Gillim</v>
      </c>
      <c r="AK10">
        <f>IF(ROW(H10)&lt;=$AI$1,IF(VLOOKUP(ROW(I10),$AE$1:$AG$37,3,FALSE)="16°",0.16,IF(VLOOKUP(ROW(I10),$AE$1:$AG$37,3,FALSE)="17°",0.17,IF(VLOOKUP(ROW(I10),$AE$1:$AG$37,3,FALSE)="18°",0.18,IF(VLOOKUP(ROW(I10),$AE$1:$AG$37,3,FALSE)="19°",0.19,IF(VLOOKUP(ROW(I10),$AE$1:$AG$37,3,FALSE)="20°",0.2,IF(VLOOKUP(ROW(I10),$AE$1:$AG$37,3,FALSE)="21°",0.21,IF(VLOOKUP(ROW(I10),$AE$1:$AG$37,3,FALSE)="22°",0.22,IF(VLOOKUP(ROW(I10),$AE$1:$AG$37,3,FALSE)="23°",0.23,IF(VLOOKUP(ROW(I10),$AE$1:$AG$37,3,FALSE)="24°",0.24,VLOOKUP(ROW(I10),$AE$1:$AG$37,3,FALSE)))))))))),"")</f>
        <v>0.18</v>
      </c>
      <c r="AL10">
        <f t="shared" si="12"/>
        <v>29</v>
      </c>
      <c r="AM10">
        <f t="shared" si="0"/>
        <v>1</v>
      </c>
      <c r="AN10">
        <f t="shared" si="13"/>
        <v>5</v>
      </c>
      <c r="AP10" t="str">
        <f t="shared" si="14"/>
        <v>Gillim</v>
      </c>
      <c r="AQ10">
        <f t="shared" si="15"/>
        <v>0.18</v>
      </c>
      <c r="AR10">
        <v>5</v>
      </c>
    </row>
    <row r="11" spans="1:44" x14ac:dyDescent="0.3">
      <c r="A11">
        <f t="shared" si="1"/>
        <v>24</v>
      </c>
      <c r="B11" s="12" t="str">
        <f>Results!A13</f>
        <v>Öttl</v>
      </c>
      <c r="C11">
        <f>Results!AM13</f>
        <v>5</v>
      </c>
      <c r="E11">
        <f t="shared" si="2"/>
        <v>24</v>
      </c>
      <c r="F11">
        <f>Results!AM13</f>
        <v>5</v>
      </c>
      <c r="G11" t="s">
        <v>43</v>
      </c>
      <c r="I11" s="12">
        <f t="shared" si="16"/>
        <v>4</v>
      </c>
      <c r="J11" t="str">
        <f t="shared" si="3"/>
        <v>Öttl</v>
      </c>
      <c r="K11" s="21">
        <f t="shared" si="4"/>
        <v>5</v>
      </c>
      <c r="L11">
        <f>IF(U11&lt;&gt;"",L10+1,L10)</f>
        <v>8</v>
      </c>
      <c r="M11">
        <f t="shared" si="5"/>
        <v>16</v>
      </c>
      <c r="N11">
        <f t="shared" si="17"/>
        <v>3</v>
      </c>
      <c r="O11" t="str">
        <f>Results!B53</f>
        <v>JDT Racing Team Ducati</v>
      </c>
      <c r="R11">
        <f t="shared" si="6"/>
        <v>16</v>
      </c>
      <c r="S11">
        <f>Results!AM53</f>
        <v>0</v>
      </c>
      <c r="T11">
        <v>0</v>
      </c>
      <c r="U11" t="s">
        <v>43</v>
      </c>
      <c r="V11">
        <f t="shared" si="19"/>
        <v>18</v>
      </c>
      <c r="W11" t="str">
        <f t="shared" si="20"/>
        <v>Ryde</v>
      </c>
      <c r="X11">
        <f t="shared" si="21"/>
        <v>0</v>
      </c>
      <c r="Z11">
        <f t="shared" si="18"/>
        <v>18</v>
      </c>
      <c r="AA11">
        <f t="shared" si="22"/>
        <v>0</v>
      </c>
      <c r="AB11" s="12">
        <v>6</v>
      </c>
      <c r="AD11">
        <f>IF(OR(E11=$E$2,E11=$E$3,E11=$E$4,E11=$E$5,E11=$E$6,E11=$E$7,E11=$E$8,E11=$E$9,E11=$E$10,E11=$E$1,E11=$E$12,E11=$E$13,E11=$E$14,E11=$E$15,E11=$E$16,E11=$E$17,E11=$E$18,E11=$E$19,E11=$E$20,E11=$E$21,E11=$E$22,E11=$E$23,E11=$E$24,E11=$E$25,E11=$E$26,E11=$E$27,E11=$E$28,E11=$E$29,E11=$E$30,E11=$E$31,E11=$E$32,E11=$E$33,E11=$E$34,E11=$E$35,E11=$E$36,E11=$E$37),1,0)</f>
        <v>0</v>
      </c>
      <c r="AE11">
        <f t="shared" si="9"/>
        <v>4</v>
      </c>
      <c r="AF11" t="str">
        <f t="shared" si="10"/>
        <v>Öttl</v>
      </c>
      <c r="AG11">
        <f>Results!AO13</f>
        <v>2</v>
      </c>
      <c r="AH11">
        <f>Results!AP13</f>
        <v>2</v>
      </c>
      <c r="AJ11" t="str">
        <f t="shared" si="11"/>
        <v>Reiterberger</v>
      </c>
      <c r="AK11">
        <f>IF(ROW(H11)&lt;=$AI$1,IF(VLOOKUP(ROW(I11),$AE$1:$AG$37,3,FALSE)="16°",0.16,IF(VLOOKUP(ROW(I11),$AE$1:$AG$37,3,FALSE)="17°",0.17,IF(VLOOKUP(ROW(I11),$AE$1:$AG$37,3,FALSE)="18°",0.18,IF(VLOOKUP(ROW(I11),$AE$1:$AG$37,3,FALSE)="19°",0.19,IF(VLOOKUP(ROW(I11),$AE$1:$AG$37,3,FALSE)="20°",0.2,IF(VLOOKUP(ROW(I11),$AE$1:$AG$37,3,FALSE)="21°",0.21,IF(VLOOKUP(ROW(I11),$AE$1:$AG$37,3,FALSE)="22°",0.22,IF(VLOOKUP(ROW(I11),$AE$1:$AG$37,3,FALSE)="23°",0.23,IF(VLOOKUP(ROW(I11),$AE$1:$AG$37,3,FALSE)="24°",0.24,VLOOKUP(ROW(I11),$AE$1:$AG$37,3,FALSE)))))))))),"")</f>
        <v>2</v>
      </c>
      <c r="AL11">
        <f t="shared" si="12"/>
        <v>25</v>
      </c>
      <c r="AM11">
        <f t="shared" si="0"/>
        <v>0</v>
      </c>
      <c r="AN11">
        <f t="shared" si="13"/>
        <v>1</v>
      </c>
      <c r="AP11" t="str">
        <f t="shared" si="14"/>
        <v/>
      </c>
      <c r="AQ11" t="str">
        <f t="shared" si="15"/>
        <v/>
      </c>
      <c r="AR11">
        <v>1</v>
      </c>
    </row>
    <row r="12" spans="1:44" x14ac:dyDescent="0.3">
      <c r="A12">
        <f t="shared" si="1"/>
        <v>3</v>
      </c>
      <c r="B12" s="12" t="str">
        <f>Results!A14</f>
        <v>Bautista</v>
      </c>
      <c r="C12">
        <f>Results!AM14</f>
        <v>357</v>
      </c>
      <c r="E12">
        <f t="shared" si="2"/>
        <v>3</v>
      </c>
      <c r="F12">
        <f>Results!AM14</f>
        <v>357</v>
      </c>
      <c r="I12" s="12">
        <f t="shared" si="16"/>
        <v>4</v>
      </c>
      <c r="J12" t="str">
        <f t="shared" si="3"/>
        <v>Bautista</v>
      </c>
      <c r="K12" s="21">
        <f t="shared" si="4"/>
        <v>357</v>
      </c>
      <c r="L12">
        <f>IF(U12&lt;&gt;"",L11+1,L11)</f>
        <v>8</v>
      </c>
      <c r="M12">
        <f t="shared" si="5"/>
        <v>3</v>
      </c>
      <c r="N12">
        <f t="shared" si="17"/>
        <v>4</v>
      </c>
      <c r="O12" t="str">
        <f>Results!B54</f>
        <v>Kawasaki</v>
      </c>
      <c r="R12">
        <f t="shared" si="6"/>
        <v>3</v>
      </c>
      <c r="S12">
        <f>Results!AM54</f>
        <v>424</v>
      </c>
      <c r="V12">
        <f t="shared" si="19"/>
        <v>9</v>
      </c>
      <c r="W12" t="str">
        <f t="shared" si="20"/>
        <v>Öttl</v>
      </c>
      <c r="X12">
        <f t="shared" si="21"/>
        <v>5</v>
      </c>
      <c r="Z12">
        <f t="shared" si="18"/>
        <v>9</v>
      </c>
      <c r="AA12">
        <f t="shared" si="22"/>
        <v>5</v>
      </c>
      <c r="AB12" s="12"/>
      <c r="AD12">
        <f>IF(OR(E12=$E$2,E12=$E$3,E12=$E$4,E12=$E$5,E12=$E$6,E12=$E$7,E12=$E$8,E12=$E$9,E12=$E$10,E12=$E$11,E12=$E$1,E12=$E$13,E12=$E$14,E12=$E$15,E12=$E$16,E12=$E$17,E12=$E$18,E12=$E$19,E12=$E$20,E12=$E$21,E12=$E$22,E12=$E$23,E12=$E$24,E12=$E$25,E12=$E$26,E12=$E$27,E12=$E$28,E12=$E$29,E12=$E$30,E12=$E$31,E12=$E$32,E12=$E$33,E12=$E$34,E12=$E$35,E12=$E$36,E12=$E$37),1,0)</f>
        <v>0</v>
      </c>
      <c r="AE12">
        <f t="shared" si="9"/>
        <v>4</v>
      </c>
      <c r="AF12" t="str">
        <f t="shared" si="10"/>
        <v>Bautista</v>
      </c>
      <c r="AG12">
        <f>Results!AO14</f>
        <v>25</v>
      </c>
      <c r="AH12">
        <f>Results!AP14</f>
        <v>2</v>
      </c>
      <c r="AJ12" t="str">
        <f t="shared" si="11"/>
        <v/>
      </c>
      <c r="AK12" t="str">
        <f>IF(ROW(H12)&lt;=$AI$1,IF(VLOOKUP(ROW(I12),$AE$1:$AG$37,3,FALSE)="16°",0.16,IF(VLOOKUP(ROW(I12),$AE$1:$AG$37,3,FALSE)="17°",0.17,IF(VLOOKUP(ROW(I12),$AE$1:$AG$37,3,FALSE)="18°",0.18,IF(VLOOKUP(ROW(I12),$AE$1:$AG$37,3,FALSE)="19°",0.19,IF(VLOOKUP(ROW(I12),$AE$1:$AG$37,3,FALSE)="20°",0.2,IF(VLOOKUP(ROW(I12),$AE$1:$AG$37,3,FALSE)="21°",0.21,IF(VLOOKUP(ROW(I12),$AE$1:$AG$37,3,FALSE)="22°",0.22,IF(VLOOKUP(ROW(I12),$AE$1:$AG$37,3,FALSE)="23°",0.23,IF(VLOOKUP(ROW(I12),$AE$1:$AG$37,3,FALSE)="24°",0.24,VLOOKUP(ROW(I12),$AE$1:$AG$37,3,FALSE)))))))))),"")</f>
        <v/>
      </c>
      <c r="AL12" t="str">
        <f t="shared" si="12"/>
        <v/>
      </c>
      <c r="AM12">
        <f t="shared" si="0"/>
        <v>0</v>
      </c>
      <c r="AN12">
        <f t="shared" si="13"/>
        <v>0</v>
      </c>
      <c r="AP12" t="str">
        <f t="shared" si="14"/>
        <v/>
      </c>
      <c r="AQ12" t="str">
        <f t="shared" si="15"/>
        <v/>
      </c>
    </row>
    <row r="13" spans="1:44" x14ac:dyDescent="0.3">
      <c r="A13">
        <f t="shared" si="1"/>
        <v>2</v>
      </c>
      <c r="B13" s="12" t="str">
        <f>Results!A15</f>
        <v>Bulega</v>
      </c>
      <c r="C13">
        <f>Results!AM15</f>
        <v>484</v>
      </c>
      <c r="E13">
        <f t="shared" si="2"/>
        <v>2</v>
      </c>
      <c r="F13">
        <f>Results!AM15</f>
        <v>484</v>
      </c>
      <c r="I13" s="12">
        <f t="shared" si="16"/>
        <v>4</v>
      </c>
      <c r="J13" t="str">
        <f t="shared" si="3"/>
        <v>Bulega</v>
      </c>
      <c r="K13" s="21">
        <f t="shared" si="4"/>
        <v>484</v>
      </c>
      <c r="L13">
        <f>IF(U13&lt;&gt;"",L12+1,L12)</f>
        <v>9</v>
      </c>
      <c r="M13">
        <f t="shared" si="5"/>
        <v>12</v>
      </c>
      <c r="N13">
        <f t="shared" si="17"/>
        <v>4</v>
      </c>
      <c r="O13" t="str">
        <f>Results!B55</f>
        <v>Kawasaki Puccetti</v>
      </c>
      <c r="R13">
        <f t="shared" si="6"/>
        <v>12</v>
      </c>
      <c r="S13">
        <f>Results!AM55</f>
        <v>22</v>
      </c>
      <c r="U13" t="s">
        <v>43</v>
      </c>
      <c r="V13">
        <f t="shared" si="19"/>
        <v>2</v>
      </c>
      <c r="W13" t="str">
        <f t="shared" si="20"/>
        <v>Iannone</v>
      </c>
      <c r="X13">
        <f t="shared" si="21"/>
        <v>231</v>
      </c>
      <c r="Z13">
        <f t="shared" si="18"/>
        <v>2</v>
      </c>
      <c r="AA13">
        <f t="shared" si="22"/>
        <v>231</v>
      </c>
      <c r="AB13" s="12"/>
      <c r="AD13">
        <f>IF(OR(E13=$E$2,E13=$E$3,E13=$E$4,E13=$E$5,E13=$E$6,E13=$E$7,E13=$E$8,E13=$E$9,E13=$E$10,E13=$E$11,E13=$E$12,E13=$E$1,E13=$E$14,E13=$E$15,E13=$E$16,E13=$E$17,E13=$E$18,E13=$E$19,E13=$E$20,E13=$E$21,E13=$E$22,E13=$E$23,E13=$E$24,E13=$E$25,E13=$E$26,E13=$E$27,E13=$E$28,E13=$E$29,E13=$E$30,E13=$E$31,E13=$E$32,E13=$E$33,E13=$E$34,E13=$E$35,E13=$E$36,E13=$E$37),1,0)</f>
        <v>0</v>
      </c>
      <c r="AE13">
        <f t="shared" si="9"/>
        <v>4</v>
      </c>
      <c r="AF13" t="str">
        <f t="shared" si="10"/>
        <v>Bulega</v>
      </c>
      <c r="AG13">
        <f>Results!AO15</f>
        <v>25</v>
      </c>
      <c r="AH13">
        <f>Results!AP15</f>
        <v>3</v>
      </c>
      <c r="AJ13" t="str">
        <f t="shared" si="11"/>
        <v/>
      </c>
      <c r="AK13" t="str">
        <f>IF(ROW(H13)&lt;=$AI$1,IF(VLOOKUP(ROW(I13),$AE$1:$AG$37,3,FALSE)="16°",0.16,IF(VLOOKUP(ROW(I13),$AE$1:$AG$37,3,FALSE)="17°",0.17,IF(VLOOKUP(ROW(I13),$AE$1:$AG$37,3,FALSE)="18°",0.18,IF(VLOOKUP(ROW(I13),$AE$1:$AG$37,3,FALSE)="19°",0.19,IF(VLOOKUP(ROW(I13),$AE$1:$AG$37,3,FALSE)="20°",0.2,IF(VLOOKUP(ROW(I13),$AE$1:$AG$37,3,FALSE)="21°",0.21,IF(VLOOKUP(ROW(I13),$AE$1:$AG$37,3,FALSE)="22°",0.22,IF(VLOOKUP(ROW(I13),$AE$1:$AG$37,3,FALSE)="23°",0.23,IF(VLOOKUP(ROW(I13),$AE$1:$AG$37,3,FALSE)="24°",0.24,VLOOKUP(ROW(I13),$AE$1:$AG$37,3,FALSE)))))))))),"")</f>
        <v/>
      </c>
      <c r="AL13" t="str">
        <f t="shared" si="12"/>
        <v/>
      </c>
      <c r="AM13">
        <f t="shared" si="0"/>
        <v>0</v>
      </c>
      <c r="AN13">
        <f t="shared" si="13"/>
        <v>0</v>
      </c>
      <c r="AP13" t="str">
        <f t="shared" si="14"/>
        <v/>
      </c>
      <c r="AQ13" t="str">
        <f t="shared" si="15"/>
        <v/>
      </c>
    </row>
    <row r="14" spans="1:44" x14ac:dyDescent="0.3">
      <c r="A14">
        <f t="shared" si="1"/>
        <v>25</v>
      </c>
      <c r="B14" s="12" t="str">
        <f>Results!A16</f>
        <v>Pirro</v>
      </c>
      <c r="C14">
        <f>Results!AM16</f>
        <v>3</v>
      </c>
      <c r="E14">
        <f t="shared" si="2"/>
        <v>25</v>
      </c>
      <c r="F14">
        <f>Results!AM16</f>
        <v>3</v>
      </c>
      <c r="I14" s="12">
        <f t="shared" si="16"/>
        <v>4</v>
      </c>
      <c r="J14" t="str">
        <f t="shared" si="3"/>
        <v>Pirro</v>
      </c>
      <c r="K14" s="21">
        <f t="shared" si="4"/>
        <v>3</v>
      </c>
      <c r="L14">
        <f>IF(U14&lt;&gt;"",L13+1,L13)</f>
        <v>9</v>
      </c>
      <c r="M14">
        <f t="shared" si="5"/>
        <v>7</v>
      </c>
      <c r="N14">
        <f t="shared" si="17"/>
        <v>5</v>
      </c>
      <c r="O14" t="str">
        <f>Results!B56</f>
        <v>HRC</v>
      </c>
      <c r="R14">
        <f t="shared" si="6"/>
        <v>7</v>
      </c>
      <c r="S14">
        <f>Results!AM56</f>
        <v>271</v>
      </c>
      <c r="V14">
        <f t="shared" si="19"/>
        <v>4</v>
      </c>
      <c r="W14" t="str">
        <f t="shared" si="20"/>
        <v>S. Lowes</v>
      </c>
      <c r="X14">
        <f t="shared" si="21"/>
        <v>53</v>
      </c>
      <c r="Z14">
        <f t="shared" si="18"/>
        <v>4</v>
      </c>
      <c r="AA14">
        <f t="shared" si="22"/>
        <v>53</v>
      </c>
      <c r="AB14" s="12"/>
      <c r="AD14">
        <f>IF(OR(E14=$E$2,E14=$E$3,E14=$E$4,E14=$E$5,E14=$E$6,E14=$E$7,E14=$E$8,E14=$E$9,E14=$E$10,E14=$E$11,E14=$E$12,E14=$E$13,E14=$E$1,E14=$E$15,E14=$E$16,E14=$E$17,E14=$E$18,E14=$E$19,E14=$E$20,E14=$E$21,E14=$E$22,E14=$E$23,E14=$E$24,E14=$E$25,E14=$E$26,E14=$E$27,E14=$E$28,E14=$E$29,E14=$E$30,E14=$E$31,E14=$E$32,E14=$E$33,E14=$E$34,E14=$E$35,E14=$E$36,E14=$E$37),1,0)</f>
        <v>1</v>
      </c>
      <c r="AE14">
        <f t="shared" si="9"/>
        <v>5</v>
      </c>
      <c r="AF14" t="str">
        <f t="shared" si="10"/>
        <v>Pirro</v>
      </c>
      <c r="AG14">
        <f>Results!AO16</f>
        <v>3</v>
      </c>
      <c r="AH14">
        <f>Results!AP16</f>
        <v>1</v>
      </c>
      <c r="AJ14" t="str">
        <f t="shared" si="11"/>
        <v/>
      </c>
      <c r="AK14" t="str">
        <f>IF(ROW(H14)&lt;=$AI$1,IF(VLOOKUP(ROW(I14),$AE$1:$AG$37,3,FALSE)="16°",0.16,IF(VLOOKUP(ROW(I14),$AE$1:$AG$37,3,FALSE)="17°",0.17,IF(VLOOKUP(ROW(I14),$AE$1:$AG$37,3,FALSE)="18°",0.18,IF(VLOOKUP(ROW(I14),$AE$1:$AG$37,3,FALSE)="19°",0.19,IF(VLOOKUP(ROW(I14),$AE$1:$AG$37,3,FALSE)="20°",0.2,IF(VLOOKUP(ROW(I14),$AE$1:$AG$37,3,FALSE)="21°",0.21,IF(VLOOKUP(ROW(I14),$AE$1:$AG$37,3,FALSE)="22°",0.22,IF(VLOOKUP(ROW(I14),$AE$1:$AG$37,3,FALSE)="23°",0.23,IF(VLOOKUP(ROW(I14),$AE$1:$AG$37,3,FALSE)="24°",0.24,VLOOKUP(ROW(I14),$AE$1:$AG$37,3,FALSE)))))))))),"")</f>
        <v/>
      </c>
      <c r="AL14" t="str">
        <f t="shared" si="12"/>
        <v/>
      </c>
      <c r="AM14">
        <f t="shared" si="0"/>
        <v>0</v>
      </c>
      <c r="AN14">
        <f t="shared" si="13"/>
        <v>0</v>
      </c>
      <c r="AP14" t="str">
        <f t="shared" si="14"/>
        <v/>
      </c>
      <c r="AQ14" t="str">
        <f t="shared" si="15"/>
        <v/>
      </c>
    </row>
    <row r="15" spans="1:44" x14ac:dyDescent="0.3">
      <c r="A15">
        <f t="shared" si="1"/>
        <v>8</v>
      </c>
      <c r="B15" s="12" t="str">
        <f>Results!A17</f>
        <v>Iannone</v>
      </c>
      <c r="C15">
        <f>Results!AM17</f>
        <v>231</v>
      </c>
      <c r="E15">
        <f t="shared" si="2"/>
        <v>8</v>
      </c>
      <c r="F15">
        <f>Results!AM17</f>
        <v>231</v>
      </c>
      <c r="G15" t="s">
        <v>43</v>
      </c>
      <c r="I15" s="12">
        <f t="shared" si="16"/>
        <v>5</v>
      </c>
      <c r="J15" t="str">
        <f t="shared" si="3"/>
        <v>Iannone</v>
      </c>
      <c r="K15" s="21">
        <f t="shared" si="4"/>
        <v>231</v>
      </c>
      <c r="L15">
        <f>IF(U15&lt;&gt;"",L14+1,L14)</f>
        <v>10</v>
      </c>
      <c r="M15">
        <f t="shared" si="5"/>
        <v>17</v>
      </c>
      <c r="N15">
        <f t="shared" si="17"/>
        <v>5</v>
      </c>
      <c r="O15" t="str">
        <f>Results!B57</f>
        <v>Honda Racing UK</v>
      </c>
      <c r="R15">
        <f t="shared" si="6"/>
        <v>17</v>
      </c>
      <c r="S15">
        <f>Results!AM57</f>
        <v>0</v>
      </c>
      <c r="T15">
        <v>1</v>
      </c>
      <c r="U15" t="s">
        <v>43</v>
      </c>
      <c r="V15">
        <f t="shared" si="19"/>
        <v>1</v>
      </c>
      <c r="W15" t="str">
        <f t="shared" si="20"/>
        <v>Petrucci</v>
      </c>
      <c r="X15">
        <f t="shared" si="21"/>
        <v>307</v>
      </c>
      <c r="Z15">
        <f t="shared" si="18"/>
        <v>1</v>
      </c>
      <c r="AA15">
        <f t="shared" si="22"/>
        <v>307</v>
      </c>
      <c r="AB15" s="12"/>
      <c r="AD15">
        <f>IF(OR(E15=$E$2,E15=$E$3,E15=$E$4,E15=$E$5,E15=$E$6,E15=$E$7,E15=$E$8,E15=$E$9,E15=$E$10,E15=$E$11,E15=$E$12,E15=$E$13,E15=$E$14,E15=$E$1,E15=$E$16,E15=$E$17,E15=$E$18,E15=$E$19,E15=$E$20,E15=$E$21,E15=$E$22,E15=$E$23,E15=$E$24,E15=$E$25,E15=$E$26,E15=$E$27,E15=$E$28,E15=$E$29,E15=$E$30,E15=$E$31,E15=$E$32,E15=$E$33,E15=$E$34,E15=$E$35,E15=$E$36,E15=$E$37),1,0)</f>
        <v>0</v>
      </c>
      <c r="AE15">
        <f t="shared" si="9"/>
        <v>5</v>
      </c>
      <c r="AF15" t="str">
        <f t="shared" si="10"/>
        <v>Iannone</v>
      </c>
      <c r="AG15">
        <f>Results!AO17</f>
        <v>25</v>
      </c>
      <c r="AH15">
        <f>Results!AP17</f>
        <v>1</v>
      </c>
      <c r="AJ15" t="str">
        <f t="shared" si="11"/>
        <v/>
      </c>
      <c r="AK15" t="str">
        <f>IF(ROW(H15)&lt;=$AI$1,IF(VLOOKUP(ROW(I15),$AE$1:$AG$37,3,FALSE)="16°",0.16,IF(VLOOKUP(ROW(I15),$AE$1:$AG$37,3,FALSE)="17°",0.17,IF(VLOOKUP(ROW(I15),$AE$1:$AG$37,3,FALSE)="18°",0.18,IF(VLOOKUP(ROW(I15),$AE$1:$AG$37,3,FALSE)="19°",0.19,IF(VLOOKUP(ROW(I15),$AE$1:$AG$37,3,FALSE)="20°",0.2,IF(VLOOKUP(ROW(I15),$AE$1:$AG$37,3,FALSE)="21°",0.21,IF(VLOOKUP(ROW(I15),$AE$1:$AG$37,3,FALSE)="22°",0.22,IF(VLOOKUP(ROW(I15),$AE$1:$AG$37,3,FALSE)="23°",0.23,IF(VLOOKUP(ROW(I15),$AE$1:$AG$37,3,FALSE)="24°",0.24,VLOOKUP(ROW(I15),$AE$1:$AG$37,3,FALSE)))))))))),"")</f>
        <v/>
      </c>
      <c r="AL15" t="str">
        <f t="shared" si="12"/>
        <v/>
      </c>
      <c r="AM15">
        <f t="shared" si="0"/>
        <v>0</v>
      </c>
      <c r="AN15">
        <f t="shared" si="13"/>
        <v>0</v>
      </c>
      <c r="AP15" t="str">
        <f t="shared" si="14"/>
        <v/>
      </c>
      <c r="AQ15" t="str">
        <f t="shared" si="15"/>
        <v/>
      </c>
    </row>
    <row r="16" spans="1:44" x14ac:dyDescent="0.3">
      <c r="A16">
        <f t="shared" si="1"/>
        <v>18</v>
      </c>
      <c r="B16" s="12" t="str">
        <f>Results!A18</f>
        <v>S. Lowes</v>
      </c>
      <c r="C16">
        <f>Results!AM18</f>
        <v>53</v>
      </c>
      <c r="E16">
        <f t="shared" si="2"/>
        <v>18</v>
      </c>
      <c r="F16">
        <f>Results!AM18</f>
        <v>53</v>
      </c>
      <c r="G16" t="s">
        <v>43</v>
      </c>
      <c r="I16" s="12">
        <f t="shared" si="16"/>
        <v>6</v>
      </c>
      <c r="J16" t="str">
        <f t="shared" si="3"/>
        <v>S. Lowes</v>
      </c>
      <c r="K16" s="21">
        <f t="shared" si="4"/>
        <v>53</v>
      </c>
      <c r="L16">
        <f>IF(U16&lt;&gt;"",L15+1,L15)</f>
        <v>11</v>
      </c>
      <c r="M16">
        <f t="shared" si="5"/>
        <v>14</v>
      </c>
      <c r="N16">
        <f t="shared" si="17"/>
        <v>5</v>
      </c>
      <c r="O16" t="str">
        <f>Results!B58</f>
        <v>Honda MIE</v>
      </c>
      <c r="R16">
        <f t="shared" si="6"/>
        <v>14</v>
      </c>
      <c r="S16">
        <f>Results!AM58</f>
        <v>9</v>
      </c>
      <c r="U16" t="s">
        <v>43</v>
      </c>
      <c r="V16">
        <f t="shared" si="19"/>
        <v>5</v>
      </c>
      <c r="W16" t="str">
        <f t="shared" si="20"/>
        <v>Spinelli</v>
      </c>
      <c r="X16">
        <f t="shared" si="21"/>
        <v>25</v>
      </c>
      <c r="Z16">
        <f t="shared" si="18"/>
        <v>5</v>
      </c>
      <c r="AA16">
        <f t="shared" si="22"/>
        <v>25</v>
      </c>
      <c r="AB16" s="12"/>
      <c r="AD16">
        <f>IF(OR(E16=$E$2,E16=$E$3,E16=$E$4,E16=$E$5,E16=$E$6,E16=$E$7,E16=$E$8,E16=$E$9,E16=$E$10,E16=$E$11,E16=$E$12,E16=$E$13,E16=$E$14,E16=$E$15,E16=$E$1,E16=$E$17,E16=$E$18,E16=$E$19,E16=$E$20,E16=$E$21,E16=$E$22,E16=$E$23,E16=$E$24,E16=$E$25,E16=$E$26,E16=$E$27,E16=$E$28,E16=$E$29,E16=$E$30,E16=$E$31,E16=$E$32,E16=$E$33,E16=$E$34,E16=$E$35,E16=$E$36,E16=$E$37),1,0)</f>
        <v>0</v>
      </c>
      <c r="AE16">
        <f t="shared" si="9"/>
        <v>5</v>
      </c>
      <c r="AF16" t="str">
        <f t="shared" si="10"/>
        <v>S. Lowes</v>
      </c>
      <c r="AG16">
        <f>Results!AO18</f>
        <v>10</v>
      </c>
      <c r="AH16">
        <f>Results!AP18</f>
        <v>1</v>
      </c>
      <c r="AJ16" t="str">
        <f t="shared" si="11"/>
        <v/>
      </c>
      <c r="AK16" t="str">
        <f>IF(ROW(H16)&lt;=$AI$1,IF(VLOOKUP(ROW(I16),$AE$1:$AG$37,3,FALSE)="16°",0.16,IF(VLOOKUP(ROW(I16),$AE$1:$AG$37,3,FALSE)="17°",0.17,IF(VLOOKUP(ROW(I16),$AE$1:$AG$37,3,FALSE)="18°",0.18,IF(VLOOKUP(ROW(I16),$AE$1:$AG$37,3,FALSE)="19°",0.19,IF(VLOOKUP(ROW(I16),$AE$1:$AG$37,3,FALSE)="20°",0.2,IF(VLOOKUP(ROW(I16),$AE$1:$AG$37,3,FALSE)="21°",0.21,IF(VLOOKUP(ROW(I16),$AE$1:$AG$37,3,FALSE)="22°",0.22,IF(VLOOKUP(ROW(I16),$AE$1:$AG$37,3,FALSE)="23°",0.23,IF(VLOOKUP(ROW(I16),$AE$1:$AG$37,3,FALSE)="24°",0.24,VLOOKUP(ROW(I16),$AE$1:$AG$37,3,FALSE)))))))))),"")</f>
        <v/>
      </c>
      <c r="AL16" t="str">
        <f t="shared" si="12"/>
        <v/>
      </c>
      <c r="AM16">
        <f t="shared" si="0"/>
        <v>0</v>
      </c>
      <c r="AN16">
        <f t="shared" si="13"/>
        <v>0</v>
      </c>
      <c r="AP16" t="str">
        <f t="shared" si="14"/>
        <v/>
      </c>
      <c r="AQ16" t="str">
        <f t="shared" si="15"/>
        <v/>
      </c>
    </row>
    <row r="17" spans="1:43" x14ac:dyDescent="0.3">
      <c r="A17">
        <f t="shared" si="1"/>
        <v>5</v>
      </c>
      <c r="B17" s="12" t="str">
        <f>Results!A19</f>
        <v>Petrucci</v>
      </c>
      <c r="C17">
        <f>Results!AM19</f>
        <v>307</v>
      </c>
      <c r="E17">
        <f t="shared" si="2"/>
        <v>5</v>
      </c>
      <c r="F17">
        <f>Results!AM19</f>
        <v>307</v>
      </c>
      <c r="G17" t="s">
        <v>43</v>
      </c>
      <c r="I17" s="12">
        <f t="shared" si="16"/>
        <v>7</v>
      </c>
      <c r="J17" t="str">
        <f t="shared" si="3"/>
        <v>Petrucci</v>
      </c>
      <c r="K17" s="21">
        <f t="shared" si="4"/>
        <v>307</v>
      </c>
      <c r="L17">
        <f>IF(U17&lt;&gt;"",L16+1,L16)</f>
        <v>11</v>
      </c>
      <c r="M17">
        <f t="shared" si="5"/>
        <v>2</v>
      </c>
      <c r="N17">
        <f t="shared" si="17"/>
        <v>6</v>
      </c>
      <c r="O17" t="str">
        <f>Results!B59</f>
        <v>BMW</v>
      </c>
      <c r="R17">
        <f t="shared" si="6"/>
        <v>2</v>
      </c>
      <c r="S17">
        <f>Results!AM59</f>
        <v>775</v>
      </c>
      <c r="V17">
        <f t="shared" si="19"/>
        <v>3</v>
      </c>
      <c r="W17" t="str">
        <f t="shared" si="20"/>
        <v>Rinaldi</v>
      </c>
      <c r="X17">
        <f t="shared" si="21"/>
        <v>78</v>
      </c>
      <c r="Z17">
        <f t="shared" si="18"/>
        <v>3</v>
      </c>
      <c r="AA17">
        <f t="shared" si="22"/>
        <v>78</v>
      </c>
      <c r="AB17" s="12"/>
      <c r="AD17">
        <f>IF(OR(E17=$E$2,E17=$E$3,E17=$E$4,E17=$E$5,E17=$E$6,E17=$E$7,E17=$E$8,E17=$E$9,E17=$E$10,E17=$E$11,E17=$E$12,E17=$E$13,E17=$E$14,E17=$E$15,E17=$E$16,E17=$E$1,E17=$E$18,E17=$E$19,E17=$E$20,E17=$E$21,E17=$E$22,E17=$E$23,E17=$E$24,E17=$E$25,E17=$E$26,E17=$E$27,E17=$E$28,E17=$E$29,E17=$E$30,E17=$E$31,E17=$E$32,E17=$E$33,E17=$E$34,E17=$E$35,E17=$E$36,E17=$E$37),1,0)</f>
        <v>0</v>
      </c>
      <c r="AE17">
        <f t="shared" si="9"/>
        <v>5</v>
      </c>
      <c r="AF17" t="str">
        <f t="shared" si="10"/>
        <v>Petrucci</v>
      </c>
      <c r="AG17">
        <f>Results!AO19</f>
        <v>25</v>
      </c>
      <c r="AH17">
        <f>Results!AP19</f>
        <v>2</v>
      </c>
      <c r="AJ17" t="str">
        <f t="shared" si="11"/>
        <v/>
      </c>
      <c r="AK17" t="str">
        <f>IF(ROW(H17)&lt;=$AI$1,IF(VLOOKUP(ROW(I17),$AE$1:$AG$37,3,FALSE)="16°",0.16,IF(VLOOKUP(ROW(I17),$AE$1:$AG$37,3,FALSE)="17°",0.17,IF(VLOOKUP(ROW(I17),$AE$1:$AG$37,3,FALSE)="18°",0.18,IF(VLOOKUP(ROW(I17),$AE$1:$AG$37,3,FALSE)="19°",0.19,IF(VLOOKUP(ROW(I17),$AE$1:$AG$37,3,FALSE)="20°",0.2,IF(VLOOKUP(ROW(I17),$AE$1:$AG$37,3,FALSE)="21°",0.21,IF(VLOOKUP(ROW(I17),$AE$1:$AG$37,3,FALSE)="22°",0.22,IF(VLOOKUP(ROW(I17),$AE$1:$AG$37,3,FALSE)="23°",0.23,IF(VLOOKUP(ROW(I17),$AE$1:$AG$37,3,FALSE)="24°",0.24,VLOOKUP(ROW(I17),$AE$1:$AG$37,3,FALSE)))))))))),"")</f>
        <v/>
      </c>
      <c r="AL17" t="str">
        <f t="shared" si="12"/>
        <v/>
      </c>
      <c r="AM17">
        <f t="shared" si="0"/>
        <v>0</v>
      </c>
      <c r="AN17">
        <f t="shared" si="13"/>
        <v>0</v>
      </c>
      <c r="AP17" t="str">
        <f t="shared" si="14"/>
        <v/>
      </c>
      <c r="AQ17" t="str">
        <f t="shared" si="15"/>
        <v/>
      </c>
    </row>
    <row r="18" spans="1:43" x14ac:dyDescent="0.3">
      <c r="A18">
        <f t="shared" si="1"/>
        <v>19</v>
      </c>
      <c r="B18" s="12" t="str">
        <f>Results!A20</f>
        <v>Spinelli</v>
      </c>
      <c r="C18">
        <f>Results!AM20</f>
        <v>25</v>
      </c>
      <c r="E18">
        <f t="shared" si="2"/>
        <v>19</v>
      </c>
      <c r="F18">
        <f>Results!AM20</f>
        <v>25</v>
      </c>
      <c r="G18" t="s">
        <v>43</v>
      </c>
      <c r="I18" s="12">
        <f t="shared" si="16"/>
        <v>8</v>
      </c>
      <c r="J18" t="str">
        <f t="shared" si="3"/>
        <v>Spinelli</v>
      </c>
      <c r="K18" s="21">
        <f t="shared" si="4"/>
        <v>25</v>
      </c>
      <c r="L18">
        <f>IF(U18&lt;&gt;"",L17+1,L17)</f>
        <v>11</v>
      </c>
      <c r="M18">
        <f t="shared" si="5"/>
        <v>6</v>
      </c>
      <c r="N18">
        <f t="shared" si="17"/>
        <v>7</v>
      </c>
      <c r="O18" t="str">
        <f>Results!B60</f>
        <v>BMW Bonovo</v>
      </c>
      <c r="R18">
        <f t="shared" si="6"/>
        <v>6</v>
      </c>
      <c r="S18">
        <f>Results!AM60</f>
        <v>283</v>
      </c>
      <c r="V18">
        <f t="shared" si="19"/>
        <v>16</v>
      </c>
      <c r="W18" t="str">
        <f t="shared" si="20"/>
        <v>Syahrin</v>
      </c>
      <c r="X18">
        <f t="shared" si="21"/>
        <v>0</v>
      </c>
      <c r="Z18">
        <f t="shared" si="18"/>
        <v>16</v>
      </c>
      <c r="AA18">
        <f t="shared" si="22"/>
        <v>0</v>
      </c>
      <c r="AB18" s="12">
        <v>4</v>
      </c>
      <c r="AD18">
        <f>IF(OR(E18=$E$2,E18=$E$3,E18=$E$4,E18=$E$5,E18=$E$6,E18=$E$7,E18=$E$8,E18=$E$9,E18=$E$10,E18=$E$11,E18=$E$12,E18=$E$13,E18=$E$14,E18=$E$15,E18=$E$16,E18=$E$17,E18=$E$1,E18=$E$19,E18=$E$20,E18=$E$21,E18=$E$22,E18=$E$23,E18=$E$24,E18=$E$25,E18=$E$26,E18=$E$27,E18=$E$28,E18=$E$29,E18=$E$30,E18=$E$31,E18=$E$32,E18=$E$33,E18=$E$34,E18=$E$35,E18=$E$36,E18=$E$37),1,0)</f>
        <v>0</v>
      </c>
      <c r="AE18">
        <f t="shared" si="9"/>
        <v>5</v>
      </c>
      <c r="AF18" t="str">
        <f t="shared" si="10"/>
        <v>Spinelli</v>
      </c>
      <c r="AG18">
        <f>Results!AO20</f>
        <v>25</v>
      </c>
      <c r="AH18">
        <f>Results!AP20</f>
        <v>1</v>
      </c>
      <c r="AJ18" t="str">
        <f t="shared" si="11"/>
        <v/>
      </c>
      <c r="AK18" t="str">
        <f>IF(ROW(H18)&lt;=$AI$1,IF(VLOOKUP(ROW(I18),$AE$1:$AG$37,3,FALSE)="16°",0.16,IF(VLOOKUP(ROW(I18),$AE$1:$AG$37,3,FALSE)="17°",0.17,IF(VLOOKUP(ROW(I18),$AE$1:$AG$37,3,FALSE)="18°",0.18,IF(VLOOKUP(ROW(I18),$AE$1:$AG$37,3,FALSE)="19°",0.19,IF(VLOOKUP(ROW(I18),$AE$1:$AG$37,3,FALSE)="20°",0.2,IF(VLOOKUP(ROW(I18),$AE$1:$AG$37,3,FALSE)="21°",0.21,IF(VLOOKUP(ROW(I18),$AE$1:$AG$37,3,FALSE)="22°",0.22,IF(VLOOKUP(ROW(I18),$AE$1:$AG$37,3,FALSE)="23°",0.23,IF(VLOOKUP(ROW(I18),$AE$1:$AG$37,3,FALSE)="24°",0.24,VLOOKUP(ROW(I18),$AE$1:$AG$37,3,FALSE)))))))))),"")</f>
        <v/>
      </c>
      <c r="AL18" t="str">
        <f t="shared" si="12"/>
        <v/>
      </c>
      <c r="AM18">
        <f t="shared" si="0"/>
        <v>0</v>
      </c>
      <c r="AN18">
        <f t="shared" si="13"/>
        <v>0</v>
      </c>
      <c r="AP18" t="str">
        <f t="shared" si="14"/>
        <v/>
      </c>
      <c r="AQ18" t="str">
        <f t="shared" si="15"/>
        <v/>
      </c>
    </row>
    <row r="19" spans="1:43" x14ac:dyDescent="0.3">
      <c r="A19">
        <f>IF(AD19=0,RANK(F19,$F$1:$F$37),RANK(F19,$F$1:$F$37)+VLOOKUP(B19,$AJ$1:$AN$37,5,FALSE))</f>
        <v>17</v>
      </c>
      <c r="B19" s="12" t="str">
        <f>Results!A21</f>
        <v>Rinaldi</v>
      </c>
      <c r="C19">
        <f>Results!AM21</f>
        <v>78</v>
      </c>
      <c r="E19">
        <f t="shared" si="2"/>
        <v>17</v>
      </c>
      <c r="F19">
        <f>Results!AM21</f>
        <v>78</v>
      </c>
      <c r="G19" t="s">
        <v>43</v>
      </c>
      <c r="I19" s="12">
        <f t="shared" si="16"/>
        <v>9</v>
      </c>
      <c r="J19" t="str">
        <f t="shared" si="3"/>
        <v>Rinaldi</v>
      </c>
      <c r="K19" s="21">
        <f t="shared" si="4"/>
        <v>78</v>
      </c>
      <c r="N19" t="s">
        <v>111</v>
      </c>
      <c r="V19">
        <f t="shared" si="19"/>
        <v>6</v>
      </c>
      <c r="W19" t="str">
        <f t="shared" si="20"/>
        <v>Rabat</v>
      </c>
      <c r="X19">
        <f t="shared" si="21"/>
        <v>22</v>
      </c>
      <c r="Z19">
        <f t="shared" si="18"/>
        <v>6</v>
      </c>
      <c r="AA19">
        <f t="shared" si="22"/>
        <v>22</v>
      </c>
      <c r="AB19" s="12"/>
      <c r="AD19">
        <f>IF(OR(E19=$E$2,E19=$E$3,E19=$E$4,E19=$E$5,E19=$E$6,E19=$E$7,E19=$E$8,E19=$E$9,E19=$E$10,E19=$E$11,E19=$E$12,E19=$E$13,E19=$E$14,E19=$E$15,E19=$E$16,E19=$E$17,E19=$E$18,E19=$E$1,E19=$E$20,E19=$E$21,E19=$E$22,E19=$E$23,E19=$E$24,E19=$E$25,E19=$E$26,E19=$E$27,E19=$E$28,E19=$E$29,E19=$E$30,E19=$E$31,E19=$E$32,E19=$E$33,E19=$E$34,E19=$E$35,E19=$E$36,E19=$E$37),1,0)</f>
        <v>0</v>
      </c>
      <c r="AE19">
        <f t="shared" si="9"/>
        <v>5</v>
      </c>
      <c r="AF19" t="str">
        <f t="shared" si="10"/>
        <v>Rinaldi</v>
      </c>
      <c r="AG19">
        <f>Results!AO21</f>
        <v>10</v>
      </c>
      <c r="AH19">
        <f>Results!AP21</f>
        <v>1</v>
      </c>
      <c r="AJ19" t="str">
        <f t="shared" si="11"/>
        <v/>
      </c>
      <c r="AK19" t="str">
        <f>IF(ROW(H19)&lt;=$AI$1,IF(VLOOKUP(ROW(I19),$AE$1:$AG$37,3,FALSE)="16°",0.16,IF(VLOOKUP(ROW(I19),$AE$1:$AG$37,3,FALSE)="17°",0.17,IF(VLOOKUP(ROW(I19),$AE$1:$AG$37,3,FALSE)="18°",0.18,IF(VLOOKUP(ROW(I19),$AE$1:$AG$37,3,FALSE)="19°",0.19,IF(VLOOKUP(ROW(I19),$AE$1:$AG$37,3,FALSE)="20°",0.2,IF(VLOOKUP(ROW(I19),$AE$1:$AG$37,3,FALSE)="21°",0.21,IF(VLOOKUP(ROW(I19),$AE$1:$AG$37,3,FALSE)="22°",0.22,IF(VLOOKUP(ROW(I19),$AE$1:$AG$37,3,FALSE)="23°",0.23,IF(VLOOKUP(ROW(I19),$AE$1:$AG$37,3,FALSE)="24°",0.24,VLOOKUP(ROW(I19),$AE$1:$AG$37,3,FALSE)))))))))),"")</f>
        <v/>
      </c>
      <c r="AL19" t="str">
        <f t="shared" si="12"/>
        <v/>
      </c>
      <c r="AM19">
        <f t="shared" si="0"/>
        <v>0</v>
      </c>
      <c r="AN19">
        <f t="shared" si="13"/>
        <v>0</v>
      </c>
      <c r="AP19" t="str">
        <f t="shared" si="14"/>
        <v/>
      </c>
      <c r="AQ19" t="str">
        <f t="shared" si="15"/>
        <v/>
      </c>
    </row>
    <row r="20" spans="1:43" x14ac:dyDescent="0.3">
      <c r="A20">
        <f t="shared" si="1"/>
        <v>35</v>
      </c>
      <c r="B20" s="12" t="str">
        <f>Results!A22</f>
        <v>Syahrin</v>
      </c>
      <c r="C20">
        <f>Results!AM22</f>
        <v>0</v>
      </c>
      <c r="E20">
        <f t="shared" si="2"/>
        <v>29</v>
      </c>
      <c r="F20">
        <f>Results!AM22</f>
        <v>0</v>
      </c>
      <c r="G20" t="s">
        <v>43</v>
      </c>
      <c r="I20" s="12">
        <f t="shared" si="16"/>
        <v>10</v>
      </c>
      <c r="J20" t="str">
        <f t="shared" si="3"/>
        <v>Syahrin</v>
      </c>
      <c r="K20" s="21">
        <f t="shared" si="4"/>
        <v>0</v>
      </c>
      <c r="T20" s="12"/>
      <c r="V20">
        <f t="shared" si="19"/>
        <v>11</v>
      </c>
      <c r="W20" t="str">
        <f t="shared" si="20"/>
        <v>Nagashima</v>
      </c>
      <c r="X20">
        <f t="shared" si="21"/>
        <v>1</v>
      </c>
      <c r="Z20">
        <f t="shared" si="18"/>
        <v>11</v>
      </c>
      <c r="AA20">
        <f t="shared" si="22"/>
        <v>1</v>
      </c>
      <c r="AB20" s="12"/>
      <c r="AD20">
        <f>IF(OR(E20=$E$2,E20=$E$3,E20=$E$4,E20=$E$5,E20=$E$6,E20=$E$7,E20=$E$8,E20=$E$9,E20=$E$10,E20=$E$11,E20=$E$12,E20=$E$13,E20=$E$14,E20=$E$15,E20=$E$16,E20=$E$17,E20=$E$18,E20=$E$19,E20=$E$1,E20=$E$21,E20=$E$22,E20=$E$23,E20=$E$24,E20=$E$25,E20=$E$26,E20=$E$27,E20=$E$28,E20=$E$29,E20=$E$30,E20=$E$31,E20=$E$32,E20=$E$33,E20=$E$34,E20=$E$35,E20=$E$36,E20=$E$37),1,0)</f>
        <v>1</v>
      </c>
      <c r="AE20">
        <f t="shared" si="9"/>
        <v>6</v>
      </c>
      <c r="AF20" t="str">
        <f t="shared" si="10"/>
        <v>Syahrin</v>
      </c>
      <c r="AG20" t="str">
        <f>Results!AO22</f>
        <v>18°</v>
      </c>
      <c r="AH20">
        <f>Results!AP22</f>
        <v>1</v>
      </c>
      <c r="AJ20" t="str">
        <f t="shared" si="11"/>
        <v/>
      </c>
      <c r="AK20" t="str">
        <f>IF(ROW(H20)&lt;=$AI$1,IF(VLOOKUP(ROW(I20),$AE$1:$AG$37,3,FALSE)="16°",0.16,IF(VLOOKUP(ROW(I20),$AE$1:$AG$37,3,FALSE)="17°",0.17,IF(VLOOKUP(ROW(I20),$AE$1:$AG$37,3,FALSE)="18°",0.18,IF(VLOOKUP(ROW(I20),$AE$1:$AG$37,3,FALSE)="19°",0.19,IF(VLOOKUP(ROW(I20),$AE$1:$AG$37,3,FALSE)="20°",0.2,IF(VLOOKUP(ROW(I20),$AE$1:$AG$37,3,FALSE)="21°",0.21,IF(VLOOKUP(ROW(I20),$AE$1:$AG$37,3,FALSE)="22°",0.22,IF(VLOOKUP(ROW(I20),$AE$1:$AG$37,3,FALSE)="23°",0.23,IF(VLOOKUP(ROW(I20),$AE$1:$AG$37,3,FALSE)="24°",0.24,VLOOKUP(ROW(I20),$AE$1:$AG$37,3,FALSE)))))))))),"")</f>
        <v/>
      </c>
      <c r="AL20" t="str">
        <f t="shared" si="12"/>
        <v/>
      </c>
      <c r="AM20">
        <f t="shared" si="0"/>
        <v>0</v>
      </c>
      <c r="AN20">
        <f t="shared" si="13"/>
        <v>0</v>
      </c>
      <c r="AP20" t="str">
        <f t="shared" si="14"/>
        <v/>
      </c>
      <c r="AQ20" t="str">
        <f t="shared" si="15"/>
        <v/>
      </c>
    </row>
    <row r="21" spans="1:43" x14ac:dyDescent="0.3">
      <c r="A21">
        <f t="shared" si="1"/>
        <v>14</v>
      </c>
      <c r="B21" s="12" t="str">
        <f>Results!A23</f>
        <v>Bassani</v>
      </c>
      <c r="C21">
        <f>Results!AM23</f>
        <v>108</v>
      </c>
      <c r="E21">
        <f t="shared" si="2"/>
        <v>14</v>
      </c>
      <c r="F21">
        <f>Results!AM23</f>
        <v>108</v>
      </c>
      <c r="I21" s="12">
        <f t="shared" si="16"/>
        <v>10</v>
      </c>
      <c r="J21" t="str">
        <f t="shared" si="3"/>
        <v>Bassani</v>
      </c>
      <c r="K21" s="21">
        <f t="shared" si="4"/>
        <v>108</v>
      </c>
      <c r="T21" s="12"/>
      <c r="V21">
        <f t="shared" si="19"/>
        <v>17</v>
      </c>
      <c r="W21" t="str">
        <f t="shared" si="20"/>
        <v>Bridewell</v>
      </c>
      <c r="X21">
        <f t="shared" si="21"/>
        <v>0</v>
      </c>
      <c r="Z21">
        <f t="shared" si="18"/>
        <v>17</v>
      </c>
      <c r="AA21">
        <f t="shared" si="22"/>
        <v>0</v>
      </c>
      <c r="AB21" s="12">
        <v>5</v>
      </c>
      <c r="AD21">
        <f>IF(OR(E21=$E$2,E21=$E$3,E21=$E$4,E21=$E$5,E21=$E$6,E21=$E$7,E21=$E$8,E21=$E$9,E21=$E$10,E21=$E$11,E21=$E$12,E21=$E$13,E21=$E$14,E21=$E$15,E21=$E$16,E21=$E$17,E21=$E$18,E21=$E$19,E21=$E$20,E21=$E$1,E21=$E$22,E21=$E$23,E21=$E$24,E21=$E$25,E21=$E$26,E21=$E$27,E21=$E$28,E21=$E$29,E21=$E$30,E21=$E$31,E21=$E$32,E21=$E$33,E21=$E$34,E21=$E$35,E21=$E$36,E21=$E$37),1,0)</f>
        <v>0</v>
      </c>
      <c r="AE21">
        <f t="shared" si="9"/>
        <v>6</v>
      </c>
      <c r="AF21" t="str">
        <f t="shared" si="10"/>
        <v>Bassani</v>
      </c>
      <c r="AG21">
        <f>Results!AO23</f>
        <v>11</v>
      </c>
      <c r="AH21">
        <f>Results!AP23</f>
        <v>1</v>
      </c>
      <c r="AJ21" t="str">
        <f t="shared" si="11"/>
        <v/>
      </c>
      <c r="AK21" t="str">
        <f>IF(ROW(H21)&lt;=$AI$1,IF(VLOOKUP(ROW(I21),$AE$1:$AG$37,3,FALSE)="16°",0.16,IF(VLOOKUP(ROW(I21),$AE$1:$AG$37,3,FALSE)="17°",0.17,IF(VLOOKUP(ROW(I21),$AE$1:$AG$37,3,FALSE)="18°",0.18,IF(VLOOKUP(ROW(I21),$AE$1:$AG$37,3,FALSE)="19°",0.19,IF(VLOOKUP(ROW(I21),$AE$1:$AG$37,3,FALSE)="20°",0.2,IF(VLOOKUP(ROW(I21),$AE$1:$AG$37,3,FALSE)="21°",0.21,IF(VLOOKUP(ROW(I21),$AE$1:$AG$37,3,FALSE)="22°",0.22,IF(VLOOKUP(ROW(I21),$AE$1:$AG$37,3,FALSE)="23°",0.23,IF(VLOOKUP(ROW(I21),$AE$1:$AG$37,3,FALSE)="24°",0.24,VLOOKUP(ROW(I21),$AE$1:$AG$37,3,FALSE)))))))))),"")</f>
        <v/>
      </c>
      <c r="AL21" t="str">
        <f t="shared" si="12"/>
        <v/>
      </c>
      <c r="AM21">
        <f t="shared" si="0"/>
        <v>0</v>
      </c>
      <c r="AN21">
        <f t="shared" si="13"/>
        <v>0</v>
      </c>
      <c r="AP21" t="str">
        <f t="shared" si="14"/>
        <v/>
      </c>
      <c r="AQ21" t="str">
        <f t="shared" si="15"/>
        <v/>
      </c>
    </row>
    <row r="22" spans="1:43" x14ac:dyDescent="0.3">
      <c r="A22">
        <f t="shared" si="1"/>
        <v>4</v>
      </c>
      <c r="B22" s="12" t="str">
        <f>Results!A24</f>
        <v>A. Lowes</v>
      </c>
      <c r="C22">
        <f>Results!AM24</f>
        <v>316</v>
      </c>
      <c r="E22">
        <f t="shared" si="2"/>
        <v>4</v>
      </c>
      <c r="F22">
        <f>Results!AM24</f>
        <v>316</v>
      </c>
      <c r="I22" s="12">
        <f t="shared" si="16"/>
        <v>10</v>
      </c>
      <c r="J22" t="str">
        <f t="shared" si="3"/>
        <v>A. Lowes</v>
      </c>
      <c r="K22" s="21">
        <f t="shared" si="4"/>
        <v>316</v>
      </c>
      <c r="T22" s="12"/>
      <c r="V22">
        <f t="shared" si="19"/>
        <v>12</v>
      </c>
      <c r="W22" t="str">
        <f t="shared" si="20"/>
        <v>Norrodin</v>
      </c>
      <c r="X22">
        <f t="shared" si="21"/>
        <v>0</v>
      </c>
      <c r="Z22">
        <f t="shared" si="18"/>
        <v>12</v>
      </c>
      <c r="AA22">
        <f t="shared" si="22"/>
        <v>0</v>
      </c>
      <c r="AB22" s="12">
        <v>0</v>
      </c>
      <c r="AD22">
        <f>IF(OR(E22=$E$2,E22=$E$3,E22=$E$4,E22=$E$5,E22=$E$6,E22=$E$7,E22=$E$8,E22=$E$9,E22=$E$10,E22=$E$11,E22=$E$12,E22=$E$13,E22=$E$14,E22=$E$15,E22=$E$16,E22=$E$17,E22=$E$18,E22=$E$19,E22=$E$20,E22=$E$21,E22=$E$1,E22=$E$23,E22=$E$24,E22=$E$25,E22=$E$26,E22=$E$27,E22=$E$28,E22=$E$29,E22=$E$30,E22=$E$31,E22=$E$32,E22=$E$33,E22=$E$34,E22=$E$35,E22=$E$36,E22=$E$37),1,0)</f>
        <v>0</v>
      </c>
      <c r="AE22">
        <f t="shared" si="9"/>
        <v>6</v>
      </c>
      <c r="AF22" t="str">
        <f t="shared" si="10"/>
        <v>A. Lowes</v>
      </c>
      <c r="AG22">
        <f>Results!AO24</f>
        <v>25</v>
      </c>
      <c r="AH22">
        <f>Results!AP24</f>
        <v>1</v>
      </c>
      <c r="AJ22" t="str">
        <f t="shared" si="11"/>
        <v/>
      </c>
      <c r="AK22" t="str">
        <f>IF(ROW(H22)&lt;=$AI$1,IF(VLOOKUP(ROW(I22),$AE$1:$AG$37,3,FALSE)="16°",0.16,IF(VLOOKUP(ROW(I22),$AE$1:$AG$37,3,FALSE)="17°",0.17,IF(VLOOKUP(ROW(I22),$AE$1:$AG$37,3,FALSE)="18°",0.18,IF(VLOOKUP(ROW(I22),$AE$1:$AG$37,3,FALSE)="19°",0.19,IF(VLOOKUP(ROW(I22),$AE$1:$AG$37,3,FALSE)="20°",0.2,IF(VLOOKUP(ROW(I22),$AE$1:$AG$37,3,FALSE)="21°",0.21,IF(VLOOKUP(ROW(I22),$AE$1:$AG$37,3,FALSE)="22°",0.22,IF(VLOOKUP(ROW(I22),$AE$1:$AG$37,3,FALSE)="23°",0.23,IF(VLOOKUP(ROW(I22),$AE$1:$AG$37,3,FALSE)="24°",0.24,VLOOKUP(ROW(I22),$AE$1:$AG$37,3,FALSE)))))))))),"")</f>
        <v/>
      </c>
      <c r="AL22" t="str">
        <f t="shared" si="12"/>
        <v/>
      </c>
      <c r="AM22">
        <f t="shared" si="0"/>
        <v>0</v>
      </c>
      <c r="AN22">
        <f t="shared" si="13"/>
        <v>0</v>
      </c>
      <c r="AP22" t="str">
        <f t="shared" si="14"/>
        <v/>
      </c>
      <c r="AQ22" t="str">
        <f t="shared" si="15"/>
        <v/>
      </c>
    </row>
    <row r="23" spans="1:43" x14ac:dyDescent="0.3">
      <c r="A23">
        <f t="shared" si="1"/>
        <v>20</v>
      </c>
      <c r="B23" s="12" t="str">
        <f>Results!A25</f>
        <v>Rabat</v>
      </c>
      <c r="C23">
        <f>Results!AM25</f>
        <v>22</v>
      </c>
      <c r="E23">
        <f t="shared" si="2"/>
        <v>20</v>
      </c>
      <c r="F23">
        <f>Results!AM25</f>
        <v>22</v>
      </c>
      <c r="G23" t="s">
        <v>43</v>
      </c>
      <c r="I23" s="12">
        <f t="shared" si="16"/>
        <v>11</v>
      </c>
      <c r="J23" t="str">
        <f t="shared" si="3"/>
        <v>Rabat</v>
      </c>
      <c r="K23" s="21">
        <f t="shared" si="4"/>
        <v>22</v>
      </c>
      <c r="T23" s="12"/>
      <c r="V23">
        <f t="shared" si="19"/>
        <v>13</v>
      </c>
      <c r="W23" t="str">
        <f t="shared" si="20"/>
        <v>Mercado</v>
      </c>
      <c r="X23">
        <f t="shared" si="21"/>
        <v>0</v>
      </c>
      <c r="Z23">
        <f t="shared" si="18"/>
        <v>13</v>
      </c>
      <c r="AA23">
        <f t="shared" si="22"/>
        <v>0</v>
      </c>
      <c r="AB23" s="12">
        <v>1</v>
      </c>
      <c r="AD23">
        <f>IF(OR(E23=$E$2,E23=$E$3,E23=$E$4,E23=$E$5,E23=$E$6,E23=$E$7,E23=$E$8,E23=$E$9,E23=$E$10,E23=$E$11,E23=$E$12,E23=$E$13,E23=$E$14,E23=$E$15,E23=$E$16,E23=$E$17,E23=$E$18,E23=$E$19,E23=$E$20,E23=$E$21,E23=$E$22,E23=$E$1,E23=$E$24,E23=$E$25,E23=$E$26,E23=$E$27,E23=$E$28,E23=$E$29,E23=$E$30,E23=$E$31,E23=$E$32,E23=$E$33,E23=$E$34,E23=$E$35,E23=$E$36,E23=$E$37),1,0)</f>
        <v>0</v>
      </c>
      <c r="AE23">
        <f t="shared" si="9"/>
        <v>6</v>
      </c>
      <c r="AF23" t="str">
        <f t="shared" si="10"/>
        <v>Rabat</v>
      </c>
      <c r="AG23">
        <f>Results!AO25</f>
        <v>6</v>
      </c>
      <c r="AH23">
        <f>Results!AP25</f>
        <v>2</v>
      </c>
      <c r="AJ23" t="str">
        <f t="shared" si="11"/>
        <v/>
      </c>
      <c r="AK23" t="str">
        <f>IF(ROW(H23)&lt;=$AI$1,IF(VLOOKUP(ROW(I23),$AE$1:$AG$37,3,FALSE)="16°",0.16,IF(VLOOKUP(ROW(I23),$AE$1:$AG$37,3,FALSE)="17°",0.17,IF(VLOOKUP(ROW(I23),$AE$1:$AG$37,3,FALSE)="18°",0.18,IF(VLOOKUP(ROW(I23),$AE$1:$AG$37,3,FALSE)="19°",0.19,IF(VLOOKUP(ROW(I23),$AE$1:$AG$37,3,FALSE)="20°",0.2,IF(VLOOKUP(ROW(I23),$AE$1:$AG$37,3,FALSE)="21°",0.21,IF(VLOOKUP(ROW(I23),$AE$1:$AG$37,3,FALSE)="22°",0.22,IF(VLOOKUP(ROW(I23),$AE$1:$AG$37,3,FALSE)="23°",0.23,IF(VLOOKUP(ROW(I23),$AE$1:$AG$37,3,FALSE)="24°",0.24,VLOOKUP(ROW(I23),$AE$1:$AG$37,3,FALSE)))))))))),"")</f>
        <v/>
      </c>
      <c r="AL23" t="str">
        <f t="shared" si="12"/>
        <v/>
      </c>
      <c r="AM23">
        <f t="shared" si="0"/>
        <v>0</v>
      </c>
      <c r="AN23">
        <f t="shared" si="13"/>
        <v>0</v>
      </c>
      <c r="AP23" t="str">
        <f t="shared" si="14"/>
        <v/>
      </c>
      <c r="AQ23" t="str">
        <f t="shared" si="15"/>
        <v/>
      </c>
    </row>
    <row r="24" spans="1:43" x14ac:dyDescent="0.3">
      <c r="A24">
        <f t="shared" si="1"/>
        <v>12</v>
      </c>
      <c r="B24" s="12" t="str">
        <f>Results!A26</f>
        <v>Lecuona</v>
      </c>
      <c r="C24">
        <f>Results!AM26</f>
        <v>134</v>
      </c>
      <c r="E24">
        <f t="shared" si="2"/>
        <v>12</v>
      </c>
      <c r="F24">
        <f>Results!AM26</f>
        <v>134</v>
      </c>
      <c r="I24" s="12">
        <f t="shared" si="16"/>
        <v>11</v>
      </c>
      <c r="J24" t="str">
        <f t="shared" si="3"/>
        <v>Lecuona</v>
      </c>
      <c r="K24" s="21">
        <f t="shared" si="4"/>
        <v>134</v>
      </c>
      <c r="N24" s="4" t="s">
        <v>51</v>
      </c>
      <c r="T24" s="12"/>
      <c r="V24">
        <f t="shared" si="19"/>
        <v>10</v>
      </c>
      <c r="W24" t="str">
        <f t="shared" si="20"/>
        <v>Lopes</v>
      </c>
      <c r="X24">
        <f t="shared" si="21"/>
        <v>2</v>
      </c>
      <c r="Z24">
        <f t="shared" si="18"/>
        <v>10</v>
      </c>
      <c r="AA24">
        <f t="shared" si="22"/>
        <v>2</v>
      </c>
      <c r="AB24" s="12"/>
      <c r="AD24">
        <f>IF(OR(E24=$E$2,E24=$E$3,E24=$E$4,E24=$E$5,E24=$E$6,E24=$E$7,E24=$E$8,E24=$E$9,E24=$E$10,E24=$E$11,E24=$E$12,E24=$E$13,E24=$E$14,E24=$E$15,E24=$E$16,E24=$E$17,E24=$E$18,E24=$E$19,E24=$E$20,E24=$E$21,E24=$E$22,E24=$E$23,E24=$E$1,E24=$E$25,E24=$E$26,E24=$E$27,E24=$E$28,E24=$E$29,E24=$E$30,E24=$E$31,E24=$E$32,E24=$E$33,E24=$E$34,E24=$E$35,E24=$E$36,E24=$E$37),1,0)</f>
        <v>0</v>
      </c>
      <c r="AE24">
        <f t="shared" si="9"/>
        <v>6</v>
      </c>
      <c r="AF24" t="str">
        <f t="shared" si="10"/>
        <v>Lecuona</v>
      </c>
      <c r="AG24">
        <f>Results!AO26</f>
        <v>16</v>
      </c>
      <c r="AH24">
        <f>Results!AP26</f>
        <v>1</v>
      </c>
      <c r="AJ24" t="str">
        <f t="shared" si="11"/>
        <v/>
      </c>
      <c r="AK24" t="str">
        <f>IF(ROW(H24)&lt;=$AI$1,IF(VLOOKUP(ROW(I24),$AE$1:$AG$37,3,FALSE)="16°",0.16,IF(VLOOKUP(ROW(I24),$AE$1:$AG$37,3,FALSE)="17°",0.17,IF(VLOOKUP(ROW(I24),$AE$1:$AG$37,3,FALSE)="18°",0.18,IF(VLOOKUP(ROW(I24),$AE$1:$AG$37,3,FALSE)="19°",0.19,IF(VLOOKUP(ROW(I24),$AE$1:$AG$37,3,FALSE)="20°",0.2,IF(VLOOKUP(ROW(I24),$AE$1:$AG$37,3,FALSE)="21°",0.21,IF(VLOOKUP(ROW(I24),$AE$1:$AG$37,3,FALSE)="22°",0.22,IF(VLOOKUP(ROW(I24),$AE$1:$AG$37,3,FALSE)="23°",0.23,IF(VLOOKUP(ROW(I24),$AE$1:$AG$37,3,FALSE)="24°",0.24,VLOOKUP(ROW(I24),$AE$1:$AG$37,3,FALSE)))))))))),"")</f>
        <v/>
      </c>
      <c r="AL24" t="str">
        <f t="shared" si="12"/>
        <v/>
      </c>
      <c r="AM24">
        <f t="shared" si="0"/>
        <v>0</v>
      </c>
      <c r="AN24">
        <f t="shared" si="13"/>
        <v>0</v>
      </c>
      <c r="AP24" t="str">
        <f t="shared" si="14"/>
        <v/>
      </c>
      <c r="AQ24" t="str">
        <f t="shared" si="15"/>
        <v/>
      </c>
    </row>
    <row r="25" spans="1:43" x14ac:dyDescent="0.3">
      <c r="A25">
        <f t="shared" si="1"/>
        <v>11</v>
      </c>
      <c r="B25" s="12" t="str">
        <f>Results!A27</f>
        <v>Vierge</v>
      </c>
      <c r="C25">
        <f>Results!AM27</f>
        <v>137</v>
      </c>
      <c r="E25">
        <f t="shared" si="2"/>
        <v>11</v>
      </c>
      <c r="F25">
        <f>Results!AM27</f>
        <v>137</v>
      </c>
      <c r="I25" s="12">
        <f t="shared" si="16"/>
        <v>11</v>
      </c>
      <c r="J25" t="str">
        <f t="shared" si="3"/>
        <v>Vierge</v>
      </c>
      <c r="K25" s="21">
        <f t="shared" si="4"/>
        <v>137</v>
      </c>
      <c r="M25">
        <f>RANK(R25,$R$25:$R$35)+S25</f>
        <v>6</v>
      </c>
      <c r="N25" t="str">
        <f>VLOOKUP(ROW(L20)-19,$L$1:$O$18,4,FALSE)</f>
        <v>Yamaha Motoxracing</v>
      </c>
      <c r="Q25">
        <f>M25</f>
        <v>6</v>
      </c>
      <c r="R25">
        <f>VLOOKUP(ROW(P25)-24,$L$1:$S$18,8,FALSE)</f>
        <v>14</v>
      </c>
      <c r="T25" s="12"/>
      <c r="V25">
        <f t="shared" si="19"/>
        <v>15</v>
      </c>
      <c r="W25" t="str">
        <f t="shared" si="20"/>
        <v>Gillim</v>
      </c>
      <c r="X25">
        <f t="shared" si="21"/>
        <v>0</v>
      </c>
      <c r="Z25">
        <f t="shared" si="18"/>
        <v>15</v>
      </c>
      <c r="AA25">
        <f t="shared" si="22"/>
        <v>0</v>
      </c>
      <c r="AB25" s="12">
        <v>3</v>
      </c>
      <c r="AD25">
        <f>IF(OR(E25=$E$2,E25=$E$3,E25=$E$4,E25=$E$5,E25=$E$6,E25=$E$7,E25=$E$8,E25=$E$9,E25=$E$10,E25=$E$11,E25=$E$12,E25=$E$13,E25=$E$14,E25=$E$15,E25=$E$16,E25=$E$17,E25=$E$18,E25=$E$19,E25=$E$20,E25=$E$21,E25=$E$22,E25=$E$23,E25=$E$24,E25=$E$1,E25=$E$26,E25=$E$27,E25=$E$28,E25=$E$29,E25=$E$30,E25=$E$31,E25=$E$32,E25=$E$33,E25=$E$34,E25=$E$35,E25=$E$36,E25=$E$37),1,0)</f>
        <v>0</v>
      </c>
      <c r="AE25">
        <f t="shared" si="9"/>
        <v>6</v>
      </c>
      <c r="AF25" t="str">
        <f t="shared" si="10"/>
        <v>Vierge</v>
      </c>
      <c r="AG25">
        <f>Results!AO27</f>
        <v>10</v>
      </c>
      <c r="AH25">
        <f>Results!AP27</f>
        <v>2</v>
      </c>
      <c r="AJ25" t="str">
        <f t="shared" si="11"/>
        <v/>
      </c>
      <c r="AK25" t="str">
        <f>IF(ROW(H25)&lt;=$AI$1,IF(VLOOKUP(ROW(I25),$AE$1:$AG$37,3,FALSE)="16°",0.16,IF(VLOOKUP(ROW(I25),$AE$1:$AG$37,3,FALSE)="17°",0.17,IF(VLOOKUP(ROW(I25),$AE$1:$AG$37,3,FALSE)="18°",0.18,IF(VLOOKUP(ROW(I25),$AE$1:$AG$37,3,FALSE)="19°",0.19,IF(VLOOKUP(ROW(I25),$AE$1:$AG$37,3,FALSE)="20°",0.2,IF(VLOOKUP(ROW(I25),$AE$1:$AG$37,3,FALSE)="21°",0.21,IF(VLOOKUP(ROW(I25),$AE$1:$AG$37,3,FALSE)="22°",0.22,IF(VLOOKUP(ROW(I25),$AE$1:$AG$37,3,FALSE)="23°",0.23,IF(VLOOKUP(ROW(I25),$AE$1:$AG$37,3,FALSE)="24°",0.24,VLOOKUP(ROW(I25),$AE$1:$AG$37,3,FALSE)))))))))),"")</f>
        <v/>
      </c>
      <c r="AL25" t="str">
        <f t="shared" si="12"/>
        <v/>
      </c>
      <c r="AM25">
        <f t="shared" si="0"/>
        <v>0</v>
      </c>
      <c r="AN25">
        <f t="shared" si="13"/>
        <v>0</v>
      </c>
      <c r="AP25" t="str">
        <f t="shared" si="14"/>
        <v/>
      </c>
      <c r="AQ25" t="str">
        <f t="shared" si="15"/>
        <v/>
      </c>
    </row>
    <row r="26" spans="1:43" x14ac:dyDescent="0.3">
      <c r="A26">
        <f t="shared" si="1"/>
        <v>28</v>
      </c>
      <c r="B26" s="12" t="str">
        <f>Results!A28</f>
        <v>Nagashima</v>
      </c>
      <c r="C26">
        <f>Results!AM28</f>
        <v>1</v>
      </c>
      <c r="E26">
        <f t="shared" si="2"/>
        <v>28</v>
      </c>
      <c r="F26">
        <f>Results!AM28</f>
        <v>1</v>
      </c>
      <c r="G26" t="s">
        <v>43</v>
      </c>
      <c r="I26" s="12">
        <f t="shared" si="16"/>
        <v>12</v>
      </c>
      <c r="J26" t="str">
        <f t="shared" si="3"/>
        <v>Nagashima</v>
      </c>
      <c r="K26" s="21">
        <f t="shared" si="4"/>
        <v>1</v>
      </c>
      <c r="M26">
        <f t="shared" ref="M26:M35" si="23">RANK(R26,$R$25:$R$35)+S26</f>
        <v>11</v>
      </c>
      <c r="N26" t="str">
        <f t="shared" ref="N26:N33" si="24">VLOOKUP(ROW(L21)-19,$L$1:$O$18,4,FALSE)</f>
        <v>Yamaha OMG Racing</v>
      </c>
      <c r="Q26">
        <f t="shared" ref="Q26:Q35" si="25">M26</f>
        <v>11</v>
      </c>
      <c r="R26">
        <f t="shared" ref="R26:R35" si="26">VLOOKUP(ROW(P26)-24,$L$1:$S$18,8,FALSE)</f>
        <v>0</v>
      </c>
      <c r="S26">
        <v>2</v>
      </c>
      <c r="T26" s="12"/>
      <c r="V26">
        <f t="shared" si="19"/>
        <v>8</v>
      </c>
      <c r="W26" t="str">
        <f t="shared" si="20"/>
        <v>Mackenzie</v>
      </c>
      <c r="X26">
        <f t="shared" si="21"/>
        <v>7</v>
      </c>
      <c r="Z26">
        <f t="shared" si="18"/>
        <v>8</v>
      </c>
      <c r="AA26">
        <f t="shared" si="22"/>
        <v>7</v>
      </c>
      <c r="AB26" s="12"/>
      <c r="AD26">
        <f>IF(OR(E26=$E$2,E26=$E$3,E26=$E$4,E26=$E$5,E26=$E$6,E26=$E$7,E26=$E$8,E26=$E$9,E26=$E$10,E26=$E$11,E26=$E$12,E26=$E$13,E26=$E$14,E26=$E$15,E26=$E$16,E26=$E$17,E26=$E$18,E26=$E$19,E26=$E$20,E26=$E$21,E26=$E$22,E26=$E$23,E26=$E$24,E26=$E$25,E26=$E$1,E26=$E$27,E26=$E$28,E26=$E$29,E26=$E$30,E26=$E$31,E26=$E$32,E26=$E$33,E26=$E$34,E26=$E$35,E26=$E$36,E26=$E$37),1,0)</f>
        <v>0</v>
      </c>
      <c r="AE26">
        <f t="shared" si="9"/>
        <v>6</v>
      </c>
      <c r="AF26" t="str">
        <f t="shared" si="10"/>
        <v>Nagashima</v>
      </c>
      <c r="AG26">
        <f>Results!AO28</f>
        <v>1</v>
      </c>
      <c r="AH26">
        <f>Results!AP28</f>
        <v>1</v>
      </c>
      <c r="AJ26" t="str">
        <f t="shared" si="11"/>
        <v/>
      </c>
      <c r="AK26" t="str">
        <f>IF(ROW(H26)&lt;=$AI$1,IF(VLOOKUP(ROW(I26),$AE$1:$AG$37,3,FALSE)="16°",0.16,IF(VLOOKUP(ROW(I26),$AE$1:$AG$37,3,FALSE)="17°",0.17,IF(VLOOKUP(ROW(I26),$AE$1:$AG$37,3,FALSE)="18°",0.18,IF(VLOOKUP(ROW(I26),$AE$1:$AG$37,3,FALSE)="19°",0.19,IF(VLOOKUP(ROW(I26),$AE$1:$AG$37,3,FALSE)="20°",0.2,IF(VLOOKUP(ROW(I26),$AE$1:$AG$37,3,FALSE)="21°",0.21,IF(VLOOKUP(ROW(I26),$AE$1:$AG$37,3,FALSE)="22°",0.22,IF(VLOOKUP(ROW(I26),$AE$1:$AG$37,3,FALSE)="23°",0.23,IF(VLOOKUP(ROW(I26),$AE$1:$AG$37,3,FALSE)="24°",0.24,VLOOKUP(ROW(I26),$AE$1:$AG$37,3,FALSE)))))))))),"")</f>
        <v/>
      </c>
      <c r="AL26" t="str">
        <f t="shared" si="12"/>
        <v/>
      </c>
      <c r="AM26">
        <f t="shared" si="0"/>
        <v>0</v>
      </c>
      <c r="AN26">
        <f t="shared" si="13"/>
        <v>0</v>
      </c>
      <c r="AP26" t="str">
        <f t="shared" si="14"/>
        <v/>
      </c>
      <c r="AQ26" t="str">
        <f t="shared" si="15"/>
        <v/>
      </c>
    </row>
    <row r="27" spans="1:43" x14ac:dyDescent="0.3">
      <c r="A27">
        <f t="shared" si="1"/>
        <v>36</v>
      </c>
      <c r="B27" s="12" t="str">
        <f>Results!A29</f>
        <v>Bridewell</v>
      </c>
      <c r="C27">
        <f>Results!AM29</f>
        <v>0</v>
      </c>
      <c r="E27">
        <f t="shared" si="2"/>
        <v>29</v>
      </c>
      <c r="F27">
        <f>Results!AM29</f>
        <v>0</v>
      </c>
      <c r="G27" t="s">
        <v>43</v>
      </c>
      <c r="I27" s="12">
        <f t="shared" si="16"/>
        <v>13</v>
      </c>
      <c r="J27" t="str">
        <f t="shared" si="3"/>
        <v>Bridewell</v>
      </c>
      <c r="K27" s="21">
        <f t="shared" si="4"/>
        <v>0</v>
      </c>
      <c r="M27">
        <f t="shared" si="23"/>
        <v>8</v>
      </c>
      <c r="N27" t="str">
        <f t="shared" si="24"/>
        <v>Yahama GMT94</v>
      </c>
      <c r="Q27">
        <f t="shared" si="25"/>
        <v>8</v>
      </c>
      <c r="R27">
        <f t="shared" si="26"/>
        <v>5</v>
      </c>
      <c r="T27" s="12"/>
      <c r="AB27" s="12"/>
      <c r="AD27">
        <f>IF(OR(E27=$E$2,E27=$E$3,E27=$E$4,E27=$E$5,E27=$E$6,E27=$E$7,E27=$E$8,E27=$E$9,E27=$E$10,E27=$E$11,E27=$E$12,E27=$E$13,E27=$E$14,E27=$E$15,E27=$E$16,E27=$E$17,E27=$E$18,E27=$E$19,E27=$E$20,E27=$E$21,E27=$E$22,E27=$E$23,E27=$E$24,E27=$E$25,E27=$E$26,E27=$E$1,E27=$E$28,E27=$E$29,E27=$E$30,E27=$E$31,E27=$E$32,E27=$E$33,E27=$E$34,E27=$E$35,E27=$E$36,E27=$E$37),1,0)</f>
        <v>1</v>
      </c>
      <c r="AE27">
        <f t="shared" si="9"/>
        <v>7</v>
      </c>
      <c r="AF27" t="str">
        <f t="shared" si="10"/>
        <v>Bridewell</v>
      </c>
      <c r="AG27" t="str">
        <f>Results!AO29</f>
        <v>18°</v>
      </c>
      <c r="AH27">
        <f>Results!AP29</f>
        <v>1</v>
      </c>
      <c r="AJ27" t="str">
        <f t="shared" si="11"/>
        <v/>
      </c>
      <c r="AK27" t="str">
        <f>IF(ROW(H27)&lt;=$AI$1,IF(VLOOKUP(ROW(I27),$AE$1:$AG$37,3,FALSE)="16°",0.16,IF(VLOOKUP(ROW(I27),$AE$1:$AG$37,3,FALSE)="17°",0.17,IF(VLOOKUP(ROW(I27),$AE$1:$AG$37,3,FALSE)="18°",0.18,IF(VLOOKUP(ROW(I27),$AE$1:$AG$37,3,FALSE)="19°",0.19,IF(VLOOKUP(ROW(I27),$AE$1:$AG$37,3,FALSE)="20°",0.2,IF(VLOOKUP(ROW(I27),$AE$1:$AG$37,3,FALSE)="21°",0.21,IF(VLOOKUP(ROW(I27),$AE$1:$AG$37,3,FALSE)="22°",0.22,IF(VLOOKUP(ROW(I27),$AE$1:$AG$37,3,FALSE)="23°",0.23,IF(VLOOKUP(ROW(I27),$AE$1:$AG$37,3,FALSE)="24°",0.24,VLOOKUP(ROW(I27),$AE$1:$AG$37,3,FALSE)))))))))),"")</f>
        <v/>
      </c>
      <c r="AL27" t="str">
        <f t="shared" si="12"/>
        <v/>
      </c>
      <c r="AM27">
        <f t="shared" si="0"/>
        <v>0</v>
      </c>
      <c r="AN27">
        <f t="shared" si="13"/>
        <v>0</v>
      </c>
      <c r="AP27" t="str">
        <f t="shared" si="14"/>
        <v/>
      </c>
      <c r="AQ27" t="str">
        <f t="shared" si="15"/>
        <v/>
      </c>
    </row>
    <row r="28" spans="1:43" x14ac:dyDescent="0.3">
      <c r="A28">
        <f t="shared" si="1"/>
        <v>29</v>
      </c>
      <c r="B28" s="12" t="str">
        <f>Results!A30</f>
        <v>Norrodin</v>
      </c>
      <c r="C28">
        <f>Results!AM30</f>
        <v>0</v>
      </c>
      <c r="E28">
        <f t="shared" si="2"/>
        <v>29</v>
      </c>
      <c r="F28">
        <f>Results!AM30</f>
        <v>0</v>
      </c>
      <c r="G28" t="s">
        <v>43</v>
      </c>
      <c r="I28" s="12">
        <f t="shared" si="16"/>
        <v>14</v>
      </c>
      <c r="J28" t="str">
        <f t="shared" si="3"/>
        <v>Norrodin</v>
      </c>
      <c r="K28" s="21">
        <f t="shared" si="4"/>
        <v>0</v>
      </c>
      <c r="M28">
        <f t="shared" si="23"/>
        <v>2</v>
      </c>
      <c r="N28" t="str">
        <f t="shared" si="24"/>
        <v>Ducati GoEleven</v>
      </c>
      <c r="Q28">
        <f t="shared" si="25"/>
        <v>2</v>
      </c>
      <c r="R28">
        <f t="shared" si="26"/>
        <v>231</v>
      </c>
      <c r="T28" s="12"/>
      <c r="V28" s="4" t="s">
        <v>93</v>
      </c>
      <c r="AB28" s="12"/>
      <c r="AD28">
        <f>IF(OR(E28=$E$2,E28=$E$3,E28=$E$4,E28=$E$5,E28=$E$6,E28=$E$7,E28=$E$8,E28=$E$9,E28=$E$10,E28=$E$11,E28=$E$12,E28=$E$13,E28=$E$14,E28=$E$15,E28=$E$16,E28=$E$17,E28=$E$18,E28=$E$19,E28=$E$20,E28=$E$21,E28=$E$22,E28=$E$23,E28=$E$24,E28=$E$25,E28=$E$26,E28=$E$27,E28=$E$1,E28=$E$29,E28=$E$30,E28=$E$31,E28=$E$32,E28=$E$33,E28=$E$34,E28=$E$35,E28=$E$36,E28=$E$37),1,0)</f>
        <v>1</v>
      </c>
      <c r="AE28">
        <f t="shared" si="9"/>
        <v>8</v>
      </c>
      <c r="AF28" t="str">
        <f t="shared" si="10"/>
        <v>Norrodin</v>
      </c>
      <c r="AG28" t="str">
        <f>Results!AO30</f>
        <v>17°</v>
      </c>
      <c r="AH28">
        <f>Results!AP30</f>
        <v>1</v>
      </c>
      <c r="AJ28" t="str">
        <f t="shared" si="11"/>
        <v/>
      </c>
      <c r="AK28" t="str">
        <f>IF(ROW(H28)&lt;=$AI$1,IF(VLOOKUP(ROW(I28),$AE$1:$AG$37,3,FALSE)="16°",0.16,IF(VLOOKUP(ROW(I28),$AE$1:$AG$37,3,FALSE)="17°",0.17,IF(VLOOKUP(ROW(I28),$AE$1:$AG$37,3,FALSE)="18°",0.18,IF(VLOOKUP(ROW(I28),$AE$1:$AG$37,3,FALSE)="19°",0.19,IF(VLOOKUP(ROW(I28),$AE$1:$AG$37,3,FALSE)="20°",0.2,IF(VLOOKUP(ROW(I28),$AE$1:$AG$37,3,FALSE)="21°",0.21,IF(VLOOKUP(ROW(I28),$AE$1:$AG$37,3,FALSE)="22°",0.22,IF(VLOOKUP(ROW(I28),$AE$1:$AG$37,3,FALSE)="23°",0.23,IF(VLOOKUP(ROW(I28),$AE$1:$AG$37,3,FALSE)="24°",0.24,VLOOKUP(ROW(I28),$AE$1:$AG$37,3,FALSE)))))))))),"")</f>
        <v/>
      </c>
      <c r="AL28" t="str">
        <f t="shared" si="12"/>
        <v/>
      </c>
      <c r="AM28">
        <f t="shared" si="0"/>
        <v>0</v>
      </c>
      <c r="AN28">
        <f t="shared" si="13"/>
        <v>0</v>
      </c>
      <c r="AP28" t="str">
        <f t="shared" si="14"/>
        <v/>
      </c>
      <c r="AQ28" t="str">
        <f t="shared" si="15"/>
        <v/>
      </c>
    </row>
    <row r="29" spans="1:43" x14ac:dyDescent="0.3">
      <c r="A29">
        <f t="shared" si="1"/>
        <v>31</v>
      </c>
      <c r="B29" s="12" t="str">
        <f>Results!A31</f>
        <v>Mercado</v>
      </c>
      <c r="C29">
        <f>Results!AM31</f>
        <v>0</v>
      </c>
      <c r="E29">
        <f t="shared" si="2"/>
        <v>29</v>
      </c>
      <c r="F29">
        <f>Results!AM31</f>
        <v>0</v>
      </c>
      <c r="G29" t="s">
        <v>43</v>
      </c>
      <c r="I29" s="12">
        <f t="shared" si="16"/>
        <v>15</v>
      </c>
      <c r="J29" t="str">
        <f t="shared" si="3"/>
        <v>Mercado</v>
      </c>
      <c r="K29" s="21">
        <f t="shared" si="4"/>
        <v>0</v>
      </c>
      <c r="M29">
        <f t="shared" si="23"/>
        <v>4</v>
      </c>
      <c r="N29" t="str">
        <f t="shared" si="24"/>
        <v>Ducati Marc VDS</v>
      </c>
      <c r="Q29">
        <f t="shared" si="25"/>
        <v>4</v>
      </c>
      <c r="R29">
        <f t="shared" si="26"/>
        <v>53</v>
      </c>
      <c r="T29" s="12"/>
      <c r="U29">
        <f>RANK(AA29,$AA$29:$AA$35)</f>
        <v>4</v>
      </c>
      <c r="V29" t="str">
        <f>VLOOKUP(ROW(L20)-19,$N$1:$O$18,2,FALSE)</f>
        <v>Yamaha</v>
      </c>
      <c r="Z29">
        <f>U29</f>
        <v>4</v>
      </c>
      <c r="AA29">
        <f>VLOOKUP(ROW(L20)-19,$N$1:$S$18,6,FALSE)</f>
        <v>359</v>
      </c>
      <c r="AB29" s="12"/>
      <c r="AD29">
        <f>IF(OR(E29=$E$2,E29=$E$3,E29=$E$4,E29=$E$5,E29=$E$6,E29=$E$7,E29=$E$8,E29=$E$9,E29=$E$10,E29=$E$11,E29=$E$12,E29=$E$13,E29=$E$14,E29=$E$15,E29=$E$16,E29=$E$17,E29=$E$18,E29=$E$19,E29=$E$20,E29=$E$21,E29=$E$22,E29=$E$23,E29=$E$24,E29=$E$25,E29=$E$26,E29=$E$27,E29=$E$28,E29=$E$1,E29=$E$30,E29=$E$31,E29=$E$32,E29=$E$33,E29=$E$34,E29=$E$35,E29=$E$36,E29=$E$37),1,0)</f>
        <v>1</v>
      </c>
      <c r="AE29">
        <f t="shared" si="9"/>
        <v>9</v>
      </c>
      <c r="AF29" t="str">
        <f t="shared" si="10"/>
        <v>Mercado</v>
      </c>
      <c r="AG29" t="str">
        <f>Results!AO31</f>
        <v>17°</v>
      </c>
      <c r="AH29">
        <f>Results!AP31</f>
        <v>1</v>
      </c>
      <c r="AJ29" t="str">
        <f t="shared" si="11"/>
        <v/>
      </c>
      <c r="AK29" t="str">
        <f>IF(ROW(H29)&lt;=$AI$1,IF(VLOOKUP(ROW(I29),$AE$1:$AG$37,3,FALSE)="16°",0.16,IF(VLOOKUP(ROW(I29),$AE$1:$AG$37,3,FALSE)="17°",0.17,IF(VLOOKUP(ROW(I29),$AE$1:$AG$37,3,FALSE)="18°",0.18,IF(VLOOKUP(ROW(I29),$AE$1:$AG$37,3,FALSE)="19°",0.19,IF(VLOOKUP(ROW(I29),$AE$1:$AG$37,3,FALSE)="20°",0.2,IF(VLOOKUP(ROW(I29),$AE$1:$AG$37,3,FALSE)="21°",0.21,IF(VLOOKUP(ROW(I29),$AE$1:$AG$37,3,FALSE)="22°",0.22,IF(VLOOKUP(ROW(I29),$AE$1:$AG$37,3,FALSE)="23°",0.23,IF(VLOOKUP(ROW(I29),$AE$1:$AG$37,3,FALSE)="24°",0.24,VLOOKUP(ROW(I29),$AE$1:$AG$37,3,FALSE)))))))))),"")</f>
        <v/>
      </c>
      <c r="AL29" t="str">
        <f t="shared" si="12"/>
        <v/>
      </c>
      <c r="AM29">
        <f t="shared" si="0"/>
        <v>0</v>
      </c>
      <c r="AN29">
        <f t="shared" si="13"/>
        <v>0</v>
      </c>
      <c r="AP29" t="str">
        <f t="shared" si="14"/>
        <v/>
      </c>
      <c r="AQ29" t="str">
        <f t="shared" si="15"/>
        <v/>
      </c>
    </row>
    <row r="30" spans="1:43" x14ac:dyDescent="0.3">
      <c r="A30">
        <f t="shared" si="1"/>
        <v>27</v>
      </c>
      <c r="B30" s="12" t="str">
        <f>Results!A32</f>
        <v>Lopes</v>
      </c>
      <c r="C30">
        <f>Results!AM32</f>
        <v>2</v>
      </c>
      <c r="E30">
        <f t="shared" si="2"/>
        <v>27</v>
      </c>
      <c r="F30">
        <f>Results!AM32</f>
        <v>2</v>
      </c>
      <c r="G30" t="s">
        <v>43</v>
      </c>
      <c r="I30" s="12">
        <f t="shared" si="16"/>
        <v>16</v>
      </c>
      <c r="J30" t="str">
        <f t="shared" si="3"/>
        <v>Lopes</v>
      </c>
      <c r="K30" s="21">
        <f t="shared" si="4"/>
        <v>2</v>
      </c>
      <c r="M30">
        <f t="shared" si="23"/>
        <v>1</v>
      </c>
      <c r="N30" t="str">
        <f t="shared" si="24"/>
        <v>Ducati Barni</v>
      </c>
      <c r="Q30">
        <f t="shared" si="25"/>
        <v>1</v>
      </c>
      <c r="R30">
        <f t="shared" si="26"/>
        <v>332</v>
      </c>
      <c r="T30" s="12"/>
      <c r="U30">
        <f>RANK(AA30,$AA$29:$AA$35)</f>
        <v>7</v>
      </c>
      <c r="V30" t="str">
        <f t="shared" ref="V30:V34" si="27">VLOOKUP(ROW(L21)-19,$N$1:$O$18,2,FALSE)</f>
        <v>Yamaha GRT</v>
      </c>
      <c r="Z30">
        <f t="shared" ref="Z30:Z35" si="28">U30</f>
        <v>7</v>
      </c>
      <c r="AA30">
        <f t="shared" ref="AA30:AA31" si="29">VLOOKUP(ROW(L21)-19,$N$1:$S$18,6,FALSE)</f>
        <v>241</v>
      </c>
      <c r="AD30">
        <f>IF(OR(E30=$E$2,E30=$E$3,E30=$E$4,E30=$E$5,E30=$E$6,E30=$E$7,E30=$E$8,E30=$E$9,E30=$E$10,E30=$E$11,E30=$E$12,E30=$E$13,E30=$E$14,E30=$E$15,E30=$E$16,E30=$E$17,E30=$E$18,E30=$E$19,E30=$E$20,E30=$E$21,E30=$E$22,E30=$E$23,E30=$E$24,E30=$E$25,E30=$E$26,E30=$E$27,E30=$E$28,E30=$E$29,E30=$E$1,E30=$E$31,E30=$E$32,E30=$E$33,E30=$E$34,E30=$E$35,E30=$E$36,E30=$E$37),1,0)</f>
        <v>0</v>
      </c>
      <c r="AE30">
        <f t="shared" si="9"/>
        <v>9</v>
      </c>
      <c r="AF30" t="str">
        <f t="shared" si="10"/>
        <v>Lopes</v>
      </c>
      <c r="AG30">
        <f>Results!AO32</f>
        <v>1</v>
      </c>
      <c r="AH30">
        <f>Results!AP32</f>
        <v>2</v>
      </c>
      <c r="AJ30" t="str">
        <f t="shared" si="11"/>
        <v/>
      </c>
      <c r="AK30" t="str">
        <f>IF(ROW(H30)&lt;=$AI$1,IF(VLOOKUP(ROW(I30),$AE$1:$AG$37,3,FALSE)="16°",0.16,IF(VLOOKUP(ROW(I30),$AE$1:$AG$37,3,FALSE)="17°",0.17,IF(VLOOKUP(ROW(I30),$AE$1:$AG$37,3,FALSE)="18°",0.18,IF(VLOOKUP(ROW(I30),$AE$1:$AG$37,3,FALSE)="19°",0.19,IF(VLOOKUP(ROW(I30),$AE$1:$AG$37,3,FALSE)="20°",0.2,IF(VLOOKUP(ROW(I30),$AE$1:$AG$37,3,FALSE)="21°",0.21,IF(VLOOKUP(ROW(I30),$AE$1:$AG$37,3,FALSE)="22°",0.22,IF(VLOOKUP(ROW(I30),$AE$1:$AG$37,3,FALSE)="23°",0.23,IF(VLOOKUP(ROW(I30),$AE$1:$AG$37,3,FALSE)="24°",0.24,VLOOKUP(ROW(I30),$AE$1:$AG$37,3,FALSE)))))))))),"")</f>
        <v/>
      </c>
      <c r="AL30" t="str">
        <f t="shared" si="12"/>
        <v/>
      </c>
      <c r="AM30">
        <f t="shared" si="0"/>
        <v>0</v>
      </c>
      <c r="AN30">
        <f t="shared" si="13"/>
        <v>0</v>
      </c>
      <c r="AP30" t="str">
        <f t="shared" si="14"/>
        <v/>
      </c>
      <c r="AQ30" t="str">
        <f t="shared" si="15"/>
        <v/>
      </c>
    </row>
    <row r="31" spans="1:43" x14ac:dyDescent="0.3">
      <c r="A31">
        <f t="shared" si="1"/>
        <v>34</v>
      </c>
      <c r="B31" s="12" t="str">
        <f>Results!A33</f>
        <v>Gillim</v>
      </c>
      <c r="C31">
        <f>Results!AM33</f>
        <v>0</v>
      </c>
      <c r="E31">
        <f t="shared" si="2"/>
        <v>29</v>
      </c>
      <c r="F31">
        <f>Results!AM33</f>
        <v>0</v>
      </c>
      <c r="G31" t="s">
        <v>43</v>
      </c>
      <c r="I31" s="12">
        <f t="shared" si="16"/>
        <v>17</v>
      </c>
      <c r="J31" t="str">
        <f t="shared" si="3"/>
        <v>Gillim</v>
      </c>
      <c r="K31" s="21">
        <f t="shared" si="4"/>
        <v>0</v>
      </c>
      <c r="M31">
        <f t="shared" si="23"/>
        <v>3</v>
      </c>
      <c r="N31" t="str">
        <f t="shared" si="24"/>
        <v>Ducati Motocorsa</v>
      </c>
      <c r="Q31">
        <f t="shared" si="25"/>
        <v>3</v>
      </c>
      <c r="R31">
        <f t="shared" si="26"/>
        <v>78</v>
      </c>
      <c r="T31" s="12"/>
      <c r="U31">
        <f>RANK(AA31,$AA$29:$AA$35)</f>
        <v>1</v>
      </c>
      <c r="V31" t="str">
        <f t="shared" si="27"/>
        <v>Ducati Aruba</v>
      </c>
      <c r="Z31">
        <f t="shared" si="28"/>
        <v>1</v>
      </c>
      <c r="AA31">
        <f t="shared" si="29"/>
        <v>841</v>
      </c>
      <c r="AB31" s="12"/>
      <c r="AD31">
        <f>IF(OR(E31=$E$2,E31=$E$3,E31=$E$4,E31=$E$5,E31=$E$6,E31=$E$7,E31=$E$8,E31=$E$9,E31=$E$10,E31=$E$11,E31=$E$12,E31=$E$13,E31=$E$14,E31=$E$15,E31=$E$16,E31=$E$17,E31=$E$18,E31=$E$19,E31=$E$20,E31=$E$21,E31=$E$22,E31=$E$23,E31=$E$24,E31=$E$25,E31=$E$26,E31=$E$27,E31=$E$28,E31=$E$29,E31=$E$30,E31=$E$1,E31=$E$32,E31=$E$33,E31=$E$34,E31=$E$35,E31=$E$36,E31=$E$37),1,0)</f>
        <v>1</v>
      </c>
      <c r="AE31">
        <f t="shared" si="9"/>
        <v>10</v>
      </c>
      <c r="AF31" t="str">
        <f t="shared" si="10"/>
        <v>Gillim</v>
      </c>
      <c r="AG31" t="str">
        <f>Results!AO33</f>
        <v>18°</v>
      </c>
      <c r="AH31">
        <f>Results!AP33</f>
        <v>1</v>
      </c>
      <c r="AJ31" t="str">
        <f t="shared" si="11"/>
        <v/>
      </c>
      <c r="AK31" t="str">
        <f>IF(ROW(H31)&lt;=$AI$1,IF(VLOOKUP(ROW(I31),$AE$1:$AG$37,3,FALSE)="16°",0.16,IF(VLOOKUP(ROW(I31),$AE$1:$AG$37,3,FALSE)="17°",0.17,IF(VLOOKUP(ROW(I31),$AE$1:$AG$37,3,FALSE)="18°",0.18,IF(VLOOKUP(ROW(I31),$AE$1:$AG$37,3,FALSE)="19°",0.19,IF(VLOOKUP(ROW(I31),$AE$1:$AG$37,3,FALSE)="20°",0.2,IF(VLOOKUP(ROW(I31),$AE$1:$AG$37,3,FALSE)="21°",0.21,IF(VLOOKUP(ROW(I31),$AE$1:$AG$37,3,FALSE)="22°",0.22,IF(VLOOKUP(ROW(I31),$AE$1:$AG$37,3,FALSE)="23°",0.23,IF(VLOOKUP(ROW(I31),$AE$1:$AG$37,3,FALSE)="24°",0.24,VLOOKUP(ROW(I31),$AE$1:$AG$37,3,FALSE)))))))))),"")</f>
        <v/>
      </c>
      <c r="AL31" t="str">
        <f t="shared" si="12"/>
        <v/>
      </c>
      <c r="AM31">
        <f t="shared" si="0"/>
        <v>0</v>
      </c>
      <c r="AN31">
        <f t="shared" si="13"/>
        <v>0</v>
      </c>
      <c r="AP31" t="str">
        <f t="shared" si="14"/>
        <v/>
      </c>
      <c r="AQ31" t="str">
        <f t="shared" si="15"/>
        <v/>
      </c>
    </row>
    <row r="32" spans="1:43" x14ac:dyDescent="0.3">
      <c r="A32">
        <f t="shared" si="1"/>
        <v>23</v>
      </c>
      <c r="B32" s="12" t="str">
        <f>Results!A34</f>
        <v>Mackenzie</v>
      </c>
      <c r="C32">
        <f>Results!AM34</f>
        <v>7</v>
      </c>
      <c r="E32">
        <f t="shared" si="2"/>
        <v>23</v>
      </c>
      <c r="F32">
        <f>Results!AM34</f>
        <v>7</v>
      </c>
      <c r="G32" t="s">
        <v>43</v>
      </c>
      <c r="I32" s="12">
        <f t="shared" si="16"/>
        <v>18</v>
      </c>
      <c r="J32" t="str">
        <f t="shared" si="3"/>
        <v>Mackenzie</v>
      </c>
      <c r="K32" s="21">
        <f t="shared" si="4"/>
        <v>7</v>
      </c>
      <c r="M32">
        <f t="shared" si="23"/>
        <v>9</v>
      </c>
      <c r="N32" t="str">
        <f t="shared" si="24"/>
        <v>JDT Racing Team Ducati</v>
      </c>
      <c r="Q32">
        <f t="shared" si="25"/>
        <v>9</v>
      </c>
      <c r="R32">
        <f t="shared" si="26"/>
        <v>0</v>
      </c>
      <c r="S32">
        <v>0</v>
      </c>
      <c r="U32">
        <f>RANK(AA32,$AA$29:$AA$35)</f>
        <v>3</v>
      </c>
      <c r="V32" t="str">
        <f t="shared" si="27"/>
        <v>Kawasaki</v>
      </c>
      <c r="Z32">
        <f t="shared" si="28"/>
        <v>3</v>
      </c>
      <c r="AA32">
        <f>VLOOKUP(ROW(L23)-19,$N$1:$S$18,6,FALSE)</f>
        <v>424</v>
      </c>
      <c r="AD32">
        <f>IF(OR(E32=$E$2,E32=$E$3,E32=$E$4,E32=$E$5,E32=$E$6,E32=$E$7,E32=$E$8,E32=$E$9,E32=$E$10,E32=$E$11,E32=$E$12,E32=$E$13,E32=$E$14,E32=$E$15,E32=$E$16,E32=$E$17,E32=$E$18,E32=$E$19,E32=$E$20,E32=$E$21,E32=$E$22,E32=$E$23,E32=$E$24,E32=$E$25,E32=$E$26,E32=$E$27,E32=$E$28,E32=$E$29,E32=$E$30,E32=$E$31,E32=$E$1,E32=$E$33,E32=$E$34,E32=$E$35,E32=$E$36,E32=$E$37),1,0)</f>
        <v>0</v>
      </c>
      <c r="AE32">
        <f t="shared" si="9"/>
        <v>10</v>
      </c>
      <c r="AF32" t="str">
        <f t="shared" si="10"/>
        <v>Mackenzie</v>
      </c>
      <c r="AG32">
        <f>Results!AO34</f>
        <v>5</v>
      </c>
      <c r="AH32">
        <f>Results!AP34</f>
        <v>1</v>
      </c>
      <c r="AJ32" t="str">
        <f t="shared" si="11"/>
        <v/>
      </c>
      <c r="AK32" t="str">
        <f>IF(ROW(H32)&lt;=$AI$1,IF(VLOOKUP(ROW(I32),$AE$1:$AG$37,3,FALSE)="16°",0.16,IF(VLOOKUP(ROW(I32),$AE$1:$AG$37,3,FALSE)="17°",0.17,IF(VLOOKUP(ROW(I32),$AE$1:$AG$37,3,FALSE)="18°",0.18,IF(VLOOKUP(ROW(I32),$AE$1:$AG$37,3,FALSE)="19°",0.19,IF(VLOOKUP(ROW(I32),$AE$1:$AG$37,3,FALSE)="20°",0.2,IF(VLOOKUP(ROW(I32),$AE$1:$AG$37,3,FALSE)="21°",0.21,IF(VLOOKUP(ROW(I32),$AE$1:$AG$37,3,FALSE)="22°",0.22,IF(VLOOKUP(ROW(I32),$AE$1:$AG$37,3,FALSE)="23°",0.23,IF(VLOOKUP(ROW(I32),$AE$1:$AG$37,3,FALSE)="24°",0.24,VLOOKUP(ROW(I32),$AE$1:$AG$37,3,FALSE)))))))))),"")</f>
        <v/>
      </c>
      <c r="AL32" t="str">
        <f t="shared" si="12"/>
        <v/>
      </c>
      <c r="AM32">
        <f t="shared" si="0"/>
        <v>0</v>
      </c>
      <c r="AN32">
        <f t="shared" si="13"/>
        <v>0</v>
      </c>
      <c r="AP32" t="str">
        <f t="shared" si="14"/>
        <v/>
      </c>
      <c r="AQ32" t="str">
        <f t="shared" si="15"/>
        <v/>
      </c>
    </row>
    <row r="33" spans="1:43" x14ac:dyDescent="0.3">
      <c r="A33">
        <f t="shared" si="1"/>
        <v>1</v>
      </c>
      <c r="B33" s="12" t="str">
        <f>Results!A35</f>
        <v>Razgatlioğlu</v>
      </c>
      <c r="C33">
        <f>Results!AM35</f>
        <v>527</v>
      </c>
      <c r="E33">
        <f t="shared" si="2"/>
        <v>1</v>
      </c>
      <c r="F33">
        <f>Results!AM35</f>
        <v>527</v>
      </c>
      <c r="I33" s="12">
        <f t="shared" si="16"/>
        <v>18</v>
      </c>
      <c r="J33" t="str">
        <f t="shared" si="3"/>
        <v>Razgatlioğlu</v>
      </c>
      <c r="K33" s="21">
        <f t="shared" si="4"/>
        <v>527</v>
      </c>
      <c r="M33">
        <f t="shared" si="23"/>
        <v>5</v>
      </c>
      <c r="N33" t="str">
        <f t="shared" si="24"/>
        <v>Kawasaki Puccetti</v>
      </c>
      <c r="Q33">
        <f t="shared" si="25"/>
        <v>5</v>
      </c>
      <c r="R33">
        <f t="shared" si="26"/>
        <v>22</v>
      </c>
      <c r="U33">
        <f>RANK(AA33,$AA$29:$AA$35)</f>
        <v>6</v>
      </c>
      <c r="V33" t="str">
        <f>VLOOKUP(ROW(L24)-19,$N$1:$O$18,2,FALSE)</f>
        <v>HRC</v>
      </c>
      <c r="Z33">
        <f t="shared" si="28"/>
        <v>6</v>
      </c>
      <c r="AA33">
        <f>VLOOKUP(ROW(L24)-19,$N$1:$S$18,6,FALSE)</f>
        <v>271</v>
      </c>
      <c r="AD33">
        <f>IF(OR(E33=$E$2,E33=$E$3,E33=$E$4,E33=$E$5,E33=$E$6,E33=$E$7,E33=$E$8,E33=$E$9,E33=$E$10,E33=$E$11,E33=$E$12,E33=$E$13,E33=$E$14,E33=$E$15,E33=$E$16,E33=$E$17,E33=$E$18,E33=$E$19,E33=$E$20,E33=$E$21,E33=$E$22,E33=$E$23,E33=$E$24,E33=$E$25,E33=$E$26,E33=$E$27,E33=$E$28,E33=$E$29,E33=$E$30,E33=$E$31,E33=$E$32,E33=$E$1,E33=$E$34,E33=$E$35,E33=$E$36,E33=$E$37),1,0)</f>
        <v>0</v>
      </c>
      <c r="AE33">
        <f t="shared" si="9"/>
        <v>10</v>
      </c>
      <c r="AF33" t="str">
        <f t="shared" si="10"/>
        <v>Razgatlioğlu</v>
      </c>
      <c r="AG33">
        <f>Results!AO35</f>
        <v>25</v>
      </c>
      <c r="AH33">
        <f>Results!AP35</f>
        <v>13</v>
      </c>
      <c r="AJ33" t="str">
        <f t="shared" si="11"/>
        <v/>
      </c>
      <c r="AK33" t="str">
        <f>IF(ROW(H33)&lt;=$AI$1,IF(VLOOKUP(ROW(I33),$AE$1:$AG$37,3,FALSE)="16°",0.16,IF(VLOOKUP(ROW(I33),$AE$1:$AG$37,3,FALSE)="17°",0.17,IF(VLOOKUP(ROW(I33),$AE$1:$AG$37,3,FALSE)="18°",0.18,IF(VLOOKUP(ROW(I33),$AE$1:$AG$37,3,FALSE)="19°",0.19,IF(VLOOKUP(ROW(I33),$AE$1:$AG$37,3,FALSE)="20°",0.2,IF(VLOOKUP(ROW(I33),$AE$1:$AG$37,3,FALSE)="21°",0.21,IF(VLOOKUP(ROW(I33),$AE$1:$AG$37,3,FALSE)="22°",0.22,IF(VLOOKUP(ROW(I33),$AE$1:$AG$37,3,FALSE)="23°",0.23,IF(VLOOKUP(ROW(I33),$AE$1:$AG$37,3,FALSE)="24°",0.24,VLOOKUP(ROW(I33),$AE$1:$AG$37,3,FALSE)))))))))),"")</f>
        <v/>
      </c>
      <c r="AL33" t="str">
        <f t="shared" si="12"/>
        <v/>
      </c>
      <c r="AM33">
        <f t="shared" si="0"/>
        <v>0</v>
      </c>
      <c r="AN33">
        <f t="shared" si="13"/>
        <v>0</v>
      </c>
      <c r="AP33" t="str">
        <f t="shared" si="14"/>
        <v/>
      </c>
      <c r="AQ33" t="str">
        <f t="shared" si="15"/>
        <v/>
      </c>
    </row>
    <row r="34" spans="1:43" x14ac:dyDescent="0.3">
      <c r="A34">
        <f t="shared" si="1"/>
        <v>26</v>
      </c>
      <c r="B34" s="12" t="str">
        <f>Results!A36</f>
        <v>Reiterberger</v>
      </c>
      <c r="C34">
        <f>Results!AM36</f>
        <v>3</v>
      </c>
      <c r="E34">
        <f t="shared" si="2"/>
        <v>25</v>
      </c>
      <c r="F34">
        <f>Results!AM36</f>
        <v>3</v>
      </c>
      <c r="I34" s="12">
        <f t="shared" si="16"/>
        <v>18</v>
      </c>
      <c r="J34" t="str">
        <f t="shared" si="3"/>
        <v>Reiterberger</v>
      </c>
      <c r="K34" s="21">
        <f t="shared" si="4"/>
        <v>3</v>
      </c>
      <c r="M34">
        <f t="shared" si="23"/>
        <v>10</v>
      </c>
      <c r="N34" t="str">
        <f>VLOOKUP(ROW(L29)-19,$L$1:$O$18,4,FALSE)</f>
        <v>Honda Racing UK</v>
      </c>
      <c r="Q34">
        <f t="shared" si="25"/>
        <v>10</v>
      </c>
      <c r="R34">
        <f t="shared" si="26"/>
        <v>0</v>
      </c>
      <c r="S34">
        <v>1</v>
      </c>
      <c r="U34">
        <f>RANK(AA34,$AA$29:$AA$35)</f>
        <v>2</v>
      </c>
      <c r="V34" t="str">
        <f t="shared" si="27"/>
        <v>BMW</v>
      </c>
      <c r="Z34">
        <f t="shared" si="28"/>
        <v>2</v>
      </c>
      <c r="AA34">
        <f>VLOOKUP(ROW(L25)-19,$N$1:$S$18,6,FALSE)</f>
        <v>775</v>
      </c>
      <c r="AD34">
        <f>IF(OR(E34=$E$2,E34=$E$3,E34=$E$4,E34=$E$5,E34=$E$6,E34=$E$7,E34=$E$8,E34=$E$9,E34=$E$10,E34=$E$11,E34=$E$12,E34=$E$13,E34=$E$14,E34=$E$15,E34=$E$16,E34=$E$17,E34=$E$18,E34=$E$19,E34=$E$20,E34=$E$21,E34=$E$22,E34=$E$23,E34=$E$24,E34=$E$25,E34=$E$26,E34=$E$27,E34=$E$28,E34=$E$29,E34=$E$30,E34=$E$31,E34=$E$32,E34=$E$33,E34=$E$1,E34=$E$35,E34=$E$36,E34=$E$37),1,0)</f>
        <v>1</v>
      </c>
      <c r="AE34">
        <f t="shared" si="9"/>
        <v>11</v>
      </c>
      <c r="AF34" t="str">
        <f t="shared" si="10"/>
        <v>Reiterberger</v>
      </c>
      <c r="AG34">
        <f>Results!AO36</f>
        <v>2</v>
      </c>
      <c r="AH34">
        <f>Results!AP36</f>
        <v>1</v>
      </c>
      <c r="AJ34" t="str">
        <f t="shared" si="11"/>
        <v/>
      </c>
      <c r="AK34" t="str">
        <f>IF(ROW(H34)&lt;=$AI$1,IF(VLOOKUP(ROW(I34),$AE$1:$AG$37,3,FALSE)="16°",0.16,IF(VLOOKUP(ROW(I34),$AE$1:$AG$37,3,FALSE)="17°",0.17,IF(VLOOKUP(ROW(I34),$AE$1:$AG$37,3,FALSE)="18°",0.18,IF(VLOOKUP(ROW(I34),$AE$1:$AG$37,3,FALSE)="19°",0.19,IF(VLOOKUP(ROW(I34),$AE$1:$AG$37,3,FALSE)="20°",0.2,IF(VLOOKUP(ROW(I34),$AE$1:$AG$37,3,FALSE)="21°",0.21,IF(VLOOKUP(ROW(I34),$AE$1:$AG$37,3,FALSE)="22°",0.22,IF(VLOOKUP(ROW(I34),$AE$1:$AG$37,3,FALSE)="23°",0.23,IF(VLOOKUP(ROW(I34),$AE$1:$AG$37,3,FALSE)="24°",0.24,VLOOKUP(ROW(I34),$AE$1:$AG$37,3,FALSE)))))))))),"")</f>
        <v/>
      </c>
      <c r="AL34" t="str">
        <f t="shared" si="12"/>
        <v/>
      </c>
      <c r="AM34">
        <f t="shared" si="0"/>
        <v>0</v>
      </c>
      <c r="AN34">
        <f t="shared" si="13"/>
        <v>0</v>
      </c>
      <c r="AP34" t="str">
        <f t="shared" si="14"/>
        <v/>
      </c>
      <c r="AQ34" t="str">
        <f t="shared" si="15"/>
        <v/>
      </c>
    </row>
    <row r="35" spans="1:43" x14ac:dyDescent="0.3">
      <c r="A35">
        <f t="shared" si="1"/>
        <v>6</v>
      </c>
      <c r="B35" s="12" t="str">
        <f>Results!A37</f>
        <v>Van der Mark</v>
      </c>
      <c r="C35">
        <f>Results!AM37</f>
        <v>245</v>
      </c>
      <c r="E35">
        <f t="shared" si="2"/>
        <v>6</v>
      </c>
      <c r="F35">
        <f>Results!AM37</f>
        <v>245</v>
      </c>
      <c r="I35" s="12">
        <f t="shared" si="16"/>
        <v>18</v>
      </c>
      <c r="J35" t="str">
        <f t="shared" si="3"/>
        <v>Van der Mark</v>
      </c>
      <c r="K35" s="21">
        <f t="shared" si="4"/>
        <v>245</v>
      </c>
      <c r="M35">
        <f t="shared" si="23"/>
        <v>7</v>
      </c>
      <c r="N35" t="str">
        <f>VLOOKUP(ROW(L30)-19,$L$1:$O$18,4,FALSE)</f>
        <v>Honda MIE</v>
      </c>
      <c r="Q35">
        <f t="shared" si="25"/>
        <v>7</v>
      </c>
      <c r="R35">
        <f t="shared" si="26"/>
        <v>9</v>
      </c>
      <c r="U35">
        <f>RANK(AA35,$AA$29:$AA$35)</f>
        <v>5</v>
      </c>
      <c r="V35" t="str">
        <f>VLOOKUP(ROW(L26)-19,$N$1:$O$18,2,FALSE)</f>
        <v>BMW Bonovo</v>
      </c>
      <c r="Z35">
        <f t="shared" si="28"/>
        <v>5</v>
      </c>
      <c r="AA35">
        <f t="shared" ref="AA35" si="30">VLOOKUP(ROW(L26)-19,$N$1:$S$18,6,FALSE)</f>
        <v>283</v>
      </c>
      <c r="AD35">
        <f>IF(OR(E35=$E$2,E35=$E$3,E35=$E$4,E35=$E$5,E35=$E$6,E35=$E$7,E35=$E$8,E35=$E$9,E35=$E$10,E35=$E$11,E35=$E$12,E35=$E$13,E35=$E$14,E35=$E$15,E35=$E$16,E35=$E$17,E35=$E$18,E35=$E$19,E35=$E$20,E35=$E$21,E35=$E$22,E35=$E$23,E35=$E$24,E35=$E$25,E35=$E$26,E35=$E$27,E35=$E$28,E35=$E$29,E35=$E$30,E35=$E$31,E35=$E$32,E35=$E$33,E35=$E$34,E35=$E$1,E35=$E$36,E35=$E$37),1,0)</f>
        <v>0</v>
      </c>
      <c r="AE35">
        <f t="shared" si="9"/>
        <v>11</v>
      </c>
      <c r="AF35" t="str">
        <f t="shared" si="10"/>
        <v>Van der Mark</v>
      </c>
      <c r="AG35">
        <f>Results!AO37</f>
        <v>25</v>
      </c>
      <c r="AH35">
        <f>Results!AP37</f>
        <v>1</v>
      </c>
      <c r="AJ35" t="str">
        <f t="shared" si="11"/>
        <v/>
      </c>
      <c r="AK35" t="str">
        <f>IF(ROW(H35)&lt;=$AI$1,IF(VLOOKUP(ROW(I35),$AE$1:$AG$37,3,FALSE)="16°",0.16,IF(VLOOKUP(ROW(I35),$AE$1:$AG$37,3,FALSE)="17°",0.17,IF(VLOOKUP(ROW(I35),$AE$1:$AG$37,3,FALSE)="18°",0.18,IF(VLOOKUP(ROW(I35),$AE$1:$AG$37,3,FALSE)="19°",0.19,IF(VLOOKUP(ROW(I35),$AE$1:$AG$37,3,FALSE)="20°",0.2,IF(VLOOKUP(ROW(I35),$AE$1:$AG$37,3,FALSE)="21°",0.21,IF(VLOOKUP(ROW(I35),$AE$1:$AG$37,3,FALSE)="22°",0.22,IF(VLOOKUP(ROW(I35),$AE$1:$AG$37,3,FALSE)="23°",0.23,IF(VLOOKUP(ROW(I35),$AE$1:$AG$37,3,FALSE)="24°",0.24,VLOOKUP(ROW(I35),$AE$1:$AG$37,3,FALSE)))))))))),"")</f>
        <v/>
      </c>
      <c r="AL35" t="str">
        <f t="shared" si="12"/>
        <v/>
      </c>
      <c r="AM35">
        <f t="shared" si="0"/>
        <v>0</v>
      </c>
      <c r="AN35">
        <f t="shared" si="13"/>
        <v>0</v>
      </c>
      <c r="AP35" t="str">
        <f t="shared" si="14"/>
        <v/>
      </c>
      <c r="AQ35" t="str">
        <f t="shared" si="15"/>
        <v/>
      </c>
    </row>
    <row r="36" spans="1:43" x14ac:dyDescent="0.3">
      <c r="A36">
        <f t="shared" si="1"/>
        <v>9</v>
      </c>
      <c r="B36" s="12" t="str">
        <f>Results!A38</f>
        <v>Gerloff</v>
      </c>
      <c r="C36">
        <f>Results!AM38</f>
        <v>176</v>
      </c>
      <c r="E36">
        <f t="shared" si="2"/>
        <v>9</v>
      </c>
      <c r="F36">
        <f>Results!AM38</f>
        <v>176</v>
      </c>
      <c r="I36" s="12">
        <f t="shared" si="16"/>
        <v>18</v>
      </c>
      <c r="J36" t="str">
        <f t="shared" si="3"/>
        <v>Gerloff</v>
      </c>
      <c r="K36" s="21">
        <f t="shared" si="4"/>
        <v>176</v>
      </c>
      <c r="AD36">
        <f>IF(OR(E36=$E$2,E36=$E$3,E36=$E$4,E36=$E$5,E36=$E$6,E36=$E$7,E36=$E$8,E36=$E$9,E36=$E$10,E36=$E$11,E36=$E$12,E36=$E$13,E36=$E$14,E36=$E$15,E36=$E$16,E36=$E$17,E36=$E$18,E36=$E$19,E36=$E$20,E36=$E$21,E36=$E$22,E36=$E$23,E36=$E$24,E36=$E$25,E36=$E$26,E36=$E$27,E36=$E$28,E36=$E$29,E36=$E$30,E36=$E$31,E36=$E$32,E36=$E$33,E36=$E$34,E36=$E$35,E36=$E$1,E36=$E$37),1,0)</f>
        <v>0</v>
      </c>
      <c r="AE36">
        <f t="shared" si="9"/>
        <v>11</v>
      </c>
      <c r="AF36" t="str">
        <f t="shared" si="10"/>
        <v>Gerloff</v>
      </c>
      <c r="AG36">
        <f>Results!AO38</f>
        <v>16</v>
      </c>
      <c r="AH36">
        <f>Results!AP38</f>
        <v>2</v>
      </c>
      <c r="AJ36" t="str">
        <f t="shared" si="11"/>
        <v/>
      </c>
      <c r="AK36" t="str">
        <f>IF(ROW(H36)&lt;=$AI$1,IF(VLOOKUP(ROW(I36),$AE$1:$AG$37,3,FALSE)="16°",0.16,IF(VLOOKUP(ROW(I36),$AE$1:$AG$37,3,FALSE)="17°",0.17,IF(VLOOKUP(ROW(I36),$AE$1:$AG$37,3,FALSE)="18°",0.18,IF(VLOOKUP(ROW(I36),$AE$1:$AG$37,3,FALSE)="19°",0.19,IF(VLOOKUP(ROW(I36),$AE$1:$AG$37,3,FALSE)="20°",0.2,IF(VLOOKUP(ROW(I36),$AE$1:$AG$37,3,FALSE)="21°",0.21,IF(VLOOKUP(ROW(I36),$AE$1:$AG$37,3,FALSE)="22°",0.22,IF(VLOOKUP(ROW(I36),$AE$1:$AG$37,3,FALSE)="23°",0.23,IF(VLOOKUP(ROW(I36),$AE$1:$AG$37,3,FALSE)="24°",0.24,VLOOKUP(ROW(I36),$AE$1:$AG$37,3,FALSE)))))))))),"")</f>
        <v/>
      </c>
      <c r="AL36" t="str">
        <f t="shared" si="12"/>
        <v/>
      </c>
      <c r="AM36">
        <f t="shared" si="0"/>
        <v>0</v>
      </c>
      <c r="AN36">
        <f t="shared" si="13"/>
        <v>0</v>
      </c>
      <c r="AP36" t="str">
        <f t="shared" si="14"/>
        <v/>
      </c>
      <c r="AQ36" t="str">
        <f t="shared" si="15"/>
        <v/>
      </c>
    </row>
    <row r="37" spans="1:43" x14ac:dyDescent="0.3">
      <c r="A37">
        <f>IF(AD37=0,RANK(F37,$F$1:$F$37),RANK(F37,$F$1:$F$37)+VLOOKUP(B37,$AJ$1:$AN$37,5,FALSE))</f>
        <v>15</v>
      </c>
      <c r="B37" s="12" t="str">
        <f>Results!A39</f>
        <v>Redding</v>
      </c>
      <c r="C37">
        <f>Results!AM39</f>
        <v>107</v>
      </c>
      <c r="E37">
        <f t="shared" si="2"/>
        <v>15</v>
      </c>
      <c r="F37">
        <f>Results!AM39</f>
        <v>107</v>
      </c>
      <c r="I37" s="12">
        <f t="shared" si="16"/>
        <v>18</v>
      </c>
      <c r="J37" t="str">
        <f t="shared" si="3"/>
        <v>Redding</v>
      </c>
      <c r="K37" s="21">
        <f t="shared" si="4"/>
        <v>107</v>
      </c>
      <c r="AD37">
        <f>IF(OR(E37=$E$2,E37=$E$3,E37=$E$4,E37=$E$5,E37=$E$6,E37=$E$7,E37=$E$8,E37=$E$9,E37=$E$10,E37=$E$11,E37=$E$12,E37=$E$13,E37=$E$14,E37=$E$15,E37=$E$16,E37=$E$17,E37=$E$18,E37=$E$19,E37=$E$20,E37=$E$21,E37=$E$22,E37=$E$23,E37=$E$24,E37=$E$25,E37=$E$26,E37=$E$27,E37=$E$28,E37=$E$29,E37=$E$30,E37=$E$31,E37=$E$32,E37=$E$33,E37=$E$34,E37=$E$35,E37=$E$36,E37=$E$1),1,0)</f>
        <v>0</v>
      </c>
      <c r="AE37">
        <f t="shared" si="9"/>
        <v>11</v>
      </c>
      <c r="AF37" t="str">
        <f t="shared" si="10"/>
        <v>Redding</v>
      </c>
      <c r="AG37">
        <f>Results!AO39</f>
        <v>13</v>
      </c>
      <c r="AH37">
        <f>Results!AP39</f>
        <v>2</v>
      </c>
      <c r="AJ37" t="str">
        <f t="shared" si="11"/>
        <v/>
      </c>
      <c r="AK37" t="str">
        <f>IF(ROW(H37)&lt;=$AI$1,IF(VLOOKUP(ROW(I37),$AE$1:$AG$37,3,FALSE)="16°",0.16,IF(VLOOKUP(ROW(I37),$AE$1:$AG$37,3,FALSE)="17°",0.17,IF(VLOOKUP(ROW(I37),$AE$1:$AG$37,3,FALSE)="18°",0.18,IF(VLOOKUP(ROW(I37),$AE$1:$AG$37,3,FALSE)="19°",0.19,IF(VLOOKUP(ROW(I37),$AE$1:$AG$37,3,FALSE)="20°",0.2,IF(VLOOKUP(ROW(I37),$AE$1:$AG$37,3,FALSE)="21°",0.21,IF(VLOOKUP(ROW(I37),$AE$1:$AG$37,3,FALSE)="22°",0.22,IF(VLOOKUP(ROW(I37),$AE$1:$AG$37,3,FALSE)="23°",0.23,IF(VLOOKUP(ROW(I37),$AE$1:$AG$37,3,FALSE)="24°",0.24,VLOOKUP(ROW(I37),$AE$1:$AG$37,3,FALSE)))))))))),"")</f>
        <v/>
      </c>
      <c r="AL37" t="str">
        <f t="shared" si="12"/>
        <v/>
      </c>
      <c r="AM37">
        <f t="shared" si="0"/>
        <v>0</v>
      </c>
      <c r="AN37">
        <f t="shared" si="13"/>
        <v>0</v>
      </c>
      <c r="AP37" t="str">
        <f t="shared" si="14"/>
        <v/>
      </c>
      <c r="AQ37" t="str">
        <f t="shared" si="1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Standings</vt:lpstr>
      <vt:lpstr>Results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</dc:creator>
  <cp:lastModifiedBy>Utente</cp:lastModifiedBy>
  <cp:lastPrinted>2022-03-19T14:53:09Z</cp:lastPrinted>
  <dcterms:created xsi:type="dcterms:W3CDTF">2015-06-05T18:19:34Z</dcterms:created>
  <dcterms:modified xsi:type="dcterms:W3CDTF">2024-10-20T14:21:25Z</dcterms:modified>
</cp:coreProperties>
</file>