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ublealimentos-my.sharepoint.com/personal/ricardo_concha_nublealimentos_cl/Documents/Escritorio/Macro Asistencia/JULIO-AGOSTO/"/>
    </mc:Choice>
  </mc:AlternateContent>
  <xr:revisionPtr revIDLastSave="3521" documentId="13_ncr:1_{3BBA578C-05FD-49E6-A880-960C0F5E2FBD}" xr6:coauthVersionLast="47" xr6:coauthVersionMax="47" xr10:uidLastSave="{047D7F77-D9C1-4FFB-957D-50D9AC30DBC6}"/>
  <bookViews>
    <workbookView xWindow="-120" yWindow="-120" windowWidth="29040" windowHeight="15720" firstSheet="45" activeTab="5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Table 19" sheetId="19" r:id="rId19"/>
    <sheet name="Table 20" sheetId="20" r:id="rId20"/>
    <sheet name="Table 21" sheetId="21" r:id="rId21"/>
    <sheet name="Table 22" sheetId="22" r:id="rId22"/>
    <sheet name="Table 23" sheetId="23" r:id="rId23"/>
    <sheet name="Table 24" sheetId="24" r:id="rId24"/>
    <sheet name="Table 25" sheetId="25" r:id="rId25"/>
    <sheet name="Table 26" sheetId="26" r:id="rId26"/>
    <sheet name="Table 27" sheetId="27" r:id="rId27"/>
    <sheet name="Table 28" sheetId="28" r:id="rId28"/>
    <sheet name="Table 29" sheetId="29" r:id="rId29"/>
    <sheet name="Table 30" sheetId="30" r:id="rId30"/>
    <sheet name="Table 31" sheetId="31" r:id="rId31"/>
    <sheet name="Table 32" sheetId="32" r:id="rId32"/>
    <sheet name="Table 33" sheetId="33" r:id="rId33"/>
    <sheet name="Table 34" sheetId="34" r:id="rId34"/>
    <sheet name="Table 35" sheetId="35" r:id="rId35"/>
    <sheet name="Table 36" sheetId="36" r:id="rId36"/>
    <sheet name="Table 37" sheetId="37" r:id="rId37"/>
    <sheet name="Table 38" sheetId="38" r:id="rId38"/>
    <sheet name="Table 39" sheetId="39" r:id="rId39"/>
    <sheet name="Table 40" sheetId="40" r:id="rId40"/>
    <sheet name="Table 41" sheetId="41" r:id="rId41"/>
    <sheet name="Table 42" sheetId="42" r:id="rId42"/>
    <sheet name="Table 43" sheetId="43" r:id="rId43"/>
    <sheet name="Table 44" sheetId="44" r:id="rId44"/>
    <sheet name="Table 45" sheetId="45" r:id="rId45"/>
    <sheet name="Table 46" sheetId="46" r:id="rId46"/>
    <sheet name="Table 47" sheetId="47" r:id="rId47"/>
    <sheet name="Table 48" sheetId="48" r:id="rId48"/>
    <sheet name="Table 49" sheetId="49" r:id="rId49"/>
    <sheet name="Resumen Horas extra (Entrada)" sheetId="50" r:id="rId50"/>
    <sheet name="Resumen Horas extra (Salida)" sheetId="51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" i="51" l="1"/>
  <c r="E306" i="51"/>
  <c r="E305" i="51"/>
  <c r="E303" i="51"/>
  <c r="E728" i="50"/>
  <c r="E727" i="50"/>
  <c r="E302" i="51"/>
  <c r="E726" i="50"/>
  <c r="E301" i="51"/>
  <c r="E725" i="50"/>
  <c r="E724" i="50"/>
  <c r="E300" i="51"/>
  <c r="E299" i="51"/>
  <c r="E298" i="51"/>
  <c r="E297" i="51"/>
  <c r="E723" i="50"/>
  <c r="E719" i="50"/>
  <c r="E292" i="51"/>
  <c r="E291" i="51"/>
  <c r="E290" i="51"/>
  <c r="E288" i="51"/>
  <c r="E716" i="50"/>
  <c r="E715" i="50"/>
  <c r="E714" i="50"/>
  <c r="E713" i="50"/>
  <c r="E712" i="50"/>
  <c r="E711" i="50"/>
  <c r="E710" i="50"/>
  <c r="E709" i="50"/>
  <c r="E708" i="50"/>
  <c r="E707" i="50"/>
  <c r="E706" i="50"/>
  <c r="E705" i="50"/>
  <c r="E704" i="50"/>
  <c r="E285" i="51"/>
  <c r="E703" i="50"/>
  <c r="E702" i="50"/>
  <c r="E699" i="50"/>
  <c r="E698" i="50"/>
  <c r="E697" i="50"/>
  <c r="E696" i="50"/>
  <c r="E695" i="50"/>
  <c r="E694" i="50"/>
  <c r="E693" i="50"/>
  <c r="E692" i="50"/>
  <c r="E691" i="50"/>
  <c r="E690" i="50"/>
  <c r="E689" i="50"/>
  <c r="E282" i="51"/>
  <c r="E688" i="50"/>
  <c r="E687" i="50"/>
  <c r="E686" i="50"/>
  <c r="E685" i="50"/>
  <c r="E684" i="50"/>
  <c r="E683" i="50"/>
  <c r="E682" i="50"/>
  <c r="E681" i="50"/>
  <c r="E678" i="50"/>
  <c r="E677" i="50"/>
  <c r="E676" i="50"/>
  <c r="E674" i="50"/>
  <c r="E673" i="50"/>
  <c r="E672" i="50"/>
  <c r="E671" i="50"/>
  <c r="E670" i="50"/>
  <c r="E669" i="50"/>
  <c r="E668" i="50"/>
  <c r="E667" i="50"/>
  <c r="E666" i="50"/>
  <c r="E665" i="50"/>
  <c r="E664" i="50"/>
  <c r="E663" i="50"/>
  <c r="E662" i="50"/>
  <c r="E661" i="50"/>
  <c r="E658" i="50"/>
  <c r="E657" i="50"/>
  <c r="E656" i="50"/>
  <c r="E655" i="50"/>
  <c r="E654" i="50"/>
  <c r="E653" i="50"/>
  <c r="E276" i="51"/>
  <c r="E652" i="50"/>
  <c r="E651" i="50"/>
  <c r="E275" i="51"/>
  <c r="E650" i="50"/>
  <c r="E649" i="50"/>
  <c r="E648" i="50"/>
  <c r="E274" i="51"/>
  <c r="E647" i="50"/>
  <c r="E646" i="50"/>
  <c r="E645" i="50"/>
  <c r="E644" i="50"/>
  <c r="E643" i="50"/>
  <c r="E642" i="50"/>
  <c r="E641" i="50"/>
  <c r="E268" i="51"/>
  <c r="E636" i="50"/>
  <c r="E267" i="51"/>
  <c r="E265" i="51"/>
  <c r="E264" i="51"/>
  <c r="E263" i="51"/>
  <c r="E633" i="50"/>
  <c r="E260" i="51"/>
  <c r="E632" i="50"/>
  <c r="E631" i="50"/>
  <c r="E630" i="50"/>
  <c r="E629" i="50"/>
  <c r="E628" i="50"/>
  <c r="E627" i="50"/>
  <c r="E259" i="51"/>
  <c r="E626" i="50"/>
  <c r="E625" i="50"/>
  <c r="E624" i="50"/>
  <c r="E623" i="50"/>
  <c r="E622" i="50"/>
  <c r="E621" i="50"/>
  <c r="E258" i="51"/>
  <c r="E620" i="50"/>
  <c r="E257" i="51"/>
  <c r="E619" i="50"/>
  <c r="E618" i="50"/>
  <c r="E617" i="50"/>
  <c r="E616" i="50"/>
  <c r="E615" i="50"/>
  <c r="E614" i="50"/>
  <c r="E254" i="51"/>
  <c r="E611" i="50"/>
  <c r="E610" i="50"/>
  <c r="E609" i="50"/>
  <c r="E608" i="50"/>
  <c r="E607" i="50"/>
  <c r="E606" i="50"/>
  <c r="E605" i="50"/>
  <c r="E604" i="50"/>
  <c r="E253" i="51"/>
  <c r="E601" i="50"/>
  <c r="E600" i="50"/>
  <c r="E599" i="50"/>
  <c r="E598" i="50"/>
  <c r="E597" i="50"/>
  <c r="E596" i="50"/>
  <c r="E595" i="50"/>
  <c r="E594" i="50"/>
  <c r="E593" i="50"/>
  <c r="E592" i="50"/>
  <c r="E591" i="50"/>
  <c r="E590" i="50"/>
  <c r="E589" i="50"/>
  <c r="E588" i="50"/>
  <c r="E587" i="50"/>
  <c r="E586" i="50"/>
  <c r="E585" i="50"/>
  <c r="E584" i="50"/>
  <c r="E583" i="50"/>
  <c r="E582" i="50"/>
  <c r="E579" i="50"/>
  <c r="E578" i="50"/>
  <c r="E577" i="50"/>
  <c r="E576" i="50"/>
  <c r="E575" i="50"/>
  <c r="E574" i="50"/>
  <c r="E573" i="50"/>
  <c r="E572" i="50"/>
  <c r="E571" i="50"/>
  <c r="E570" i="50"/>
  <c r="E569" i="50"/>
  <c r="E568" i="50"/>
  <c r="E567" i="50"/>
  <c r="E566" i="50"/>
  <c r="E565" i="50"/>
  <c r="E564" i="50"/>
  <c r="E563" i="50"/>
  <c r="E562" i="50"/>
  <c r="E561" i="50"/>
  <c r="E560" i="50"/>
  <c r="E557" i="50"/>
  <c r="E556" i="50"/>
  <c r="E248" i="51"/>
  <c r="E555" i="50"/>
  <c r="E554" i="50"/>
  <c r="E553" i="50"/>
  <c r="E552" i="50"/>
  <c r="E551" i="50"/>
  <c r="E550" i="50"/>
  <c r="E549" i="50"/>
  <c r="E548" i="50"/>
  <c r="E547" i="50"/>
  <c r="E246" i="51"/>
  <c r="E546" i="50"/>
  <c r="E545" i="50"/>
  <c r="E544" i="50"/>
  <c r="E245" i="51"/>
  <c r="E543" i="50"/>
  <c r="E542" i="50"/>
  <c r="E541" i="50"/>
  <c r="E540" i="50"/>
  <c r="E539" i="50"/>
  <c r="E538" i="50"/>
  <c r="E535" i="50"/>
  <c r="E532" i="50"/>
  <c r="E531" i="50"/>
  <c r="E241" i="51"/>
  <c r="E530" i="50"/>
  <c r="E529" i="50"/>
  <c r="E528" i="50"/>
  <c r="E527" i="50"/>
  <c r="E526" i="50"/>
  <c r="E525" i="50"/>
  <c r="E524" i="50"/>
  <c r="E523" i="50"/>
  <c r="E522" i="50"/>
  <c r="E521" i="50"/>
  <c r="E520" i="50"/>
  <c r="E519" i="50"/>
  <c r="E518" i="50"/>
  <c r="E517" i="50"/>
  <c r="E516" i="50"/>
  <c r="E515" i="50"/>
  <c r="E240" i="51"/>
  <c r="E514" i="50"/>
  <c r="E513" i="50"/>
  <c r="E512" i="50"/>
  <c r="E237" i="51"/>
  <c r="E509" i="50"/>
  <c r="E236" i="51"/>
  <c r="E508" i="50"/>
  <c r="E235" i="51"/>
  <c r="E507" i="50"/>
  <c r="E506" i="50"/>
  <c r="E505" i="50"/>
  <c r="E504" i="50"/>
  <c r="E234" i="51"/>
  <c r="E503" i="50"/>
  <c r="E233" i="51"/>
  <c r="E502" i="50"/>
  <c r="E501" i="50"/>
  <c r="E232" i="51"/>
  <c r="E500" i="50"/>
  <c r="E231" i="51"/>
  <c r="E499" i="50"/>
  <c r="E498" i="50"/>
  <c r="E497" i="50"/>
  <c r="E496" i="50"/>
  <c r="E495" i="50"/>
  <c r="E230" i="51"/>
  <c r="E494" i="50"/>
  <c r="E229" i="51"/>
  <c r="E493" i="50"/>
  <c r="E492" i="50"/>
  <c r="E228" i="51"/>
  <c r="E491" i="50"/>
  <c r="E225" i="51"/>
  <c r="E224" i="51"/>
  <c r="E487" i="50"/>
  <c r="E486" i="50"/>
  <c r="E485" i="50"/>
  <c r="E484" i="50"/>
  <c r="E483" i="50"/>
  <c r="E482" i="50"/>
  <c r="E481" i="50"/>
  <c r="E480" i="50"/>
  <c r="E479" i="50"/>
  <c r="E478" i="50"/>
  <c r="E477" i="50"/>
  <c r="E476" i="50"/>
  <c r="E475" i="50"/>
  <c r="E474" i="50"/>
  <c r="E473" i="50"/>
  <c r="E472" i="50"/>
  <c r="E471" i="50"/>
  <c r="E470" i="50"/>
  <c r="E469" i="50"/>
  <c r="E468" i="50"/>
  <c r="E467" i="50"/>
  <c r="E464" i="50"/>
  <c r="E220" i="51"/>
  <c r="E218" i="51"/>
  <c r="E217" i="51"/>
  <c r="E459" i="50"/>
  <c r="E458" i="50"/>
  <c r="E457" i="50"/>
  <c r="E212" i="51"/>
  <c r="E211" i="51"/>
  <c r="E207" i="51"/>
  <c r="E454" i="50"/>
  <c r="E453" i="50"/>
  <c r="E452" i="50"/>
  <c r="E451" i="50"/>
  <c r="E450" i="50"/>
  <c r="E206" i="51"/>
  <c r="E449" i="50"/>
  <c r="E205" i="51"/>
  <c r="E448" i="50"/>
  <c r="E447" i="50"/>
  <c r="E446" i="50"/>
  <c r="E445" i="50"/>
  <c r="E444" i="50"/>
  <c r="E202" i="51"/>
  <c r="E441" i="50"/>
  <c r="E201" i="51"/>
  <c r="E440" i="50"/>
  <c r="E439" i="50"/>
  <c r="E200" i="51"/>
  <c r="E438" i="50"/>
  <c r="E199" i="51"/>
  <c r="E437" i="50"/>
  <c r="E198" i="51"/>
  <c r="E436" i="50"/>
  <c r="E435" i="50"/>
  <c r="E197" i="51"/>
  <c r="E434" i="50"/>
  <c r="E196" i="51"/>
  <c r="E433" i="50"/>
  <c r="E432" i="50"/>
  <c r="E195" i="51"/>
  <c r="E431" i="50"/>
  <c r="E430" i="50"/>
  <c r="E194" i="51"/>
  <c r="E429" i="50"/>
  <c r="E193" i="51"/>
  <c r="E428" i="50"/>
  <c r="E192" i="51"/>
  <c r="E427" i="50"/>
  <c r="E426" i="50"/>
  <c r="E425" i="50"/>
  <c r="E424" i="50"/>
  <c r="E191" i="51"/>
  <c r="E423" i="50"/>
  <c r="E190" i="51"/>
  <c r="E422" i="50"/>
  <c r="E189" i="51"/>
  <c r="E421" i="50"/>
  <c r="E418" i="50"/>
  <c r="E417" i="50"/>
  <c r="E186" i="51"/>
  <c r="E416" i="50"/>
  <c r="E415" i="50"/>
  <c r="E414" i="50"/>
  <c r="E413" i="50"/>
  <c r="E412" i="50"/>
  <c r="E411" i="50"/>
  <c r="E410" i="50"/>
  <c r="E409" i="50"/>
  <c r="E408" i="50"/>
  <c r="E407" i="50"/>
  <c r="E406" i="50"/>
  <c r="E405" i="50"/>
  <c r="E404" i="50"/>
  <c r="E403" i="50"/>
  <c r="E402" i="50"/>
  <c r="E401" i="50"/>
  <c r="E400" i="50"/>
  <c r="E399" i="50"/>
  <c r="E398" i="50"/>
  <c r="E174" i="51"/>
  <c r="E172" i="51"/>
  <c r="E171" i="51"/>
  <c r="E170" i="51"/>
  <c r="E167" i="51"/>
  <c r="E386" i="50"/>
  <c r="E166" i="51"/>
  <c r="E385" i="50"/>
  <c r="E165" i="51"/>
  <c r="E384" i="50"/>
  <c r="E383" i="50"/>
  <c r="E382" i="50"/>
  <c r="E381" i="50"/>
  <c r="E377" i="50"/>
  <c r="E376" i="50"/>
  <c r="E375" i="50"/>
  <c r="E374" i="50"/>
  <c r="E373" i="50"/>
  <c r="E372" i="50"/>
  <c r="E371" i="50"/>
  <c r="E370" i="50"/>
  <c r="E369" i="50"/>
  <c r="E368" i="50"/>
  <c r="E367" i="50"/>
  <c r="E366" i="50"/>
  <c r="E365" i="50"/>
  <c r="E364" i="50"/>
  <c r="E363" i="50"/>
  <c r="E362" i="50"/>
  <c r="E361" i="50"/>
  <c r="E360" i="50"/>
  <c r="E359" i="50"/>
  <c r="E358" i="50"/>
  <c r="E160" i="51"/>
  <c r="E355" i="50"/>
  <c r="E159" i="51"/>
  <c r="E354" i="50"/>
  <c r="E158" i="51"/>
  <c r="E353" i="50"/>
  <c r="E352" i="50"/>
  <c r="E351" i="50"/>
  <c r="E350" i="50"/>
  <c r="E349" i="50"/>
  <c r="E348" i="50"/>
  <c r="E347" i="50"/>
  <c r="E346" i="50"/>
  <c r="E345" i="50"/>
  <c r="E344" i="50"/>
  <c r="E343" i="50"/>
  <c r="E342" i="50"/>
  <c r="E341" i="50"/>
  <c r="E340" i="50"/>
  <c r="E157" i="51"/>
  <c r="E339" i="50"/>
  <c r="E338" i="50"/>
  <c r="E337" i="50"/>
  <c r="E334" i="50"/>
  <c r="E333" i="50"/>
  <c r="E154" i="51"/>
  <c r="E332" i="50"/>
  <c r="E331" i="50"/>
  <c r="E330" i="50"/>
  <c r="E329" i="50"/>
  <c r="E328" i="50"/>
  <c r="E327" i="50"/>
  <c r="E326" i="50"/>
  <c r="E153" i="51"/>
  <c r="E325" i="50"/>
  <c r="E324" i="50"/>
  <c r="E323" i="50"/>
  <c r="E322" i="50"/>
  <c r="E152" i="51"/>
  <c r="E321" i="50"/>
  <c r="E320" i="50"/>
  <c r="E319" i="50"/>
  <c r="E318" i="50"/>
  <c r="E317" i="50"/>
  <c r="E316" i="50"/>
  <c r="E315" i="50"/>
  <c r="E312" i="50"/>
  <c r="E311" i="50"/>
  <c r="E310" i="50"/>
  <c r="E309" i="50"/>
  <c r="E308" i="50"/>
  <c r="E307" i="50"/>
  <c r="E304" i="50"/>
  <c r="E303" i="50"/>
  <c r="E302" i="50"/>
  <c r="E301" i="50"/>
  <c r="E300" i="50"/>
  <c r="E299" i="50"/>
  <c r="E298" i="50"/>
  <c r="E297" i="50"/>
  <c r="E296" i="50"/>
  <c r="E295" i="50"/>
  <c r="E294" i="50"/>
  <c r="E293" i="50"/>
  <c r="E292" i="50"/>
  <c r="E291" i="50"/>
  <c r="E290" i="50"/>
  <c r="E289" i="50"/>
  <c r="E288" i="50"/>
  <c r="E287" i="50"/>
  <c r="E147" i="51"/>
  <c r="E284" i="50"/>
  <c r="E146" i="51"/>
  <c r="E283" i="50"/>
  <c r="E145" i="51"/>
  <c r="E282" i="50"/>
  <c r="E144" i="51"/>
  <c r="E281" i="50"/>
  <c r="E143" i="51"/>
  <c r="E280" i="50"/>
  <c r="E142" i="51"/>
  <c r="E279" i="50"/>
  <c r="E141" i="51"/>
  <c r="E278" i="50"/>
  <c r="E140" i="51"/>
  <c r="E277" i="50"/>
  <c r="E139" i="51"/>
  <c r="E276" i="50"/>
  <c r="E138" i="51"/>
  <c r="E275" i="50"/>
  <c r="E137" i="51"/>
  <c r="E274" i="50"/>
  <c r="E136" i="51"/>
  <c r="E273" i="50"/>
  <c r="E135" i="51"/>
  <c r="E272" i="50"/>
  <c r="E134" i="51"/>
  <c r="E271" i="50"/>
  <c r="E133" i="51"/>
  <c r="E270" i="50"/>
  <c r="E132" i="51"/>
  <c r="E269" i="50"/>
  <c r="E131" i="51"/>
  <c r="E268" i="50"/>
  <c r="E130" i="51"/>
  <c r="E267" i="50"/>
  <c r="E129" i="51"/>
  <c r="E266" i="50"/>
  <c r="E128" i="51"/>
  <c r="E265" i="50"/>
  <c r="E127" i="51"/>
  <c r="E264" i="50"/>
  <c r="E261" i="50"/>
  <c r="E260" i="50"/>
  <c r="E258" i="50"/>
  <c r="E257" i="50"/>
  <c r="E123" i="51"/>
  <c r="E256" i="50"/>
  <c r="E255" i="50"/>
  <c r="E254" i="50"/>
  <c r="E253" i="50"/>
  <c r="E252" i="50"/>
  <c r="E122" i="51"/>
  <c r="E251" i="50"/>
  <c r="E250" i="50"/>
  <c r="E249" i="50"/>
  <c r="E248" i="50"/>
  <c r="E121" i="51"/>
  <c r="E247" i="50"/>
  <c r="E246" i="50"/>
  <c r="E245" i="50"/>
  <c r="E244" i="50"/>
  <c r="E243" i="50"/>
  <c r="E242" i="50"/>
  <c r="E241" i="50"/>
  <c r="E118" i="51"/>
  <c r="E117" i="51"/>
  <c r="E238" i="50"/>
  <c r="E116" i="51"/>
  <c r="E237" i="50"/>
  <c r="E115" i="51"/>
  <c r="E236" i="50"/>
  <c r="E114" i="51"/>
  <c r="E235" i="50"/>
  <c r="E113" i="51"/>
  <c r="E112" i="51"/>
  <c r="E234" i="50"/>
  <c r="E111" i="51"/>
  <c r="E233" i="50"/>
  <c r="E109" i="51"/>
  <c r="E231" i="50"/>
  <c r="E108" i="51"/>
  <c r="E107" i="51"/>
  <c r="E106" i="51"/>
  <c r="E230" i="50"/>
  <c r="E229" i="50"/>
  <c r="E105" i="51"/>
  <c r="E104" i="51"/>
  <c r="E228" i="50"/>
  <c r="E224" i="50"/>
  <c r="E100" i="51"/>
  <c r="E223" i="50"/>
  <c r="E99" i="51"/>
  <c r="E222" i="50"/>
  <c r="E98" i="51"/>
  <c r="E221" i="50"/>
  <c r="E220" i="50"/>
  <c r="E219" i="50"/>
  <c r="E218" i="50"/>
  <c r="E217" i="50"/>
  <c r="E216" i="50"/>
  <c r="E215" i="50"/>
  <c r="E97" i="51"/>
  <c r="E88" i="51"/>
  <c r="E206" i="50"/>
  <c r="E205" i="50"/>
  <c r="E204" i="50"/>
  <c r="E203" i="50"/>
  <c r="E202" i="50"/>
  <c r="E201" i="50"/>
  <c r="E200" i="50"/>
  <c r="E199" i="50"/>
  <c r="E198" i="50"/>
  <c r="E197" i="50"/>
  <c r="E196" i="50"/>
  <c r="E195" i="50"/>
  <c r="E194" i="50"/>
  <c r="E193" i="50"/>
  <c r="E192" i="50"/>
  <c r="E191" i="50"/>
  <c r="E190" i="50"/>
  <c r="E86" i="51"/>
  <c r="E189" i="50"/>
  <c r="E185" i="50"/>
  <c r="E184" i="50"/>
  <c r="E82" i="51"/>
  <c r="E183" i="50"/>
  <c r="E182" i="50"/>
  <c r="E181" i="50"/>
  <c r="E180" i="50"/>
  <c r="E179" i="50"/>
  <c r="E178" i="50"/>
  <c r="E177" i="50"/>
  <c r="E176" i="50"/>
  <c r="E175" i="50"/>
  <c r="E174" i="50"/>
  <c r="E173" i="50"/>
  <c r="E172" i="50"/>
  <c r="E171" i="50"/>
  <c r="E170" i="50"/>
  <c r="E169" i="50"/>
  <c r="E168" i="50"/>
  <c r="E167" i="50"/>
  <c r="E166" i="50"/>
  <c r="E165" i="50"/>
  <c r="E79" i="51"/>
  <c r="E78" i="51"/>
  <c r="E162" i="50"/>
  <c r="E76" i="51"/>
  <c r="E160" i="50"/>
  <c r="E159" i="50"/>
  <c r="E75" i="51"/>
  <c r="E158" i="50"/>
  <c r="E74" i="51"/>
  <c r="E157" i="50"/>
  <c r="E156" i="50"/>
  <c r="E73" i="51"/>
  <c r="E155" i="50"/>
  <c r="E154" i="50"/>
  <c r="E72" i="51"/>
  <c r="E153" i="50"/>
  <c r="E70" i="51"/>
  <c r="E151" i="50"/>
  <c r="E69" i="51"/>
  <c r="E150" i="50"/>
  <c r="E68" i="51"/>
  <c r="E149" i="50"/>
  <c r="E67" i="51"/>
  <c r="E148" i="50"/>
  <c r="E66" i="51"/>
  <c r="E147" i="50"/>
  <c r="E65" i="51"/>
  <c r="E146" i="50"/>
  <c r="E62" i="51"/>
  <c r="E143" i="50"/>
  <c r="E61" i="51"/>
  <c r="E142" i="50"/>
  <c r="E141" i="50"/>
  <c r="E140" i="50"/>
  <c r="E139" i="50"/>
  <c r="E59" i="51"/>
  <c r="E138" i="50"/>
  <c r="E137" i="50"/>
  <c r="E136" i="50"/>
  <c r="E58" i="51"/>
  <c r="E135" i="50"/>
  <c r="E57" i="51"/>
  <c r="E134" i="50"/>
  <c r="E133" i="50"/>
  <c r="E132" i="50"/>
  <c r="E131" i="50"/>
  <c r="E130" i="50"/>
  <c r="E129" i="50"/>
  <c r="E126" i="50"/>
  <c r="E125" i="50"/>
  <c r="E124" i="50"/>
  <c r="E123" i="50"/>
  <c r="E122" i="50"/>
  <c r="E121" i="50"/>
  <c r="E120" i="50"/>
  <c r="E119" i="50"/>
  <c r="E118" i="50"/>
  <c r="E117" i="50"/>
  <c r="E116" i="50"/>
  <c r="E115" i="50"/>
  <c r="E114" i="50"/>
  <c r="E113" i="50"/>
  <c r="E112" i="50"/>
  <c r="E111" i="50"/>
  <c r="E110" i="50"/>
  <c r="E109" i="50"/>
  <c r="E54" i="51"/>
  <c r="E108" i="50"/>
  <c r="E107" i="50"/>
  <c r="E104" i="50"/>
  <c r="E103" i="50"/>
  <c r="E102" i="50"/>
  <c r="E101" i="50"/>
  <c r="E100" i="50"/>
  <c r="E99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46" i="51"/>
  <c r="E81" i="50"/>
  <c r="E80" i="50"/>
  <c r="E43" i="51"/>
  <c r="E42" i="51"/>
  <c r="E77" i="50"/>
  <c r="E41" i="51"/>
  <c r="E76" i="50"/>
  <c r="E40" i="51"/>
  <c r="E75" i="50"/>
  <c r="E39" i="51"/>
  <c r="E74" i="50"/>
  <c r="E38" i="51"/>
  <c r="E73" i="50"/>
  <c r="E37" i="51"/>
  <c r="E72" i="50"/>
  <c r="E71" i="50"/>
  <c r="E36" i="51"/>
  <c r="E35" i="51"/>
  <c r="E70" i="50"/>
  <c r="E34" i="51"/>
  <c r="E69" i="50"/>
  <c r="E33" i="51"/>
  <c r="E68" i="50"/>
  <c r="E32" i="51"/>
  <c r="E67" i="50"/>
  <c r="E31" i="51"/>
  <c r="E66" i="50"/>
  <c r="E30" i="51"/>
  <c r="E65" i="50"/>
  <c r="E29" i="51"/>
  <c r="E28" i="51"/>
  <c r="E27" i="51"/>
  <c r="E64" i="50"/>
  <c r="E26" i="51"/>
  <c r="E61" i="50"/>
  <c r="E60" i="50"/>
  <c r="E23" i="51"/>
  <c r="E59" i="50"/>
  <c r="E58" i="50"/>
  <c r="E57" i="50"/>
  <c r="E56" i="50"/>
  <c r="E55" i="50"/>
  <c r="E54" i="50"/>
  <c r="E52" i="50"/>
  <c r="E51" i="50"/>
  <c r="E50" i="50"/>
  <c r="E49" i="50"/>
  <c r="E21" i="51"/>
  <c r="E48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2" i="50"/>
  <c r="E16" i="51"/>
  <c r="E21" i="50"/>
  <c r="E20" i="50"/>
  <c r="E15" i="51"/>
  <c r="E19" i="50"/>
  <c r="E14" i="51"/>
  <c r="E18" i="50"/>
  <c r="E13" i="51"/>
  <c r="E17" i="50"/>
  <c r="E16" i="50"/>
  <c r="E12" i="51"/>
  <c r="E15" i="50"/>
  <c r="E14" i="50"/>
  <c r="E10" i="51"/>
  <c r="E12" i="50"/>
  <c r="E9" i="51"/>
  <c r="E11" i="50"/>
  <c r="E8" i="51"/>
  <c r="E10" i="50"/>
  <c r="E9" i="50"/>
  <c r="E7" i="51"/>
  <c r="E8" i="50"/>
  <c r="E7" i="50"/>
  <c r="E6" i="51"/>
  <c r="E6" i="50"/>
  <c r="E5" i="51"/>
  <c r="E5" i="50"/>
  <c r="E4" i="51"/>
  <c r="E4" i="50"/>
</calcChain>
</file>

<file path=xl/sharedStrings.xml><?xml version="1.0" encoding="utf-8"?>
<sst xmlns="http://schemas.openxmlformats.org/spreadsheetml/2006/main" count="5827" uniqueCount="544">
  <si>
    <r>
      <rPr>
        <sz val="7.5"/>
        <rFont val="Arial MT"/>
        <family val="2"/>
      </rPr>
      <t xml:space="preserve">DAVID MARCELO AGUILAR PESO RUT: 170100859
</t>
    </r>
    <r>
      <rPr>
        <sz val="7.5"/>
        <rFont val="Arial MT"/>
        <family val="2"/>
      </rPr>
      <t xml:space="preserve">Especialidad: CHOFER REPARTIDOR RECAUDADOR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</si>
  <si>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5510</t>
    </r>
  </si>
  <si>
    <r>
      <rPr>
        <sz val="7.5"/>
        <rFont val="Arial MT"/>
        <family val="2"/>
      </rPr>
      <t xml:space="preserve">Empresa: CARNES ÑUBLE S.A. RUT Empresa: 96.518.070-2
</t>
    </r>
    <r>
      <rPr>
        <sz val="7.5"/>
        <rFont val="Arial MT"/>
        <family val="2"/>
      </rPr>
      <t>Recinto: Planta Valdivia</t>
    </r>
  </si>
  <si>
    <r>
      <rPr>
        <b/>
        <sz val="9"/>
        <rFont val="Arial"/>
        <family val="2"/>
      </rPr>
      <t xml:space="preserve">Jor
</t>
    </r>
    <r>
      <rPr>
        <sz val="9"/>
        <rFont val="Arial MT"/>
        <family val="2"/>
      </rPr>
      <t>Lun</t>
    </r>
  </si>
  <si>
    <r>
      <rPr>
        <b/>
        <sz val="9"/>
        <rFont val="Arial"/>
        <family val="2"/>
      </rPr>
      <t xml:space="preserve">Fecha
</t>
    </r>
    <r>
      <rPr>
        <sz val="9"/>
        <rFont val="Arial MT"/>
        <family val="2"/>
      </rPr>
      <t>21/07/2025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</si>
  <si>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L(07:00 A 15:30) J A V (07:00 A 16:00)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</si>
  <si>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07:00-15:30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</si>
  <si>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06:32:00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</si>
  <si>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15:38:00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</si>
  <si>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08:00:00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</si>
  <si>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00:00:00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</si>
  <si>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00:36:00</t>
    </r>
  </si>
  <si>
    <r>
      <rPr>
        <b/>
        <sz val="9"/>
        <rFont val="Arial"/>
        <family val="2"/>
      </rPr>
      <t xml:space="preserve">HEAprob
</t>
    </r>
    <r>
      <rPr>
        <sz val="9"/>
        <rFont val="Arial MT"/>
        <family val="2"/>
      </rPr>
      <t>00:00:00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</si>
  <si>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00:36:00</t>
    </r>
  </si>
  <si>
    <r>
      <rPr>
        <b/>
        <sz val="9"/>
        <rFont val="Arial"/>
        <family val="2"/>
      </rPr>
      <t xml:space="preserve">P
</t>
    </r>
    <r>
      <rPr>
        <sz val="9"/>
        <rFont val="Arial MT"/>
        <family val="2"/>
      </rPr>
      <t>00:00:00</t>
    </r>
  </si>
  <si>
    <r>
      <rPr>
        <sz val="9"/>
        <rFont val="Arial MT"/>
        <family val="2"/>
      </rPr>
      <t>Mar</t>
    </r>
  </si>
  <si>
    <r>
      <rPr>
        <sz val="9"/>
        <rFont val="Arial MT"/>
        <family val="2"/>
      </rPr>
      <t>VAL-DESPACHO L(07:00 A 15:30) J A V (07:00 A 16:00)</t>
    </r>
  </si>
  <si>
    <r>
      <rPr>
        <sz val="9"/>
        <rFont val="Arial MT"/>
        <family val="2"/>
      </rPr>
      <t>07:00-16:00</t>
    </r>
  </si>
  <si>
    <r>
      <rPr>
        <sz val="9"/>
        <rFont val="Arial MT"/>
        <family val="2"/>
      </rPr>
      <t>Mié</t>
    </r>
  </si>
  <si>
    <r>
      <rPr>
        <sz val="9"/>
        <rFont val="Arial MT"/>
        <family val="2"/>
      </rPr>
      <t>Jue</t>
    </r>
  </si>
  <si>
    <r>
      <rPr>
        <sz val="9"/>
        <rFont val="Arial MT"/>
        <family val="2"/>
      </rPr>
      <t>Vie</t>
    </r>
  </si>
  <si>
    <r>
      <rPr>
        <sz val="9"/>
        <rFont val="Arial MT"/>
        <family val="2"/>
      </rPr>
      <t>Sáb</t>
    </r>
  </si>
  <si>
    <r>
      <rPr>
        <sz val="9"/>
        <rFont val="Arial MT"/>
        <family val="2"/>
      </rPr>
      <t>Descanso</t>
    </r>
  </si>
  <si>
    <r>
      <rPr>
        <sz val="9"/>
        <rFont val="Arial MT"/>
        <family val="2"/>
      </rPr>
      <t>Dom</t>
    </r>
  </si>
  <si>
    <r>
      <rPr>
        <sz val="9"/>
        <rFont val="Arial MT"/>
        <family val="2"/>
      </rPr>
      <t>Lun</t>
    </r>
  </si>
  <si>
    <r>
      <rPr>
        <sz val="9"/>
        <rFont val="Arial MT"/>
        <family val="2"/>
      </rPr>
      <t>07:00-15:30</t>
    </r>
  </si>
  <si>
    <r>
      <rPr>
        <sz val="9"/>
        <rFont val="Arial MT"/>
        <family val="2"/>
      </rPr>
      <t>Vacaciones</t>
    </r>
  </si>
  <si>
    <r>
      <rPr>
        <sz val="9"/>
        <rFont val="Arial MT"/>
        <family val="2"/>
      </rPr>
      <t>Permiso de día completo</t>
    </r>
  </si>
  <si>
    <r>
      <rPr>
        <sz val="9"/>
        <rFont val="Arial MT"/>
        <family val="2"/>
      </rPr>
      <t>Festivo</t>
    </r>
  </si>
  <si>
    <r>
      <rPr>
        <b/>
        <sz val="9"/>
        <rFont val="Arial"/>
        <family val="2"/>
      </rPr>
      <t xml:space="preserve">Jor
</t>
    </r>
    <r>
      <rPr>
        <sz val="9"/>
        <rFont val="Arial MT"/>
        <family val="2"/>
      </rPr>
      <t>Sáb</t>
    </r>
  </si>
  <si>
    <r>
      <rPr>
        <b/>
        <sz val="9"/>
        <rFont val="Arial"/>
        <family val="2"/>
      </rPr>
      <t xml:space="preserve">Fecha
</t>
    </r>
    <r>
      <rPr>
        <sz val="9"/>
        <rFont val="Arial MT"/>
        <family val="2"/>
      </rPr>
      <t>16/08/2025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</si>
  <si>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Descanso</t>
    </r>
  </si>
  <si>
    <r>
      <rPr>
        <b/>
        <sz val="9"/>
        <rFont val="Arial"/>
        <family val="2"/>
      </rPr>
      <t>Turno</t>
    </r>
  </si>
  <si>
    <r>
      <rPr>
        <b/>
        <sz val="9"/>
        <rFont val="Arial"/>
        <family val="2"/>
      </rPr>
      <t>Entrada</t>
    </r>
  </si>
  <si>
    <r>
      <rPr>
        <b/>
        <sz val="9"/>
        <rFont val="Arial"/>
        <family val="2"/>
      </rPr>
      <t>Salida</t>
    </r>
  </si>
  <si>
    <r>
      <rPr>
        <b/>
        <sz val="9"/>
        <rFont val="Arial"/>
        <family val="2"/>
      </rPr>
      <t>HO</t>
    </r>
  </si>
  <si>
    <r>
      <rPr>
        <b/>
        <sz val="9"/>
        <rFont val="Arial"/>
        <family val="2"/>
      </rPr>
      <t>HNT</t>
    </r>
  </si>
  <si>
    <r>
      <rPr>
        <b/>
        <sz val="9"/>
        <rFont val="Arial"/>
        <family val="2"/>
      </rPr>
      <t>HHEE</t>
    </r>
  </si>
  <si>
    <r>
      <rPr>
        <b/>
        <sz val="9"/>
        <rFont val="Arial"/>
        <family val="2"/>
      </rPr>
      <t>HEAprob</t>
    </r>
  </si>
  <si>
    <r>
      <rPr>
        <b/>
        <sz val="9"/>
        <rFont val="Arial"/>
        <family val="2"/>
      </rPr>
      <t>HObj</t>
    </r>
  </si>
  <si>
    <r>
      <rPr>
        <b/>
        <sz val="9"/>
        <rFont val="Arial"/>
        <family val="2"/>
      </rPr>
      <t>P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</si>
  <si>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157:41:00    01:33:00   15:33:00   00:00:00     15:33:00   08:30:00</t>
    </r>
  </si>
  <si>
    <r>
      <rPr>
        <sz val="7.5"/>
        <rFont val="Arial MT"/>
        <family val="2"/>
      </rPr>
      <t xml:space="preserve">BRAYAN FRANCISCO FIDEL AGUILAR MUÑOZ RUT: 200179323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</si>
  <si>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6859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</si>
  <si>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TARDE (L-J 17:30-02:30 V 15:00-23:30)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</si>
  <si>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17:30-02:30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</si>
  <si>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17:17:00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</si>
  <si>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02:16:00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</si>
  <si>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08:16:00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</si>
  <si>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00:13:00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</si>
  <si>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00:13:00</t>
    </r>
  </si>
  <si>
    <r>
      <rPr>
        <sz val="9"/>
        <rFont val="Arial MT"/>
        <family val="2"/>
      </rPr>
      <t>VAL-DESPACHO TARDE (L-J 17:30-02:30 V 15:00-23:30)</t>
    </r>
  </si>
  <si>
    <r>
      <rPr>
        <sz val="9"/>
        <rFont val="Arial MT"/>
        <family val="2"/>
      </rPr>
      <t>17:30-02:30</t>
    </r>
  </si>
  <si>
    <r>
      <rPr>
        <sz val="9"/>
        <rFont val="Arial MT"/>
        <family val="2"/>
      </rPr>
      <t>VIERNES DE LOG26 (VIERNES 15:00-23-30)</t>
    </r>
  </si>
  <si>
    <r>
      <rPr>
        <sz val="9"/>
        <rFont val="Arial MT"/>
        <family val="2"/>
      </rPr>
      <t>15:00-23:30</t>
    </r>
  </si>
  <si>
    <r>
      <rPr>
        <sz val="9"/>
        <rFont val="Arial MT"/>
        <family val="2"/>
      </rPr>
      <t>VAL-DESPACHO 8:00/17:30 (PREPICING 1)</t>
    </r>
  </si>
  <si>
    <r>
      <rPr>
        <sz val="9"/>
        <rFont val="Arial MT"/>
        <family val="2"/>
      </rPr>
      <t>08:00-17:30</t>
    </r>
  </si>
  <si>
    <r>
      <rPr>
        <sz val="9"/>
        <rFont val="Arial MT"/>
        <family val="2"/>
      </rPr>
      <t>08:00-14:30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</si>
  <si>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174:12:00   11:29:00   03:52:00   00:00:00    03:52:00   00:00:00</t>
    </r>
  </si>
  <si>
    <r>
      <rPr>
        <sz val="7.5"/>
        <rFont val="Arial MT"/>
        <family val="2"/>
      </rPr>
      <t xml:space="preserve">MARCOS JONNATHAN ALTAMIRANO PACHECO RUT: 170750748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</si>
  <si>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4591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</si>
  <si>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8:00/17:30 (PREPICING 1)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</si>
  <si>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08:00-17:30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</si>
  <si>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08:05:00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</si>
  <si>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17:10:00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</si>
  <si>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08:35:00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</si>
  <si>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00:20:00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</si>
  <si>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00:00:00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</si>
  <si>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00:00:00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</si>
  <si>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161:05:00   07:59:00   02:34:00   00:00:00    02:34:00   08:00:00</t>
    </r>
  </si>
  <si>
    <r>
      <rPr>
        <sz val="7.5"/>
        <rFont val="Arial MT"/>
        <family val="2"/>
      </rPr>
      <t xml:space="preserve">PAULINA VALERIA ALTAMIRANO VALDEBENITO RUT: 106416818
</t>
    </r>
    <r>
      <rPr>
        <sz val="7.5"/>
        <rFont val="Arial MT"/>
        <family val="2"/>
      </rPr>
      <t xml:space="preserve">Especialidad: ADMINISTRATIVO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</si>
  <si>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7489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</si>
  <si>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16:30/01:30 L-J (V=LOG09)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</si>
  <si>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16:30-01:30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</si>
  <si>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16:33:00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</si>
  <si>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02:19:00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</si>
  <si>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08:27:00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</si>
  <si>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00:49:00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</si>
  <si>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00:49:00</t>
    </r>
  </si>
  <si>
    <r>
      <rPr>
        <sz val="9"/>
        <rFont val="Arial MT"/>
        <family val="2"/>
      </rPr>
      <t>VAL-DESPACHO 16:30/01:30 L-J (V=LOG09)</t>
    </r>
  </si>
  <si>
    <r>
      <rPr>
        <sz val="9"/>
        <rFont val="Arial MT"/>
        <family val="2"/>
      </rPr>
      <t>16:30-01:30</t>
    </r>
  </si>
  <si>
    <r>
      <rPr>
        <sz val="9"/>
        <rFont val="Arial MT"/>
        <family val="2"/>
      </rPr>
      <t>VAL-DESPACHO LOG08 (V)14:00 A 22:30</t>
    </r>
  </si>
  <si>
    <r>
      <rPr>
        <sz val="9"/>
        <rFont val="Arial MT"/>
        <family val="2"/>
      </rPr>
      <t>14:00-22:30</t>
    </r>
  </si>
  <si>
    <r>
      <rPr>
        <sz val="9"/>
        <rFont val="Arial MT"/>
        <family val="2"/>
      </rPr>
      <t>VAL-CALIDAD NOCHE L-J 16:30/02:00</t>
    </r>
  </si>
  <si>
    <r>
      <rPr>
        <sz val="9"/>
        <rFont val="Arial MT"/>
        <family val="2"/>
      </rPr>
      <t>16:30-02:00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</si>
  <si>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</t>
    </r>
    <r>
      <rPr>
        <b/>
        <sz val="9"/>
        <rFont val="Arial"/>
        <family val="2"/>
      </rPr>
      <t>164:48:00     14:21:00     10:26:00     00:00:00      10:26:00     00:00:00</t>
    </r>
  </si>
  <si>
    <r>
      <rPr>
        <sz val="7.5"/>
        <rFont val="Arial MT"/>
        <family val="2"/>
      </rPr>
      <t xml:space="preserve">DANIEL IGNACIO ASENIE GONZÁLEZ RUT: 192859425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</si>
  <si>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7255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</si>
  <si>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07:52:00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</si>
  <si>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</si>
  <si>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00:08:00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</si>
  <si>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00:08:00</t>
    </r>
  </si>
  <si>
    <r>
      <rPr>
        <sz val="9"/>
        <rFont val="Arial MT"/>
        <family val="2"/>
      </rPr>
      <t>VAL-DESPACHO TARDE 15:00/00:00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</si>
  <si>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161:58:00   06:53:00   03:07:00   00:00:00    03:07:00   00:00:00</t>
    </r>
  </si>
  <si>
    <r>
      <rPr>
        <sz val="7.5"/>
        <rFont val="Arial MT"/>
        <family val="2"/>
      </rPr>
      <t xml:space="preserve">ANGEL DAVID BASCUÑAN URRA RUT: 157974920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</si>
  <si>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FIJO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12205</t>
    </r>
  </si>
  <si>
    <r>
      <rPr>
        <b/>
        <sz val="9"/>
        <rFont val="Arial"/>
        <family val="2"/>
      </rPr>
      <t>Nombre turno</t>
    </r>
  </si>
  <si>
    <r>
      <rPr>
        <sz val="9"/>
        <rFont val="Arial MT"/>
        <family val="2"/>
      </rPr>
      <t>Inasistencia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</si>
  <si>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61:40:00   04:38:00   00:41:00   00:00:00     00:41:00   00:00:00</t>
    </r>
  </si>
  <si>
    <r>
      <rPr>
        <sz val="7.5"/>
        <rFont val="Arial MT"/>
        <family val="2"/>
      </rPr>
      <t xml:space="preserve">MAX FUSTER CALLAO TORRES RUT: 234800957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</si>
  <si>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6861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</si>
  <si>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17:12:00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</si>
  <si>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08:42:00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</si>
  <si>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00:18:00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</si>
  <si>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174:09:00   11:31:00   03:55:00   00:00:00    03:55:00   05:05:00</t>
    </r>
  </si>
  <si>
    <r>
      <rPr>
        <sz val="7.5"/>
        <rFont val="Arial MT"/>
        <family val="2"/>
      </rPr>
      <t xml:space="preserve">CHRISTIAN FABIAN CÁRCAMO VELASQUEZ RUT: 185916553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</si>
  <si>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FIJO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11017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</si>
  <si>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17:30:00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</si>
  <si>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02:12:00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</si>
  <si>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08:12:00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</si>
  <si>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173:20:00   04:20:00   03:00:00   00:00:00    03:00:00   00:00:00</t>
    </r>
  </si>
  <si>
    <r>
      <rPr>
        <sz val="7.5"/>
        <rFont val="Arial MT"/>
        <family val="2"/>
      </rPr>
      <t xml:space="preserve">OSWALDO PAUL CASTELO GAVILANES RUT: 228933910
</t>
    </r>
    <r>
      <rPr>
        <sz val="7.5"/>
        <rFont val="Arial MT"/>
        <family val="2"/>
      </rPr>
      <t xml:space="preserve">Especialidad: CHOFER REPARTIDOR RECAUDADOR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</si>
  <si>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4975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</si>
  <si>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Vacaciones</t>
    </r>
  </si>
  <si>
    <r>
      <rPr>
        <sz val="9"/>
        <rFont val="Arial MT"/>
        <family val="2"/>
      </rPr>
      <t>Permiso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</si>
  <si>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158:43:00    00:52:00   20:46:00   00:00:00     20:46:00   16:59:00</t>
    </r>
  </si>
  <si>
    <r>
      <rPr>
        <sz val="7.5"/>
        <rFont val="Arial MT"/>
        <family val="2"/>
      </rPr>
      <t xml:space="preserve">ANTONIO DANIEL CHAPARRO GONZÁLEZ RUT: 11340955K
</t>
    </r>
    <r>
      <rPr>
        <sz val="7.5"/>
        <rFont val="Arial MT"/>
        <family val="2"/>
      </rPr>
      <t xml:space="preserve">Especialidad: OPERADOR DE APILADOR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</si>
  <si>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5509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</si>
  <si>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17:16:00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</si>
  <si>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02:26:00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</si>
  <si>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08:26:00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</si>
  <si>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00:14:00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</si>
  <si>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00:14:00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</si>
  <si>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185:00:00   00:00:00   05:52:00   00:00:00    05:52:00   00:00:00</t>
    </r>
  </si>
  <si>
    <r>
      <rPr>
        <sz val="7.5"/>
        <rFont val="Arial MT"/>
        <family val="2"/>
      </rPr>
      <t xml:space="preserve">DANIEL MAXIMILIANO CHAPARRO OJEDA RUT: 18775917K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</si>
  <si>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7123</t>
    </r>
  </si>
  <si>
    <r>
      <rPr>
        <b/>
        <sz val="9"/>
        <rFont val="Arial"/>
        <family val="2"/>
      </rPr>
      <t xml:space="preserve">Nombre turno               Turno         Entrada          Salida         HO                    HNT                  HHEE               HEAprob           HObj                 P
</t>
    </r>
    <r>
      <rPr>
        <sz val="9"/>
        <rFont val="Arial MT"/>
        <family val="2"/>
      </rPr>
      <t>Licencia</t>
    </r>
  </si>
  <si>
    <r>
      <rPr>
        <sz val="9"/>
        <rFont val="Arial MT"/>
        <family val="2"/>
      </rPr>
      <t>Licencia</t>
    </r>
  </si>
  <si>
    <r>
      <rPr>
        <sz val="9"/>
        <rFont val="Arial MT"/>
        <family val="2"/>
      </rPr>
      <t xml:space="preserve">Total Periodo                                                                                </t>
    </r>
    <r>
      <rPr>
        <b/>
        <sz val="9"/>
        <rFont val="Arial"/>
        <family val="2"/>
      </rPr>
      <t>00:00:00           00:00:00           00:00:00           00:00:00            00:00:00           00:00:00</t>
    </r>
  </si>
  <si>
    <r>
      <rPr>
        <sz val="7.5"/>
        <rFont val="Arial MT"/>
        <family val="2"/>
      </rPr>
      <t xml:space="preserve">RICARDO CONCHA AVILA RUT: 19297738K
</t>
    </r>
    <r>
      <rPr>
        <sz val="7.5"/>
        <rFont val="Arial MT"/>
        <family val="2"/>
      </rPr>
      <t xml:space="preserve">Especialidad: ANALISTA LOGÍSTICO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</si>
  <si>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6365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</si>
  <si>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L A J (07:00 A 16:30) V (07:00 A 13:30)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</si>
  <si>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07:00-16:30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</si>
  <si>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06:47:00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</si>
  <si>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16:24:00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</si>
  <si>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08:54:00</t>
    </r>
  </si>
  <si>
    <r>
      <rPr>
        <sz val="9"/>
        <rFont val="Arial MT"/>
        <family val="2"/>
      </rPr>
      <t>VAL-DESPACHO L A J (07:00 A 16:30) V (07:00 A 13:30)</t>
    </r>
  </si>
  <si>
    <r>
      <rPr>
        <sz val="9"/>
        <rFont val="Arial MT"/>
        <family val="2"/>
      </rPr>
      <t>07:00-16:30</t>
    </r>
  </si>
  <si>
    <r>
      <rPr>
        <sz val="9"/>
        <rFont val="Arial MT"/>
        <family val="2"/>
      </rPr>
      <t>07:00-13:30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</si>
  <si>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170:04:00   11:14:00   04:39:00   00:00:00     04:39:00   08:56:00</t>
    </r>
  </si>
  <si>
    <r>
      <rPr>
        <sz val="7.5"/>
        <rFont val="Arial MT"/>
        <family val="2"/>
      </rPr>
      <t xml:space="preserve">JOSE FRANCISCO CONTRERAS CATALAN RUT: 170681991
</t>
    </r>
    <r>
      <rPr>
        <sz val="7.5"/>
        <rFont val="Arial MT"/>
        <family val="2"/>
      </rPr>
      <t xml:space="preserve">Especialidad: ADMINISTRATIVO LOGISTICO SENIOR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</si>
  <si>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4637</t>
    </r>
  </si>
  <si>
    <r>
      <rPr>
        <sz val="9"/>
        <rFont val="Arial MT"/>
        <family val="2"/>
      </rPr>
      <t>VAL-DESPACHO L A J (05:00 A 14:30) V (05:00 A 11:30)</t>
    </r>
  </si>
  <si>
    <r>
      <rPr>
        <sz val="9"/>
        <rFont val="Arial MT"/>
        <family val="2"/>
      </rPr>
      <t>05:00-14:30</t>
    </r>
  </si>
  <si>
    <r>
      <rPr>
        <sz val="9"/>
        <rFont val="Arial MT"/>
        <family val="2"/>
      </rPr>
      <t>05:00-11:30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</si>
  <si>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103:54:00   00:34:00   02:39:00   00:00:00     02:39:00   46:59:00</t>
    </r>
  </si>
  <si>
    <r>
      <rPr>
        <sz val="7.5"/>
        <rFont val="Arial MT"/>
        <family val="2"/>
      </rPr>
      <t xml:space="preserve">CARLOS DIAZ PINELA RUT: 138166449
</t>
    </r>
    <r>
      <rPr>
        <sz val="7.5"/>
        <rFont val="Arial MT"/>
        <family val="2"/>
      </rPr>
      <t xml:space="preserve">Especialidad: ENCARGADO DE TURNO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</si>
  <si>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4644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</si>
  <si>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17:36:00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</si>
  <si>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02:31:00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</si>
  <si>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08:24:00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</si>
  <si>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00:01:00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</si>
  <si>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00:01:00</t>
    </r>
  </si>
  <si>
    <r>
      <rPr>
        <sz val="9"/>
        <rFont val="Arial MT"/>
        <family val="2"/>
      </rPr>
      <t>TRANSITORIO VARIOS II</t>
    </r>
  </si>
  <si>
    <r>
      <rPr>
        <sz val="9"/>
        <rFont val="Arial MT"/>
        <family val="2"/>
      </rPr>
      <t>12:00-21:30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</si>
  <si>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169:09:00   00:19:00   06:55:00   00:00:00    06:55:00   17:30:00</t>
    </r>
  </si>
  <si>
    <r>
      <rPr>
        <sz val="7.5"/>
        <rFont val="Arial MT"/>
        <family val="2"/>
      </rPr>
      <t xml:space="preserve">EMMANUEL ALEJANDRO FUENTEALBA RIVERA RUT: 199387219
</t>
    </r>
    <r>
      <rPr>
        <sz val="7.5"/>
        <rFont val="Arial MT"/>
        <family val="2"/>
      </rPr>
      <t xml:space="preserve">Especialidad: OPERARIO SENIOR LOGISTICA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</si>
  <si>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4664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</si>
  <si>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02:11:00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</si>
  <si>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08:11:00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</si>
  <si>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00:19:00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</si>
  <si>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171:20:00   06:54:00   06:20:00   00:00:00    06:20:00   08:30:00</t>
    </r>
  </si>
  <si>
    <r>
      <rPr>
        <sz val="7.5"/>
        <rFont val="Arial MT"/>
        <family val="2"/>
      </rPr>
      <t xml:space="preserve">VICTOR MANUEL GONZALEZ CASTAÑEDA RUT: 164638251
</t>
    </r>
    <r>
      <rPr>
        <sz val="7.5"/>
        <rFont val="Arial MT"/>
        <family val="2"/>
      </rPr>
      <t xml:space="preserve">Especialidad: OPERARIO SENIOR LOGISTICA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</si>
  <si>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4674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</si>
  <si>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17:48:00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</si>
  <si>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09:00:00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</si>
  <si>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00:26:00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</si>
  <si>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00:26:00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</si>
  <si>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</t>
    </r>
    <r>
      <rPr>
        <b/>
        <sz val="9"/>
        <rFont val="Arial"/>
        <family val="2"/>
      </rPr>
      <t>189:00:00     00:00:00     05:20:00     00:00:00      05:20:00     00:00:00</t>
    </r>
  </si>
  <si>
    <r>
      <rPr>
        <sz val="7.5"/>
        <rFont val="Arial MT"/>
        <family val="2"/>
      </rPr>
      <t xml:space="preserve">JESÚS PATRICIO GUTIÉRREZ ANCHEO RUT: 20968151K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</si>
  <si>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10490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</si>
  <si>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08:09:00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</si>
  <si>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17:07:00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</si>
  <si>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08:28:00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</si>
  <si>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00:23:00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</si>
  <si>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177:50:00   07:54:00   03:35:00   00:00:00    03:35:00   00:00:00</t>
    </r>
  </si>
  <si>
    <r>
      <rPr>
        <sz val="7.5"/>
        <rFont val="Arial MT"/>
        <family val="2"/>
      </rPr>
      <t xml:space="preserve">GUSTAVO ALEXANDER HENRIQUEZ ORDENES RUT: 205791558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</si>
  <si>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9467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</si>
  <si>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17:20:00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</si>
  <si>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00:10:00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</si>
  <si>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00:10:00</t>
    </r>
  </si>
  <si>
    <r>
      <rPr>
        <b/>
        <sz val="9"/>
        <rFont val="Arial"/>
        <family val="2"/>
      </rPr>
      <t xml:space="preserve">Nombre turno                                                                            Turno             Entrada    Salida       HO              HNT          HHEE        HEAprob   HObj         P
</t>
    </r>
    <r>
      <rPr>
        <sz val="9"/>
        <rFont val="Arial MT"/>
        <family val="2"/>
      </rPr>
      <t>Vacaciones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</si>
  <si>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141:35:00   07:14:00   00:58:00   00:00:00    00:58:00   00:00:00</t>
    </r>
  </si>
  <si>
    <r>
      <rPr>
        <sz val="7.5"/>
        <rFont val="Arial MT"/>
        <family val="2"/>
      </rPr>
      <t xml:space="preserve">SIMÓN ALEJANDRO HUAIQUIMILLA GALLARDO RUT: 17693560K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</si>
  <si>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10489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</si>
  <si>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182:12:00   04:00:00   05:16:00   00:00:00    05:16:00   00:00:00</t>
    </r>
  </si>
  <si>
    <r>
      <rPr>
        <sz val="7.5"/>
        <rFont val="Arial MT"/>
        <family val="2"/>
      </rPr>
      <t xml:space="preserve">GUILLERMO NELSON LOVERA VENEGAS RUT: 127471029
</t>
    </r>
    <r>
      <rPr>
        <sz val="7.5"/>
        <rFont val="Arial MT"/>
        <family val="2"/>
      </rPr>
      <t xml:space="preserve">Especialidad: OPERADOR DE APILADOR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</si>
  <si>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4714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</si>
  <si>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07:35:00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</si>
  <si>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17:38:00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</si>
  <si>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00:33:00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</si>
  <si>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00:33:00</t>
    </r>
  </si>
  <si>
    <r>
      <rPr>
        <b/>
        <sz val="9"/>
        <rFont val="Arial"/>
        <family val="2"/>
      </rPr>
      <t xml:space="preserve">17:12:00
</t>
    </r>
    <r>
      <rPr>
        <b/>
        <sz val="9"/>
        <rFont val="Arial"/>
        <family val="2"/>
      </rPr>
      <t>02:24:00</t>
    </r>
  </si>
  <si>
    <r>
      <rPr>
        <b/>
        <sz val="9"/>
        <rFont val="Arial"/>
        <family val="2"/>
      </rPr>
      <t xml:space="preserve">Jor
</t>
    </r>
    <r>
      <rPr>
        <sz val="9"/>
        <rFont val="Arial MT"/>
        <family val="2"/>
      </rPr>
      <t>Vie</t>
    </r>
  </si>
  <si>
    <r>
      <rPr>
        <b/>
        <sz val="9"/>
        <rFont val="Arial"/>
        <family val="2"/>
      </rPr>
      <t xml:space="preserve">Fecha
</t>
    </r>
    <r>
      <rPr>
        <sz val="9"/>
        <rFont val="Arial MT"/>
        <family val="2"/>
      </rPr>
      <t>15/08/2025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</si>
  <si>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Festivo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</si>
  <si>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184:42:00   00:00:00   06:12:00   00:00:00    06:12:00   00:00:00</t>
    </r>
  </si>
  <si>
    <r>
      <rPr>
        <sz val="7.5"/>
        <rFont val="Arial MT"/>
        <family val="2"/>
      </rPr>
      <t xml:space="preserve">DANILO HERALDO MANCILLA DELGADO RUT: 175501037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</si>
  <si>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FIJO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12007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</si>
  <si>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L 05:00/14:30 M A J 08:00 A 17:30 V 08:00 A 14:30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</si>
  <si>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 xml:space="preserve">05:00-
</t>
    </r>
    <r>
      <rPr>
        <sz val="9"/>
        <rFont val="Arial MT"/>
        <family val="2"/>
      </rPr>
      <t>14:30</t>
    </r>
  </si>
  <si>
    <r>
      <rPr>
        <b/>
        <sz val="9"/>
        <rFont val="Arial"/>
        <family val="2"/>
      </rPr>
      <t>Entrada 05:00:00</t>
    </r>
  </si>
  <si>
    <r>
      <rPr>
        <b/>
        <sz val="9"/>
        <rFont val="Arial"/>
        <family val="2"/>
      </rPr>
      <t>Salida 14:03:00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</si>
  <si>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08:33:00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</si>
  <si>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00:27:00</t>
    </r>
  </si>
  <si>
    <r>
      <rPr>
        <sz val="9"/>
        <rFont val="Arial MT"/>
        <family val="2"/>
      </rPr>
      <t>VAL-DESPACHO L 05:00/14:30 M A J 08:00 A 17:30 V 08:00 A 14:30</t>
    </r>
  </si>
  <si>
    <r>
      <rPr>
        <sz val="9"/>
        <rFont val="Arial MT"/>
        <family val="2"/>
      </rPr>
      <t xml:space="preserve">08:00-
</t>
    </r>
    <r>
      <rPr>
        <sz val="9"/>
        <rFont val="Arial MT"/>
        <family val="2"/>
      </rPr>
      <t>17:30</t>
    </r>
  </si>
  <si>
    <r>
      <rPr>
        <sz val="9"/>
        <rFont val="Arial MT"/>
        <family val="2"/>
      </rPr>
      <t xml:space="preserve">08:00-
</t>
    </r>
    <r>
      <rPr>
        <sz val="9"/>
        <rFont val="Arial MT"/>
        <family val="2"/>
      </rPr>
      <t>14:30</t>
    </r>
  </si>
  <si>
    <r>
      <rPr>
        <sz val="9"/>
        <rFont val="Arial MT"/>
        <family val="2"/>
      </rPr>
      <t xml:space="preserve">05:00-
</t>
    </r>
    <r>
      <rPr>
        <sz val="9"/>
        <rFont val="Arial MT"/>
        <family val="2"/>
      </rPr>
      <t>14:30</t>
    </r>
  </si>
  <si>
    <r>
      <rPr>
        <sz val="9"/>
        <rFont val="Arial MT"/>
        <family val="2"/>
      </rPr>
      <t xml:space="preserve">VAL-DESPACHO L 05:00/14:30 M A J 08:00 A 17:30 V 08:00 A
</t>
    </r>
    <r>
      <rPr>
        <sz val="9"/>
        <rFont val="Arial MT"/>
        <family val="2"/>
      </rPr>
      <t>14:30</t>
    </r>
  </si>
  <si>
    <r>
      <rPr>
        <b/>
        <sz val="9"/>
        <rFont val="Arial"/>
        <family val="2"/>
      </rPr>
      <t xml:space="preserve">Jor
</t>
    </r>
    <r>
      <rPr>
        <sz val="9"/>
        <rFont val="Arial MT"/>
        <family val="2"/>
      </rPr>
      <t>Mié</t>
    </r>
  </si>
  <si>
    <r>
      <rPr>
        <b/>
        <sz val="9"/>
        <rFont val="Arial"/>
        <family val="2"/>
      </rPr>
      <t xml:space="preserve">Fecha
</t>
    </r>
    <r>
      <rPr>
        <sz val="9"/>
        <rFont val="Arial MT"/>
        <family val="2"/>
      </rPr>
      <t>06/08/2025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</si>
  <si>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 xml:space="preserve">08:00-
</t>
    </r>
    <r>
      <rPr>
        <sz val="9"/>
        <rFont val="Arial MT"/>
        <family val="2"/>
      </rPr>
      <t>17:30</t>
    </r>
  </si>
  <si>
    <r>
      <rPr>
        <b/>
        <sz val="9"/>
        <rFont val="Arial"/>
        <family val="2"/>
      </rPr>
      <t>Entrada 07:48:00</t>
    </r>
  </si>
  <si>
    <r>
      <rPr>
        <b/>
        <sz val="9"/>
        <rFont val="Arial"/>
        <family val="2"/>
      </rPr>
      <t>Salida 17:03:00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</si>
  <si>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00:12:00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</si>
  <si>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</si>
  <si>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182:10:00  05:59:00  03:03:00  00:00:00    03:03:00  00:00:00</t>
    </r>
  </si>
  <si>
    <r>
      <rPr>
        <sz val="7.5"/>
        <rFont val="Arial MT"/>
        <family val="2"/>
      </rPr>
      <t xml:space="preserve">PABLO FERNANDO MANRÍQUEZ DÍAZ RUT: 192475074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</si>
  <si>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FIJO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12238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</si>
  <si>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44:43:00   07:44:00   01:32:00   00:00:00     01:32:00   00:00:00</t>
    </r>
  </si>
  <si>
    <r>
      <rPr>
        <sz val="7.5"/>
        <rFont val="Arial MT"/>
        <family val="2"/>
      </rPr>
      <t xml:space="preserve">JEAN BASTIÁN MARTINEZ POBLETE RUT: 201382726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</si>
  <si>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8477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</si>
  <si>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08:20:00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</si>
  <si>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08:22:00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</si>
  <si>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00:38:00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</si>
  <si>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158:15:00   07:59:00   00:42:00   00:00:00    00:42:00   00:00:00</t>
    </r>
  </si>
  <si>
    <r>
      <rPr>
        <sz val="7.5"/>
        <rFont val="Arial MT"/>
        <family val="2"/>
      </rPr>
      <t xml:space="preserve">LORENA IVANA MARTINEZ NEUMANN RUT: 163537362
</t>
    </r>
    <r>
      <rPr>
        <sz val="7.5"/>
        <rFont val="Arial MT"/>
        <family val="2"/>
      </rPr>
      <t xml:space="preserve">Especialidad: JEFE NACIONAL LOGISTICA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</si>
  <si>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5149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</si>
  <si>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VAL-ADMINISTRACION (08:30 a 18:00)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</si>
  <si>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08:30-18:00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</si>
  <si>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08:43:00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</si>
  <si>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19:09:00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</si>
  <si>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08:47:00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</si>
  <si>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01:09:00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</si>
  <si>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01:09:00</t>
    </r>
  </si>
  <si>
    <r>
      <rPr>
        <sz val="9"/>
        <rFont val="Arial MT"/>
        <family val="2"/>
      </rPr>
      <t>08:30-18:00</t>
    </r>
  </si>
  <si>
    <r>
      <rPr>
        <sz val="9"/>
        <rFont val="Arial MT"/>
        <family val="2"/>
      </rPr>
      <t>08:30-15:00</t>
    </r>
  </si>
  <si>
    <r>
      <rPr>
        <b/>
        <sz val="9"/>
        <rFont val="Arial"/>
        <family val="2"/>
      </rPr>
      <t xml:space="preserve">Fecha              Nombre turno                                                       Turno               Entrada      Salida         HO              HNT            HHEE          HEAprob      HObj           P
</t>
    </r>
    <r>
      <rPr>
        <sz val="9"/>
        <rFont val="Arial MT"/>
        <family val="2"/>
      </rPr>
      <t>16/08/2025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</si>
  <si>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</t>
    </r>
    <r>
      <rPr>
        <b/>
        <sz val="9"/>
        <rFont val="Arial"/>
        <family val="2"/>
      </rPr>
      <t>08:47:00     00:00:00     01:09:00     00:00:00       01:09:00     00:00:00</t>
    </r>
  </si>
  <si>
    <r>
      <rPr>
        <sz val="7.5"/>
        <rFont val="Arial MT"/>
        <family val="2"/>
      </rPr>
      <t xml:space="preserve">LUIS ALBERTO MENDEZ GONZALEZ RUT: 77876561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</si>
  <si>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4724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</si>
  <si>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02:24:00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</si>
  <si>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177:08:00   09:18:00   08:49:00   00:00:00    08:49:00   00:00:00</t>
    </r>
  </si>
  <si>
    <r>
      <rPr>
        <sz val="7.5"/>
        <rFont val="Arial MT"/>
        <family val="2"/>
      </rPr>
      <t xml:space="preserve">SANTIAGO ALBERTO MORALES MUÑOZ RUT: 103367476
</t>
    </r>
    <r>
      <rPr>
        <sz val="7.5"/>
        <rFont val="Arial MT"/>
        <family val="2"/>
      </rPr>
      <t xml:space="preserve">Especialidad: CHOFER REPARTIDOR RECAUDADOR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</si>
  <si>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5065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</si>
  <si>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06:51:00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</si>
  <si>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15:31:00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</si>
  <si>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183:28:00    00:45:00   11:07:00   00:00:00     11:07:00   00:00:00</t>
    </r>
  </si>
  <si>
    <r>
      <rPr>
        <sz val="7.5"/>
        <rFont val="Arial MT"/>
        <family val="2"/>
      </rPr>
      <t xml:space="preserve">JOSÉ MAURICIO MUÑOZ GONZALEZ RUT: 135183962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</si>
  <si>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8049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</si>
  <si>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17:28:00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</si>
  <si>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02:13:00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</si>
  <si>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08:13:00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</si>
  <si>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00:17:00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</si>
  <si>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00:02:00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</si>
  <si>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00:02:00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</si>
  <si>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182:34:00   02:27:00   01:27:00   00:00:00    01:27:00   00:00:00</t>
    </r>
  </si>
  <si>
    <r>
      <rPr>
        <sz val="7.5"/>
        <rFont val="Arial MT"/>
        <family val="2"/>
      </rPr>
      <t xml:space="preserve">FELIPE ALEJANDRO NUÑEZ SUBIABRE RUT: 179629658
</t>
    </r>
    <r>
      <rPr>
        <sz val="7.5"/>
        <rFont val="Arial MT"/>
        <family val="2"/>
      </rPr>
      <t xml:space="preserve">Especialidad: ADMINISTRATIVO LOGISTICO SENIOR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</si>
  <si>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4754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</si>
  <si>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08:14:00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</si>
  <si>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17:30:00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</si>
  <si>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08:46:00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</si>
  <si>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149:57:00   07:37:00   00:54:00   00:00:00     00:54:00   13:34:00</t>
    </r>
  </si>
  <si>
    <r>
      <rPr>
        <sz val="7.5"/>
        <rFont val="Arial MT"/>
        <family val="2"/>
      </rPr>
      <t xml:space="preserve">CRISTÓBAL ALFONSO OJEDA URRIOLA RUT: 187767113
</t>
    </r>
    <r>
      <rPr>
        <sz val="7.5"/>
        <rFont val="Arial MT"/>
        <family val="2"/>
      </rPr>
      <t xml:space="preserve">Especialidad: ADMINISTRATIVO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</si>
  <si>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7057</t>
    </r>
  </si>
  <si>
    <r>
      <rPr>
        <b/>
        <sz val="9"/>
        <rFont val="Arial"/>
        <family val="2"/>
      </rPr>
      <t xml:space="preserve">Nombre turno
</t>
    </r>
    <r>
      <rPr>
        <sz val="9"/>
        <rFont val="Arial MT"/>
        <family val="2"/>
      </rPr>
      <t>VAL-DESPACHO L A J (05:00 A 14:30) V (05:00 A 11:30)</t>
    </r>
  </si>
  <si>
    <r>
      <rPr>
        <b/>
        <sz val="9"/>
        <rFont val="Arial"/>
        <family val="2"/>
      </rPr>
      <t xml:space="preserve">Turno
</t>
    </r>
    <r>
      <rPr>
        <sz val="9"/>
        <rFont val="Arial MT"/>
        <family val="2"/>
      </rPr>
      <t>05:00-14:30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</si>
  <si>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05:14:00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</si>
  <si>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14:26:00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</si>
  <si>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139:20:00    11:13:00   00:33:00   00:00:00     00:33:00   00:00:00</t>
    </r>
  </si>
  <si>
    <r>
      <rPr>
        <sz val="7.5"/>
        <rFont val="Arial MT"/>
        <family val="2"/>
      </rPr>
      <t xml:space="preserve">ALEJANDRO SAMUEL OLIVARES MURA RUT: 13541638K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</si>
  <si>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FIJO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10687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</si>
  <si>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17:15:00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</si>
  <si>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02:22:00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</si>
  <si>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00:15:00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</si>
  <si>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00:15:00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</si>
  <si>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181:00:00   03:16:00   02:57:00   00:00:00    02:57:00   00:00:00</t>
    </r>
  </si>
  <si>
    <r>
      <rPr>
        <sz val="7.5"/>
        <rFont val="Arial MT"/>
        <family val="2"/>
      </rPr>
      <t xml:space="preserve">MATIAS SEBASTIAN PACHECO PEREZ RUT: 206419660
</t>
    </r>
    <r>
      <rPr>
        <sz val="7.5"/>
        <rFont val="Arial MT"/>
        <family val="2"/>
      </rPr>
      <t xml:space="preserve">Especialidad: OPERARIO SENIOR LOGISTICA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</si>
  <si>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4762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</si>
  <si>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08:06:00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</si>
  <si>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17:08:00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</si>
  <si>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08:32:00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</si>
  <si>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00:22:00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</si>
  <si>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170:14:00   12:43:00   00:09:00   00:00:00    00:09:00   05:02:00</t>
    </r>
  </si>
  <si>
    <r>
      <rPr>
        <sz val="7.5"/>
        <rFont val="Arial MT"/>
        <family val="2"/>
      </rPr>
      <t xml:space="preserve">GREGORIO QUEZADA TOLEDO RUT: 90589318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</si>
  <si>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4792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</si>
  <si>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06:41:00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</si>
  <si>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16:43:00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</si>
  <si>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00:32:00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</si>
  <si>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00:32:00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</si>
  <si>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182:53:00   02:50:00   05:37:00   00:00:00    05:37:00   00:00:00</t>
    </r>
  </si>
  <si>
    <r>
      <rPr>
        <sz val="7.5"/>
        <rFont val="Arial MT"/>
        <family val="2"/>
      </rPr>
      <t xml:space="preserve">VICTORIANO RAPIMAN ALVAREZ RUT: 113256192
</t>
    </r>
    <r>
      <rPr>
        <sz val="7.5"/>
        <rFont val="Arial MT"/>
        <family val="2"/>
      </rPr>
      <t xml:space="preserve">Especialidad: OPERADOR DE APILADOR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</si>
  <si>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</si>
  <si>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181:59:00   04:37:00   04:09:00   00:00:00    04:09:00   00:00:00</t>
    </r>
  </si>
  <si>
    <r>
      <rPr>
        <sz val="7.5"/>
        <rFont val="Arial MT"/>
        <family val="2"/>
      </rPr>
      <t xml:space="preserve">SERGIO LUIS REYES OVALLE RUT: 200172272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</si>
  <si>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7651</t>
    </r>
  </si>
  <si>
    <r>
      <rPr>
        <b/>
        <sz val="9"/>
        <rFont val="Arial"/>
        <family val="2"/>
      </rPr>
      <t>Entrada 04:56:00</t>
    </r>
  </si>
  <si>
    <r>
      <rPr>
        <b/>
        <sz val="9"/>
        <rFont val="Arial"/>
        <family val="2"/>
      </rPr>
      <t>Salida 14:18:00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</si>
  <si>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08:48:00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</si>
  <si>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00:04:00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</si>
  <si>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00:04:00</t>
    </r>
  </si>
  <si>
    <r>
      <rPr>
        <sz val="9"/>
        <rFont val="Arial MT"/>
        <family val="2"/>
      </rPr>
      <t xml:space="preserve">17:30-
</t>
    </r>
    <r>
      <rPr>
        <sz val="9"/>
        <rFont val="Arial MT"/>
        <family val="2"/>
      </rPr>
      <t>02:30</t>
    </r>
  </si>
  <si>
    <r>
      <rPr>
        <sz val="9"/>
        <rFont val="Arial MT"/>
        <family val="2"/>
      </rPr>
      <t xml:space="preserve">15:00-
</t>
    </r>
    <r>
      <rPr>
        <sz val="9"/>
        <rFont val="Arial MT"/>
        <family val="2"/>
      </rPr>
      <t>23:30</t>
    </r>
  </si>
  <si>
    <r>
      <rPr>
        <b/>
        <sz val="9"/>
        <rFont val="Arial"/>
        <family val="2"/>
      </rPr>
      <t xml:space="preserve">Jor
</t>
    </r>
    <r>
      <rPr>
        <sz val="9"/>
        <rFont val="Arial MT"/>
        <family val="2"/>
      </rPr>
      <t>Jue</t>
    </r>
  </si>
  <si>
    <r>
      <rPr>
        <b/>
        <sz val="9"/>
        <rFont val="Arial"/>
        <family val="2"/>
      </rPr>
      <t xml:space="preserve">Fecha
</t>
    </r>
    <r>
      <rPr>
        <sz val="9"/>
        <rFont val="Arial MT"/>
        <family val="2"/>
      </rPr>
      <t>07/08/2025</t>
    </r>
  </si>
  <si>
    <r>
      <rPr>
        <b/>
        <sz val="9"/>
        <rFont val="Arial"/>
        <family val="2"/>
      </rPr>
      <t>Entrada 09:25:00</t>
    </r>
  </si>
  <si>
    <r>
      <rPr>
        <b/>
        <sz val="9"/>
        <rFont val="Arial"/>
        <family val="2"/>
      </rPr>
      <t>Salida 17:14:00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</si>
  <si>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07:19:00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</si>
  <si>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01:41:00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</si>
  <si>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176:34:00  09:03:00  00:11:00  00:00:00    00:11:00  00:00:00</t>
    </r>
  </si>
  <si>
    <r>
      <rPr>
        <sz val="7.5"/>
        <rFont val="Arial MT"/>
        <family val="2"/>
      </rPr>
      <t xml:space="preserve">ALEX RODRIGUEZ CARDENAS RUT: 144118847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</si>
  <si>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4808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</si>
  <si>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16:58:00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</si>
  <si>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175:35:00   00:33:00   08:03:00   00:00:00    08:03:00   00:00:00</t>
    </r>
  </si>
  <si>
    <r>
      <rPr>
        <sz val="7.5"/>
        <rFont val="Arial MT"/>
        <family val="2"/>
      </rPr>
      <t xml:space="preserve">FERNANDO MARCELO ROSALES MATUS RUT: 10871204K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</si>
  <si>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4813</t>
    </r>
  </si>
  <si>
    <r>
      <rPr>
        <b/>
        <sz val="9"/>
        <rFont val="Arial"/>
        <family val="2"/>
      </rPr>
      <t>Salida 14:20:00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</si>
  <si>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08:50:00</t>
    </r>
  </si>
  <si>
    <r>
      <rPr>
        <b/>
        <sz val="9"/>
        <rFont val="Arial"/>
        <family val="2"/>
      </rPr>
      <t>Salida 17:11:00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</si>
  <si>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08:41:00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</si>
  <si>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183:16:00  03:50:00  03:02:00  00:00:00    03:02:00  00:00:00</t>
    </r>
  </si>
  <si>
    <r>
      <rPr>
        <sz val="7.5"/>
        <rFont val="Arial MT"/>
        <family val="2"/>
      </rPr>
      <t xml:space="preserve">ERWIN JAVIER ROTTEN GALLEGOS RUT: 98201777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</si>
  <si>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4814</t>
    </r>
  </si>
  <si>
    <r>
      <rPr>
        <b/>
        <sz val="9"/>
        <rFont val="Arial"/>
        <family val="2"/>
      </rPr>
      <t>Salida 12:26:00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</si>
  <si>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06:56:00</t>
    </r>
  </si>
  <si>
    <r>
      <rPr>
        <b/>
        <sz val="9"/>
        <rFont val="Arial"/>
        <family val="2"/>
      </rPr>
      <t xml:space="preserve">HNT
</t>
    </r>
    <r>
      <rPr>
        <sz val="9"/>
        <rFont val="Arial MT"/>
        <family val="2"/>
      </rPr>
      <t>02:04:00</t>
    </r>
  </si>
  <si>
    <r>
      <rPr>
        <b/>
        <sz val="9"/>
        <rFont val="Arial"/>
        <family val="2"/>
      </rPr>
      <t>Entrada 07:43:00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</si>
  <si>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00:00:00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</si>
  <si>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00:17:00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</si>
  <si>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00:17:00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</si>
  <si>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166:17:00  13:28:00  05:40:00  00:00:00    05:40:00  05:07:00</t>
    </r>
  </si>
  <si>
    <r>
      <rPr>
        <sz val="7.5"/>
        <rFont val="Arial MT"/>
        <family val="2"/>
      </rPr>
      <t xml:space="preserve">BORIS RUIZ CATALAN RUT: 196929835
</t>
    </r>
    <r>
      <rPr>
        <sz val="7.5"/>
        <rFont val="Arial MT"/>
        <family val="2"/>
      </rPr>
      <t xml:space="preserve">Especialidad: OPERADOR DE APILADOR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</si>
  <si>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4816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</si>
  <si>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08:04:00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</si>
  <si>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08:38:00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</si>
  <si>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170:05:00   08:00:00   02:02:00   00:00:00    02:02:00   00:00:00</t>
    </r>
  </si>
  <si>
    <r>
      <rPr>
        <sz val="7.5"/>
        <rFont val="Arial MT"/>
        <family val="2"/>
      </rPr>
      <t xml:space="preserve">ISIDORO SEGUNDO SAEZ CASTRO RUT: 90236458
</t>
    </r>
    <r>
      <rPr>
        <sz val="7.5"/>
        <rFont val="Arial MT"/>
        <family val="2"/>
      </rPr>
      <t xml:space="preserve">Especialidad: OPERADOR DE APILADOR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</si>
  <si>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4819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</si>
  <si>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02:29:00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</si>
  <si>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08:29:00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</si>
  <si>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183:15:00   02:24:00   04:08:00   00:00:00    04:08:00   00:00:00</t>
    </r>
  </si>
  <si>
    <r>
      <rPr>
        <sz val="7.5"/>
        <rFont val="Arial MT"/>
        <family val="2"/>
      </rPr>
      <t xml:space="preserve">MARÍA JOSÉ SALGADO OSSES RUT: 181733365
</t>
    </r>
    <r>
      <rPr>
        <sz val="7.5"/>
        <rFont val="Arial MT"/>
        <family val="2"/>
      </rPr>
      <t xml:space="preserve">Especialidad: ADMINISTRATIVO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</si>
  <si>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7060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</si>
  <si>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17:40:00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</si>
  <si>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02:23:00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</si>
  <si>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160:04:00   03:09:00   01:55:00   00:00:00    01:55:00   08:30:00</t>
    </r>
  </si>
  <si>
    <r>
      <rPr>
        <sz val="7.5"/>
        <rFont val="Arial MT"/>
        <family val="2"/>
      </rPr>
      <t xml:space="preserve">CARLOS ERNESTO TORRES CARVALLO RUT: 145031109
</t>
    </r>
    <r>
      <rPr>
        <sz val="7.5"/>
        <rFont val="Arial MT"/>
        <family val="2"/>
      </rPr>
      <t xml:space="preserve">Especialidad: SUPERVISOR DE LOGISTICA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</si>
  <si>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4850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</si>
  <si>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04:59:00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</si>
  <si>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14:27:00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</si>
  <si>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08:57:00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</si>
  <si>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165:09:00   04:12:00   05:29:00   00:00:00     05:29:00   13:12:00</t>
    </r>
  </si>
  <si>
    <r>
      <rPr>
        <sz val="7.5"/>
        <rFont val="Arial MT"/>
        <family val="2"/>
      </rPr>
      <t xml:space="preserve">ALEXIS ANDRES TORRES MORA RUT: 192481856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</si>
  <si>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4851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</si>
  <si>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08:37:00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</si>
  <si>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171:22:00   06:08:00   03:27:00   00:00:00    03:27:00   08:30:00</t>
    </r>
  </si>
  <si>
    <r>
      <rPr>
        <sz val="7.5"/>
        <rFont val="Arial MT"/>
        <family val="2"/>
      </rPr>
      <t xml:space="preserve">ALEX JAVIER ULLOA CARCAMO RUT: 187768128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</si>
  <si>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4855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</si>
  <si>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17:14:00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</si>
  <si>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02:25:00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</si>
  <si>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08:25:00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</si>
  <si>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00:16:00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</si>
  <si>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00:16:00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</si>
  <si>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175:24:00   00:58:00   04:44:00   00:00:00    04:44:00   00:00:00</t>
    </r>
  </si>
  <si>
    <r>
      <rPr>
        <sz val="7.5"/>
        <rFont val="Arial MT"/>
        <family val="2"/>
      </rPr>
      <t xml:space="preserve">DAVID GERARDO VARGAS MANZANILLA RUT: 266765029
</t>
    </r>
    <r>
      <rPr>
        <sz val="7.5"/>
        <rFont val="Arial MT"/>
        <family val="2"/>
      </rPr>
      <t xml:space="preserve">Especialidad: OPERARIO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</si>
  <si>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9268</t>
    </r>
  </si>
  <si>
    <r>
      <rPr>
        <b/>
        <sz val="9"/>
        <rFont val="Arial"/>
        <family val="2"/>
      </rPr>
      <t>Entrada 04:59:00</t>
    </r>
  </si>
  <si>
    <r>
      <rPr>
        <b/>
        <sz val="9"/>
        <rFont val="Arial"/>
        <family val="2"/>
      </rPr>
      <t>Salida 14:21:00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</si>
  <si>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08:51:00</t>
    </r>
  </si>
  <si>
    <r>
      <rPr>
        <b/>
        <sz val="9"/>
        <rFont val="Arial"/>
        <family val="2"/>
      </rPr>
      <t>Entrada 07:50:00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</si>
  <si>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149:29:00  01:49:00  03:02:00  00:00:00    03:02:00  00:00:00</t>
    </r>
  </si>
  <si>
    <r>
      <rPr>
        <sz val="7.5"/>
        <rFont val="Arial MT"/>
        <family val="2"/>
      </rPr>
      <t xml:space="preserve">ROMINA SCARLETT VASQUEZ OSORIO RUT: 199417142
</t>
    </r>
    <r>
      <rPr>
        <sz val="7.5"/>
        <rFont val="Arial MT"/>
        <family val="2"/>
      </rPr>
      <t xml:space="preserve">Especialidad: ADMINISTRATIVO LOGISTICO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</si>
  <si>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5174</t>
    </r>
  </si>
  <si>
    <r>
      <rPr>
        <b/>
        <sz val="9"/>
        <rFont val="Arial"/>
        <family val="2"/>
      </rPr>
      <t xml:space="preserve">Entrada
</t>
    </r>
    <r>
      <rPr>
        <b/>
        <sz val="9"/>
        <rFont val="Arial"/>
        <family val="2"/>
      </rPr>
      <t>07:02:00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</si>
  <si>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16:17:00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</si>
  <si>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08:45:00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</si>
  <si>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165:43:00   02:05:00   01:44:00   00:00:00     01:44:00   00:00:00</t>
    </r>
  </si>
  <si>
    <r>
      <rPr>
        <sz val="7.5"/>
        <rFont val="Arial MT"/>
        <family val="2"/>
      </rPr>
      <t xml:space="preserve">CARLOS ANDRÉS VIDAL SEPULVEDA RUT: 200167155
</t>
    </r>
    <r>
      <rPr>
        <sz val="7.5"/>
        <rFont val="Arial MT"/>
        <family val="2"/>
      </rPr>
      <t xml:space="preserve">Especialidad: ENCARGADO DE TURNO
</t>
    </r>
    <r>
      <rPr>
        <sz val="7.5"/>
        <rFont val="Arial MT"/>
        <family val="2"/>
      </rPr>
      <t>Firma:</t>
    </r>
  </si>
  <si>
    <r>
      <rPr>
        <sz val="7.5"/>
        <rFont val="Arial MT"/>
        <family val="2"/>
      </rPr>
      <t xml:space="preserve">Contrato: INDEFINIDO
</t>
    </r>
    <r>
      <rPr>
        <sz val="7.5"/>
        <rFont val="Arial MT"/>
        <family val="2"/>
      </rPr>
      <t xml:space="preserve">RUT Empleador: 965180702
</t>
    </r>
    <r>
      <rPr>
        <sz val="7.5"/>
        <rFont val="Arial MT"/>
        <family val="2"/>
      </rPr>
      <t>Código: 6402</t>
    </r>
  </si>
  <si>
    <r>
      <rPr>
        <b/>
        <sz val="9"/>
        <rFont val="Arial"/>
        <family val="2"/>
      </rPr>
      <t xml:space="preserve">Salida
</t>
    </r>
    <r>
      <rPr>
        <b/>
        <sz val="9"/>
        <rFont val="Arial"/>
        <family val="2"/>
      </rPr>
      <t>17:54:00</t>
    </r>
  </si>
  <si>
    <r>
      <rPr>
        <b/>
        <sz val="9"/>
        <rFont val="Arial"/>
        <family val="2"/>
      </rPr>
      <t xml:space="preserve">HO
</t>
    </r>
    <r>
      <rPr>
        <sz val="9"/>
        <rFont val="Arial MT"/>
        <family val="2"/>
      </rPr>
      <t>08:55:00</t>
    </r>
  </si>
  <si>
    <r>
      <rPr>
        <b/>
        <sz val="9"/>
        <rFont val="Arial"/>
        <family val="2"/>
      </rPr>
      <t xml:space="preserve">HHEE
</t>
    </r>
    <r>
      <rPr>
        <sz val="9"/>
        <rFont val="Arial MT"/>
        <family val="2"/>
      </rPr>
      <t>00:24:00</t>
    </r>
  </si>
  <si>
    <r>
      <rPr>
        <b/>
        <sz val="9"/>
        <rFont val="Arial"/>
        <family val="2"/>
      </rPr>
      <t xml:space="preserve">HObj
</t>
    </r>
    <r>
      <rPr>
        <sz val="9"/>
        <rFont val="Arial MT"/>
        <family val="2"/>
      </rPr>
      <t>00:24:00</t>
    </r>
  </si>
  <si>
    <r>
      <rPr>
        <sz val="9"/>
        <rFont val="Arial MT"/>
        <family val="2"/>
      </rPr>
      <t>13:00-22:30</t>
    </r>
  </si>
  <si>
    <r>
      <rPr>
        <sz val="9"/>
        <rFont val="Arial MT"/>
        <family val="2"/>
      </rPr>
      <t xml:space="preserve">Total Periodo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165:08:00   02:48:00   05:43:00   00:00:00    05:43:00   13:30:00</t>
    </r>
  </si>
  <si>
    <t>Fecha</t>
  </si>
  <si>
    <t>Minutos Extra</t>
  </si>
  <si>
    <t>Entrada Turno</t>
  </si>
  <si>
    <t>Entrada Marcado</t>
  </si>
  <si>
    <t>Hoja Tabla</t>
  </si>
  <si>
    <t>Aprobada - Si/No/Dejar vacio(No)</t>
  </si>
  <si>
    <t>Salida Turno</t>
  </si>
  <si>
    <t>Salida Marcado</t>
  </si>
  <si>
    <t>DAVID MARCELO AGUILAR PESO RUT: 170100859
Especialidad: CHOFER REPARTIDOR RECAUDADOR
Firma:</t>
  </si>
  <si>
    <t>Table 1</t>
  </si>
  <si>
    <t>22-07-2025  (martes)</t>
  </si>
  <si>
    <t>23-07-2025  (miércoles)</t>
  </si>
  <si>
    <t>24-07-2025  (jueves)</t>
  </si>
  <si>
    <t>25-07-2025  (viernes)</t>
  </si>
  <si>
    <t>28-07-2025  (lunes)</t>
  </si>
  <si>
    <t>29-07-2025  (martes)</t>
  </si>
  <si>
    <t>30-07-2025  (miércoles)</t>
  </si>
  <si>
    <t>31-07-2025  (jueves)</t>
  </si>
  <si>
    <t>01-08-2025  (viernes)</t>
  </si>
  <si>
    <t>06-08-2025 NO REGISTRA DATO SALIDA</t>
  </si>
  <si>
    <t>06-08-2025 NO REGISTRA DATO ENTRADA</t>
  </si>
  <si>
    <t>07-08-2025  (jueves)</t>
  </si>
  <si>
    <t>08-08-2025  (viernes)</t>
  </si>
  <si>
    <t>11-08-2025  (lunes)</t>
  </si>
  <si>
    <t>12-08-2025  (martes)</t>
  </si>
  <si>
    <t>13-08-2025  (miércoles)</t>
  </si>
  <si>
    <t>14-08-2025  (jueves)</t>
  </si>
  <si>
    <t>18-08-2025  (lunes)</t>
  </si>
  <si>
    <t>19-08-2025  (martes)</t>
  </si>
  <si>
    <t>20-08-2025  (miércoles)</t>
  </si>
  <si>
    <t>BRAYAN FRANCISCO FIDEL AGUILAR MUÑOZ RUT: 200179323
Especialidad: OPERARIO LOGISTICO
Firma:</t>
  </si>
  <si>
    <t>Table 2</t>
  </si>
  <si>
    <t>04-08-2025  (lunes)</t>
  </si>
  <si>
    <t>05-08-2025  (martes)</t>
  </si>
  <si>
    <t>06-08-2025  (miércoles)</t>
  </si>
  <si>
    <t>MARCOS JONNATHAN ALTAMIRANO PACHECO RUT: 170750748
Especialidad: OPERARIO LOGISTICO
Firma:</t>
  </si>
  <si>
    <t>Table 3</t>
  </si>
  <si>
    <t>23-07-2025 NO REGISTRA DATO SALIDA</t>
  </si>
  <si>
    <t>01-08-2025 NO REGISTRA DATO SALIDA</t>
  </si>
  <si>
    <t>01-08-2025 NO REGISTRA DATO ENTRADA</t>
  </si>
  <si>
    <t>PAULINA VALERIA ALTAMIRANO VALDEBENITO RUT: 106416818
Especialidad: ADMINISTRATIVO LOGISTICO
Firma:</t>
  </si>
  <si>
    <t>Table 4</t>
  </si>
  <si>
    <t>DANIEL IGNACIO ASENIE GONZÁLEZ RUT: 192859425
Especialidad: OPERARIO LOGISTICO
Firma:</t>
  </si>
  <si>
    <t>Table 5</t>
  </si>
  <si>
    <t>28-07-2025 NO REGISTRA DATO SALIDA</t>
  </si>
  <si>
    <t>11-08-2025 NO REGISTRA DATO SALIDA</t>
  </si>
  <si>
    <t>ANGEL DAVID BASCUÑAN URRA RUT: 157974920
Especialidad: OPERARIO LOGISTICO
Firma:</t>
  </si>
  <si>
    <t>Table 6</t>
  </si>
  <si>
    <t>07-08-2025 NO REGISTRA DATO SALIDA</t>
  </si>
  <si>
    <t>07-08-2025 NO REGISTRA DATO ENTRADA</t>
  </si>
  <si>
    <t>MAX FUSTER CALLAO TORRES RUT: 234800957
Especialidad: OPERARIO LOGISTICO
Firma:</t>
  </si>
  <si>
    <t>Table 7</t>
  </si>
  <si>
    <t>CHRISTIAN FABIAN CÁRCAMO VELASQUEZ RUT: 185916553
Especialidad: OPERARIO LOGISTICO
Firma:</t>
  </si>
  <si>
    <t>Table 8</t>
  </si>
  <si>
    <t>12-08-2025 NO REGISTRA DATO SALIDA</t>
  </si>
  <si>
    <t>OSWALDO PAUL CASTELO GAVILANES RUT: 228933910
Especialidad: CHOFER REPARTIDOR RECAUDADOR
Firma:</t>
  </si>
  <si>
    <t>Table 9</t>
  </si>
  <si>
    <t>31-07-2025 NO REGISTRA DATO SALIDA</t>
  </si>
  <si>
    <t>31-07-2025 NO REGISTRA DATO ENTRADA</t>
  </si>
  <si>
    <t>18-08-2025 NO REGISTRA DATO SALIDA</t>
  </si>
  <si>
    <t>18-08-2025 NO REGISTRA DATO ENTRADA</t>
  </si>
  <si>
    <t>ANTONIO DANIEL CHAPARRO GONZÁLEZ RUT: 11340955K
Especialidad: OPERADOR DE APILADOR
Firma:</t>
  </si>
  <si>
    <t>Table 10</t>
  </si>
  <si>
    <t>DANIEL MAXIMILIANO CHAPARRO OJEDA RUT: 18775917K
Especialidad: OPERARIO LOGISTICO
Firma:</t>
  </si>
  <si>
    <t>Table 11</t>
  </si>
  <si>
    <t>encia:00</t>
  </si>
  <si>
    <t>Licen:00</t>
  </si>
  <si>
    <t>RICARDO CONCHA AVILA RUT: 19297738K
Especialidad: ANALISTA LOGÍSTICO
Firma:</t>
  </si>
  <si>
    <t>Table 12</t>
  </si>
  <si>
    <t>25-07-2025 NO REGISTRA DATO SALIDA</t>
  </si>
  <si>
    <t>JOSE FRANCISCO CONTRERAS CATALAN RUT: 170681991
Especialidad: ADMINISTRATIVO LOGISTICO SENIOR
Firma:</t>
  </si>
  <si>
    <t>Table 13</t>
  </si>
  <si>
    <t>25-07-2025 NO REGISTRA DATO ENTRADA</t>
  </si>
  <si>
    <t>28-07-2025 NO REGISTRA DATO ENTRADA</t>
  </si>
  <si>
    <t>29-07-2025 NO REGISTRA DATO SALIDA</t>
  </si>
  <si>
    <t>29-07-2025 NO REGISTRA DATO ENTRADA</t>
  </si>
  <si>
    <t>30-07-2025 NO REGISTRA DATO SALIDA</t>
  </si>
  <si>
    <t>30-07-2025 NO REGISTRA DATO ENTRADA</t>
  </si>
  <si>
    <t>CARLOS DIAZ PINELA RUT: 138166449
Especialidad: ENCARGADO DE TURNO
Firma:</t>
  </si>
  <si>
    <t>Table 14</t>
  </si>
  <si>
    <t>23-07-2025 NO REGISTRA DATO ENTRADA</t>
  </si>
  <si>
    <t>EMMANUEL ALEJANDRO FUENTEALBA RIVERA RUT: 199387219
Especialidad: OPERARIO SENIOR LOGISTICA
Firma:</t>
  </si>
  <si>
    <t>Table 15</t>
  </si>
  <si>
    <t>VICTOR MANUEL GONZALEZ CASTAÑEDA RUT: 164638251
Especialidad: OPERARIO SENIOR LOGISTICA
Firma:</t>
  </si>
  <si>
    <t>Table 16</t>
  </si>
  <si>
    <t>JESÚS PATRICIO GUTIÉRREZ ANCHEO RUT: 20968151K
Especialidad: OPERARIO LOGISTICO
Firma:</t>
  </si>
  <si>
    <t>Table 17</t>
  </si>
  <si>
    <t>GUSTAVO ALEXANDER HENRIQUEZ ORDENES RUT: 205791558
Especialidad: OPERARIO LOGISTICO
Firma:</t>
  </si>
  <si>
    <t>Table 18</t>
  </si>
  <si>
    <t>SIMÓN ALEJANDRO HUAIQUIMILLA GALLARDO RUT: 17693560K
Especialidad: OPERARIO LOGISTICO
Firma:</t>
  </si>
  <si>
    <t>Table 20</t>
  </si>
  <si>
    <t>GUILLERMO NELSON LOVERA VENEGAS RUT: 127471029
Especialidad: OPERADOR DE APILADOR
Firma:</t>
  </si>
  <si>
    <t>Table 21</t>
  </si>
  <si>
    <t>DANILO HERALDO MANCILLA DELGADO RUT: 175501037
Especialidad: OPERARIO LOGISTICO
Firma:</t>
  </si>
  <si>
    <t>Table 22</t>
  </si>
  <si>
    <t>PABLO FERNANDO MANRÍQUEZ DÍAZ RUT: 192475074
Especialidad: OPERARIO LOGISTICO
Firma:</t>
  </si>
  <si>
    <t>Table 23</t>
  </si>
  <si>
    <t>11-08-2025 NO REGISTRA DATO ENTRADA</t>
  </si>
  <si>
    <t>JEAN BASTIÁN MARTINEZ POBLETE RUT: 201382726
Especialidad: OPERARIO LOGISTICO
Firma:</t>
  </si>
  <si>
    <t>Table 24</t>
  </si>
  <si>
    <t>05-08-2025 NO REGISTRA DATO SALIDA</t>
  </si>
  <si>
    <t>LORENA IVANA MARTINEZ NEUMANN RUT: 163537362
Especialidad: JEFE NACIONAL LOGISTICA
Firma:</t>
  </si>
  <si>
    <t>Table 25</t>
  </si>
  <si>
    <t>22-07-2025 NO REGISTRA DATO SALIDA</t>
  </si>
  <si>
    <t>22-07-2025 NO REGISTRA DATO ENTRADA</t>
  </si>
  <si>
    <t>24-07-2025 NO REGISTRA DATO SALIDA</t>
  </si>
  <si>
    <t>24-07-2025 NO REGISTRA DATO ENTRADA</t>
  </si>
  <si>
    <t>LUIS ALBERTO MENDEZ GONZALEZ RUT: 77876561
Especialidad: OPERARIO LOGISTICO
Firma:</t>
  </si>
  <si>
    <t>Table 27</t>
  </si>
  <si>
    <t>SANTIAGO ALBERTO MORALES MUÑOZ RUT: 103367476
Especialidad: CHOFER REPARTIDOR RECAUDADOR
Firma:</t>
  </si>
  <si>
    <t>Table 28</t>
  </si>
  <si>
    <t>JOSÉ MAURICIO MUÑOZ GONZALEZ RUT: 135183962
Especialidad: OPERARIO LOGISTICO
Firma:</t>
  </si>
  <si>
    <t>Table 29</t>
  </si>
  <si>
    <t>FELIPE ALEJANDRO NUÑEZ SUBIABRE RUT: 179629658
Especialidad: ADMINISTRATIVO LOGISTICO SENIOR
Firma:</t>
  </si>
  <si>
    <t>Table 30</t>
  </si>
  <si>
    <t>19-08-2025 NO REGISTRA DATO SALIDA</t>
  </si>
  <si>
    <t>19-08-2025 NO REGISTRA DATO ENTRADA</t>
  </si>
  <si>
    <t>20-08-2025 NO REGISTRA DATO SALIDA</t>
  </si>
  <si>
    <t>20-08-2025 NO REGISTRA DATO ENTRADA</t>
  </si>
  <si>
    <t>CRISTÓBAL ALFONSO OJEDA URRIOLA RUT: 187767113
Especialidad: ADMINISTRATIVO LOGISTICO
Firma:</t>
  </si>
  <si>
    <t>Table 31</t>
  </si>
  <si>
    <t>ALEJANDRO SAMUEL OLIVARES MURA RUT: 13541638K
Especialidad: OPERARIO LOGISTICO
Firma:</t>
  </si>
  <si>
    <t>Table 32</t>
  </si>
  <si>
    <t>MATIAS SEBASTIAN PACHECO PEREZ RUT: 206419660
Especialidad: OPERARIO SENIOR LOGISTICA
Firma:</t>
  </si>
  <si>
    <t>Table 33</t>
  </si>
  <si>
    <t>GREGORIO QUEZADA TOLEDO RUT: 90589318
Especialidad: OPERARIO LOGISTICO
Firma:</t>
  </si>
  <si>
    <t>Table 34</t>
  </si>
  <si>
    <t>VICTORIANO RAPIMAN ALVAREZ RUT: 113256192
Especialidad: OPERADOR DE APILADOR
Firma:</t>
  </si>
  <si>
    <t>Table 35</t>
  </si>
  <si>
    <t>SERGIO LUIS REYES OVALLE RUT: 200172272
Especialidad: OPERARIO LOGISTICO
Firma:</t>
  </si>
  <si>
    <t>Table 36</t>
  </si>
  <si>
    <t>ALEX RODRIGUEZ CARDENAS RUT: 144118847
Especialidad: OPERARIO LOGISTICO
Firma:</t>
  </si>
  <si>
    <t>Table 38</t>
  </si>
  <si>
    <t>FERNANDO MARCELO ROSALES MATUS RUT: 10871204K
Especialidad: OPERARIO LOGISTICO
Firma:</t>
  </si>
  <si>
    <t>Table 39</t>
  </si>
  <si>
    <t>ERWIN JAVIER ROTTEN GALLEGOS RUT: 98201777
Especialidad: OPERARIO LOGISTICO
Firma:</t>
  </si>
  <si>
    <t>Table 40</t>
  </si>
  <si>
    <t>BORIS RUIZ CATALAN RUT: 196929835
Especialidad: OPERADOR DE APILADOR
Firma:</t>
  </si>
  <si>
    <t>Table 41</t>
  </si>
  <si>
    <t>ISIDORO SEGUNDO SAEZ CASTRO RUT: 90236458
Especialidad: OPERADOR DE APILADOR
Firma:</t>
  </si>
  <si>
    <t>Table 42</t>
  </si>
  <si>
    <t>MARÍA JOSÉ SALGADO OSSES RUT: 181733365
Especialidad: ADMINISTRATIVO LOGISTICO
Firma:</t>
  </si>
  <si>
    <t>Table 43</t>
  </si>
  <si>
    <t>CARLOS ERNESTO TORRES CARVALLO RUT: 145031109
Especialidad: SUPERVISOR DE LOGISTICA
Firma:</t>
  </si>
  <si>
    <t>Table 44</t>
  </si>
  <si>
    <t>ALEXIS ANDRES TORRES MORA RUT: 192481856
Especialidad: OPERARIO LOGISTICO
Firma:</t>
  </si>
  <si>
    <t>Table 45</t>
  </si>
  <si>
    <t>14-08-2025 NO REGISTRA DATO SALIDA</t>
  </si>
  <si>
    <t>14-08-2025 NO REGISTRA DATO ENTRADA</t>
  </si>
  <si>
    <t>ALEX JAVIER ULLOA CARCAMO RUT: 187768128
Especialidad: OPERARIO LOGISTICO
Firma:</t>
  </si>
  <si>
    <t>Table 46</t>
  </si>
  <si>
    <t>DAVID GERARDO VARGAS MANZANILLA RUT: 266765029
Especialidad: OPERARIO LOGISTICO
Firma:</t>
  </si>
  <si>
    <t>Table 47</t>
  </si>
  <si>
    <t>ROMINA SCARLETT VASQUEZ OSORIO RUT: 199417142
Especialidad: ADMINISTRATIVO LOGISTICO
Firma:</t>
  </si>
  <si>
    <t>Table 48</t>
  </si>
  <si>
    <t>CARLOS ANDRÉS VIDAL SEPULVEDA RUT: 200167155
Especialidad: ENCARGADO DE TURNO
Firma:</t>
  </si>
  <si>
    <t>Table 49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</si>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</sst>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h:mm:ss;@"/>
    <numFmt numFmtId="166" formatCode="hh:mm:ss"/>
  </numFmts>
  <fonts count="10">
    <font>
      <sz val="10"/>
      <color rgb="FF000000"/>
      <name val="Times New Roman"/>
      <charset val="204"/>
    </font>
    <font>
      <sz val="9"/>
      <name val="Arial MT"/>
    </font>
    <font>
      <sz val="9"/>
      <color rgb="FF000000"/>
      <name val="Arial MT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7.5"/>
      <name val="Arial MT"/>
      <family val="2"/>
    </font>
    <font>
      <sz val="9"/>
      <name val="Arial MT"/>
      <family val="2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9C6EC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ECEDEF"/>
      </bottom>
      <diagonal/>
    </border>
    <border>
      <left/>
      <right/>
      <top style="thin">
        <color rgb="FFECEDEF"/>
      </top>
      <bottom style="thin">
        <color rgb="FFECEDEF"/>
      </bottom>
      <diagonal/>
    </border>
    <border>
      <left/>
      <right/>
      <top style="thin">
        <color rgb="FFECED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1"/>
    </xf>
    <xf numFmtId="0" fontId="1" fillId="0" borderId="2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shrinkToFit="1"/>
    </xf>
    <xf numFmtId="165" fontId="2" fillId="0" borderId="2" xfId="0" applyNumberFormat="1" applyFont="1" applyBorder="1" applyAlignment="1">
      <alignment horizontal="left" vertical="top" shrinkToFit="1"/>
    </xf>
    <xf numFmtId="165" fontId="2" fillId="0" borderId="2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top" shrinkToFi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 indent="1"/>
    </xf>
    <xf numFmtId="165" fontId="3" fillId="0" borderId="3" xfId="0" applyNumberFormat="1" applyFont="1" applyBorder="1" applyAlignment="1">
      <alignment horizontal="left" vertical="top" shrinkToFit="1"/>
    </xf>
    <xf numFmtId="165" fontId="2" fillId="0" borderId="3" xfId="0" applyNumberFormat="1" applyFont="1" applyBorder="1" applyAlignment="1">
      <alignment horizontal="left" vertical="top" shrinkToFit="1"/>
    </xf>
    <xf numFmtId="165" fontId="2" fillId="0" borderId="3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right" vertical="top" wrapText="1"/>
    </xf>
    <xf numFmtId="165" fontId="3" fillId="0" borderId="2" xfId="0" applyNumberFormat="1" applyFont="1" applyBorder="1" applyAlignment="1">
      <alignment horizontal="center" vertical="top" shrinkToFit="1"/>
    </xf>
    <xf numFmtId="165" fontId="2" fillId="0" borderId="2" xfId="0" applyNumberFormat="1" applyFont="1" applyBorder="1" applyAlignment="1">
      <alignment horizontal="left" vertical="top" indent="1" shrinkToFit="1"/>
    </xf>
    <xf numFmtId="165" fontId="3" fillId="0" borderId="3" xfId="0" applyNumberFormat="1" applyFont="1" applyBorder="1" applyAlignment="1">
      <alignment horizontal="center" vertical="top" shrinkToFit="1"/>
    </xf>
    <xf numFmtId="165" fontId="2" fillId="0" borderId="3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top" wrapText="1" indent="3"/>
    </xf>
    <xf numFmtId="165" fontId="3" fillId="0" borderId="2" xfId="0" applyNumberFormat="1" applyFont="1" applyBorder="1" applyAlignment="1">
      <alignment horizontal="right" vertical="top" shrinkToFit="1"/>
    </xf>
    <xf numFmtId="165" fontId="2" fillId="0" borderId="2" xfId="0" applyNumberFormat="1" applyFont="1" applyBorder="1" applyAlignment="1">
      <alignment horizontal="right" vertical="top" shrinkToFit="1"/>
    </xf>
    <xf numFmtId="165" fontId="2" fillId="0" borderId="2" xfId="0" applyNumberFormat="1" applyFont="1" applyBorder="1" applyAlignment="1">
      <alignment horizontal="right" vertical="top" indent="1" shrinkToFit="1"/>
    </xf>
    <xf numFmtId="0" fontId="4" fillId="0" borderId="1" xfId="0" applyFont="1" applyBorder="1" applyAlignment="1">
      <alignment horizontal="left" vertical="top" wrapText="1" indent="3"/>
    </xf>
    <xf numFmtId="0" fontId="4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 indent="3"/>
    </xf>
    <xf numFmtId="165" fontId="3" fillId="0" borderId="2" xfId="0" applyNumberFormat="1" applyFont="1" applyBorder="1" applyAlignment="1">
      <alignment horizontal="left" vertical="top" indent="1" shrinkToFit="1"/>
    </xf>
    <xf numFmtId="0" fontId="1" fillId="0" borderId="3" xfId="0" applyFont="1" applyBorder="1" applyAlignment="1">
      <alignment horizontal="left" vertical="top" wrapText="1" indent="3"/>
    </xf>
    <xf numFmtId="165" fontId="3" fillId="0" borderId="3" xfId="0" applyNumberFormat="1" applyFont="1" applyBorder="1" applyAlignment="1">
      <alignment horizontal="right" vertical="top" shrinkToFit="1"/>
    </xf>
    <xf numFmtId="165" fontId="3" fillId="0" borderId="3" xfId="0" applyNumberFormat="1" applyFont="1" applyBorder="1" applyAlignment="1">
      <alignment horizontal="left" vertical="top" indent="1" shrinkToFit="1"/>
    </xf>
    <xf numFmtId="0" fontId="4" fillId="0" borderId="1" xfId="0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left" vertical="top" wrapText="1" indent="2"/>
    </xf>
    <xf numFmtId="0" fontId="1" fillId="0" borderId="3" xfId="0" applyFont="1" applyBorder="1" applyAlignment="1">
      <alignment horizontal="left" vertical="top" wrapText="1" indent="2"/>
    </xf>
    <xf numFmtId="0" fontId="0" fillId="0" borderId="0" xfId="0" applyAlignment="1">
      <alignment horizontal="left" vertical="top" wrapText="1" indent="7"/>
    </xf>
    <xf numFmtId="0" fontId="0" fillId="0" borderId="1" xfId="0" applyBorder="1" applyAlignment="1">
      <alignment horizontal="left" vertical="top" wrapText="1" indent="2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left" vertical="top" indent="1" shrinkToFit="1"/>
    </xf>
    <xf numFmtId="164" fontId="2" fillId="0" borderId="3" xfId="0" applyNumberFormat="1" applyFont="1" applyBorder="1" applyAlignment="1">
      <alignment horizontal="left" vertical="top" indent="1" shrinkToFit="1"/>
    </xf>
    <xf numFmtId="0" fontId="0" fillId="0" borderId="3" xfId="0" applyBorder="1" applyAlignment="1">
      <alignment horizontal="left" wrapText="1"/>
    </xf>
    <xf numFmtId="21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8" fillId="0" borderId="4" xfId="0" applyFont="1" applyBorder="1" applyAlignment="1">
      <alignment horizontal="center" vertical="top"/>
    </xf>
    <xf numFmtId="21" fontId="8" fillId="0" borderId="4" xfId="0" applyNumberFormat="1" applyFont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21" fontId="0" fillId="3" borderId="4" xfId="0" applyNumberForma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21" fontId="0" fillId="0" borderId="4" xfId="0" applyNumberFormat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21" fontId="0" fillId="4" borderId="4" xfId="0" applyNumberForma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5"/>
    </xf>
    <xf numFmtId="0" fontId="0" fillId="0" borderId="0" xfId="0" applyAlignment="1">
      <alignment horizontal="left" vertical="top" wrapText="1" indent="10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shrinkToFi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1"/>
    </xf>
    <xf numFmtId="0" fontId="1" fillId="0" borderId="3" xfId="0" applyFont="1" applyBorder="1" applyAlignment="1">
      <alignment horizontal="left" vertical="top" wrapText="1"/>
    </xf>
    <xf numFmtId="165" fontId="3" fillId="0" borderId="3" xfId="0" applyNumberFormat="1" applyFont="1" applyBorder="1" applyAlignment="1">
      <alignment horizontal="left" vertical="top" shrinkToFit="1"/>
    </xf>
    <xf numFmtId="0" fontId="0" fillId="0" borderId="0" xfId="0" applyAlignment="1">
      <alignment horizontal="left" vertical="top" wrapText="1" indent="6"/>
    </xf>
    <xf numFmtId="165" fontId="3" fillId="0" borderId="2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 indent="1"/>
    </xf>
    <xf numFmtId="165" fontId="3" fillId="0" borderId="2" xfId="0" applyNumberFormat="1" applyFont="1" applyBorder="1" applyAlignment="1">
      <alignment horizontal="right" vertical="top" shrinkToFit="1"/>
    </xf>
    <xf numFmtId="0" fontId="4" fillId="0" borderId="1" xfId="0" applyFont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12"/>
    </xf>
    <xf numFmtId="165" fontId="3" fillId="0" borderId="2" xfId="0" applyNumberFormat="1" applyFont="1" applyBorder="1" applyAlignment="1">
      <alignment horizontal="left" vertical="top" indent="1" shrinkToFit="1"/>
    </xf>
    <xf numFmtId="0" fontId="1" fillId="0" borderId="3" xfId="0" applyFont="1" applyBorder="1" applyAlignment="1">
      <alignment horizontal="left" vertical="top" wrapText="1" indent="1"/>
    </xf>
    <xf numFmtId="165" fontId="3" fillId="0" borderId="3" xfId="0" applyNumberFormat="1" applyFont="1" applyBorder="1" applyAlignment="1">
      <alignment horizontal="left" vertical="top" indent="1" shrinkToFit="1"/>
    </xf>
    <xf numFmtId="0" fontId="0" fillId="0" borderId="0" xfId="0" applyAlignment="1">
      <alignment horizontal="left" vertical="top" wrapText="1" indent="8"/>
    </xf>
    <xf numFmtId="0" fontId="0" fillId="0" borderId="0" xfId="0" applyAlignment="1">
      <alignment horizontal="left" vertical="top" wrapText="1" indent="7"/>
    </xf>
    <xf numFmtId="0" fontId="0" fillId="0" borderId="1" xfId="0" applyBorder="1" applyAlignment="1">
      <alignment horizontal="left" vertical="top" wrapText="1" indent="2"/>
    </xf>
    <xf numFmtId="0" fontId="1" fillId="0" borderId="2" xfId="0" applyFont="1" applyBorder="1" applyAlignment="1">
      <alignment horizontal="left" vertical="top" wrapText="1" indent="2"/>
    </xf>
    <xf numFmtId="0" fontId="1" fillId="0" borderId="3" xfId="0" applyFont="1" applyBorder="1" applyAlignment="1">
      <alignment horizontal="left" vertical="top" wrapText="1" indent="2"/>
    </xf>
    <xf numFmtId="0" fontId="0" fillId="2" borderId="3" xfId="0" applyFill="1" applyBorder="1" applyAlignment="1">
      <alignment horizontal="left" vertical="top" wrapText="1" indent="15"/>
    </xf>
    <xf numFmtId="0" fontId="0" fillId="0" borderId="0" xfId="0" applyAlignment="1">
      <alignment horizontal="left" vertical="top" wrapText="1" indent="9"/>
    </xf>
    <xf numFmtId="0" fontId="4" fillId="0" borderId="1" xfId="0" applyFont="1" applyBorder="1" applyAlignment="1">
      <alignment horizontal="left" vertical="top" wrapText="1" indent="3"/>
    </xf>
    <xf numFmtId="0" fontId="0" fillId="0" borderId="2" xfId="0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0"/>
    </xf>
    <xf numFmtId="0" fontId="0" fillId="0" borderId="3" xfId="0" applyBorder="1" applyAlignment="1">
      <alignment horizontal="left" vertical="top" wrapText="1"/>
    </xf>
    <xf numFmtId="165" fontId="3" fillId="0" borderId="3" xfId="0" applyNumberFormat="1" applyFont="1" applyBorder="1" applyAlignment="1">
      <alignment horizontal="right" vertical="top" shrinkToFit="1"/>
    </xf>
    <xf numFmtId="0" fontId="0" fillId="0" borderId="3" xfId="0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-12" y="952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39" name="Group 39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/>
        </xdr:nvSpPr>
        <xdr:spPr>
          <a:xfrm>
            <a:off x="-12" y="9530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SpPr/>
        </xdr:nvSpPr>
        <xdr:spPr>
          <a:xfrm>
            <a:off x="-12" y="5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43" name="Group 43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/>
        </xdr:nvSpPr>
        <xdr:spPr>
          <a:xfrm>
            <a:off x="-12" y="9530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/>
        </xdr:nvSpPr>
        <xdr:spPr>
          <a:xfrm>
            <a:off x="-12" y="5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47" name="Group 47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B00-000030000000}"/>
              </a:ext>
            </a:extLst>
          </xdr:cNvPr>
          <xdr:cNvSpPr/>
        </xdr:nvSpPr>
        <xdr:spPr>
          <a:xfrm>
            <a:off x="-12" y="9531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00000000-0008-0000-0B00-000031000000}"/>
              </a:ext>
            </a:extLst>
          </xdr:cNvPr>
          <xdr:cNvSpPr/>
        </xdr:nvSpPr>
        <xdr:spPr>
          <a:xfrm>
            <a:off x="-12" y="6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51" name="Group 51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00000000-0008-0000-0C00-000034000000}"/>
              </a:ext>
            </a:extLst>
          </xdr:cNvPr>
          <xdr:cNvSpPr/>
        </xdr:nvSpPr>
        <xdr:spPr>
          <a:xfrm>
            <a:off x="-12" y="9531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53" name="Shape 53">
            <a:extLst>
              <a:ext uri="{FF2B5EF4-FFF2-40B4-BE49-F238E27FC236}">
                <a16:creationId xmlns:a16="http://schemas.microsoft.com/office/drawing/2014/main" id="{00000000-0008-0000-0C00-000035000000}"/>
              </a:ext>
            </a:extLst>
          </xdr:cNvPr>
          <xdr:cNvSpPr/>
        </xdr:nvSpPr>
        <xdr:spPr>
          <a:xfrm>
            <a:off x="-12" y="6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55" name="Group 5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56" name="Shape 56">
            <a:extLst>
              <a:ext uri="{FF2B5EF4-FFF2-40B4-BE49-F238E27FC236}">
                <a16:creationId xmlns:a16="http://schemas.microsoft.com/office/drawing/2014/main" id="{00000000-0008-0000-0D00-000038000000}"/>
              </a:ext>
            </a:extLst>
          </xdr:cNvPr>
          <xdr:cNvSpPr/>
        </xdr:nvSpPr>
        <xdr:spPr>
          <a:xfrm>
            <a:off x="-12" y="9532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57" name="Shape 57">
            <a:extLst>
              <a:ext uri="{FF2B5EF4-FFF2-40B4-BE49-F238E27FC236}">
                <a16:creationId xmlns:a16="http://schemas.microsoft.com/office/drawing/2014/main" id="{00000000-0008-0000-0D00-000039000000}"/>
              </a:ext>
            </a:extLst>
          </xdr:cNvPr>
          <xdr:cNvSpPr/>
        </xdr:nvSpPr>
        <xdr:spPr>
          <a:xfrm>
            <a:off x="-12" y="7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59" name="Group 59">
          <a:extLst>
            <a:ext uri="{FF2B5EF4-FFF2-40B4-BE49-F238E27FC236}">
              <a16:creationId xmlns:a16="http://schemas.microsoft.com/office/drawing/2014/main" id="{00000000-0008-0000-0E00-00003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60" name="Shape 60">
            <a:extLst>
              <a:ext uri="{FF2B5EF4-FFF2-40B4-BE49-F238E27FC236}">
                <a16:creationId xmlns:a16="http://schemas.microsoft.com/office/drawing/2014/main" id="{00000000-0008-0000-0E00-00003C000000}"/>
              </a:ext>
            </a:extLst>
          </xdr:cNvPr>
          <xdr:cNvSpPr/>
        </xdr:nvSpPr>
        <xdr:spPr>
          <a:xfrm>
            <a:off x="-12" y="9533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E00-00003D000000}"/>
              </a:ext>
            </a:extLst>
          </xdr:cNvPr>
          <xdr:cNvSpPr/>
        </xdr:nvSpPr>
        <xdr:spPr>
          <a:xfrm>
            <a:off x="-12" y="8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63" name="Group 63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F00-000040000000}"/>
              </a:ext>
            </a:extLst>
          </xdr:cNvPr>
          <xdr:cNvSpPr/>
        </xdr:nvSpPr>
        <xdr:spPr>
          <a:xfrm>
            <a:off x="-12" y="9533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65" name="Shape 65">
            <a:extLst>
              <a:ext uri="{FF2B5EF4-FFF2-40B4-BE49-F238E27FC236}">
                <a16:creationId xmlns:a16="http://schemas.microsoft.com/office/drawing/2014/main" id="{00000000-0008-0000-0F00-000041000000}"/>
              </a:ext>
            </a:extLst>
          </xdr:cNvPr>
          <xdr:cNvSpPr/>
        </xdr:nvSpPr>
        <xdr:spPr>
          <a:xfrm>
            <a:off x="-12" y="8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00000000-0008-0000-1000-00004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67" name="Group 67">
          <a:extLst>
            <a:ext uri="{FF2B5EF4-FFF2-40B4-BE49-F238E27FC236}">
              <a16:creationId xmlns:a16="http://schemas.microsoft.com/office/drawing/2014/main" id="{00000000-0008-0000-1000-00004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68" name="Shape 68">
            <a:extLst>
              <a:ext uri="{FF2B5EF4-FFF2-40B4-BE49-F238E27FC236}">
                <a16:creationId xmlns:a16="http://schemas.microsoft.com/office/drawing/2014/main" id="{00000000-0008-0000-1000-000044000000}"/>
              </a:ext>
            </a:extLst>
          </xdr:cNvPr>
          <xdr:cNvSpPr/>
        </xdr:nvSpPr>
        <xdr:spPr>
          <a:xfrm>
            <a:off x="-12" y="953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69" name="Shape 69">
            <a:extLst>
              <a:ext uri="{FF2B5EF4-FFF2-40B4-BE49-F238E27FC236}">
                <a16:creationId xmlns:a16="http://schemas.microsoft.com/office/drawing/2014/main" id="{00000000-0008-0000-1000-000045000000}"/>
              </a:ext>
            </a:extLst>
          </xdr:cNvPr>
          <xdr:cNvSpPr/>
        </xdr:nvSpPr>
        <xdr:spPr>
          <a:xfrm>
            <a:off x="-12" y="9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1100-00004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71" name="Group 71">
          <a:extLst>
            <a:ext uri="{FF2B5EF4-FFF2-40B4-BE49-F238E27FC236}">
              <a16:creationId xmlns:a16="http://schemas.microsoft.com/office/drawing/2014/main" id="{00000000-0008-0000-1100-00004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72" name="Shape 72">
            <a:extLst>
              <a:ext uri="{FF2B5EF4-FFF2-40B4-BE49-F238E27FC236}">
                <a16:creationId xmlns:a16="http://schemas.microsoft.com/office/drawing/2014/main" id="{00000000-0008-0000-1100-000048000000}"/>
              </a:ext>
            </a:extLst>
          </xdr:cNvPr>
          <xdr:cNvSpPr/>
        </xdr:nvSpPr>
        <xdr:spPr>
          <a:xfrm>
            <a:off x="-12" y="953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73" name="Shape 73">
            <a:extLst>
              <a:ext uri="{FF2B5EF4-FFF2-40B4-BE49-F238E27FC236}">
                <a16:creationId xmlns:a16="http://schemas.microsoft.com/office/drawing/2014/main" id="{00000000-0008-0000-1100-000049000000}"/>
              </a:ext>
            </a:extLst>
          </xdr:cNvPr>
          <xdr:cNvSpPr/>
        </xdr:nvSpPr>
        <xdr:spPr>
          <a:xfrm>
            <a:off x="-12" y="9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1300-00004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75" name="Group 75">
          <a:extLst>
            <a:ext uri="{FF2B5EF4-FFF2-40B4-BE49-F238E27FC236}">
              <a16:creationId xmlns:a16="http://schemas.microsoft.com/office/drawing/2014/main" id="{00000000-0008-0000-1300-00004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76" name="Shape 76">
            <a:extLst>
              <a:ext uri="{FF2B5EF4-FFF2-40B4-BE49-F238E27FC236}">
                <a16:creationId xmlns:a16="http://schemas.microsoft.com/office/drawing/2014/main" id="{00000000-0008-0000-1300-00004C000000}"/>
              </a:ext>
            </a:extLst>
          </xdr:cNvPr>
          <xdr:cNvSpPr/>
        </xdr:nvSpPr>
        <xdr:spPr>
          <a:xfrm>
            <a:off x="-12" y="953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77" name="Shape 77">
            <a:extLst>
              <a:ext uri="{FF2B5EF4-FFF2-40B4-BE49-F238E27FC236}">
                <a16:creationId xmlns:a16="http://schemas.microsoft.com/office/drawing/2014/main" id="{00000000-0008-0000-1300-00004D000000}"/>
              </a:ext>
            </a:extLst>
          </xdr:cNvPr>
          <xdr:cNvSpPr/>
        </xdr:nvSpPr>
        <xdr:spPr>
          <a:xfrm>
            <a:off x="-12" y="1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7" name="Group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-12" y="952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27</xdr:row>
      <xdr:rowOff>0</xdr:rowOff>
    </xdr:from>
    <xdr:ext cx="9486900" cy="219075"/>
    <xdr:grpSp>
      <xdr:nvGrpSpPr>
        <xdr:cNvPr id="79" name="Group 79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GrpSpPr/>
      </xdr:nvGrpSpPr>
      <xdr:grpSpPr>
        <a:xfrm>
          <a:off x="285749" y="6305550"/>
          <a:ext cx="9486900" cy="219075"/>
          <a:chOff x="0" y="0"/>
          <a:chExt cx="9486900" cy="219075"/>
        </a:xfrm>
      </xdr:grpSpPr>
      <xdr:sp macro="" textlink="">
        <xdr:nvSpPr>
          <xdr:cNvPr id="80" name="Shape 80">
            <a:extLst>
              <a:ext uri="{FF2B5EF4-FFF2-40B4-BE49-F238E27FC236}">
                <a16:creationId xmlns:a16="http://schemas.microsoft.com/office/drawing/2014/main" id="{00000000-0008-0000-1400-000050000000}"/>
              </a:ext>
            </a:extLst>
          </xdr:cNvPr>
          <xdr:cNvSpPr/>
        </xdr:nvSpPr>
        <xdr:spPr>
          <a:xfrm>
            <a:off x="-12" y="953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81" name="Shape 81">
            <a:extLst>
              <a:ext uri="{FF2B5EF4-FFF2-40B4-BE49-F238E27FC236}">
                <a16:creationId xmlns:a16="http://schemas.microsoft.com/office/drawing/2014/main" id="{00000000-0008-0000-1400-000051000000}"/>
              </a:ext>
            </a:extLst>
          </xdr:cNvPr>
          <xdr:cNvSpPr/>
        </xdr:nvSpPr>
        <xdr:spPr>
          <a:xfrm>
            <a:off x="-12" y="1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00000000-0008-0000-1500-00005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18</xdr:row>
      <xdr:rowOff>0</xdr:rowOff>
    </xdr:from>
    <xdr:ext cx="9486900" cy="219075"/>
    <xdr:grpSp>
      <xdr:nvGrpSpPr>
        <xdr:cNvPr id="83" name="Group 83">
          <a:extLst>
            <a:ext uri="{FF2B5EF4-FFF2-40B4-BE49-F238E27FC236}">
              <a16:creationId xmlns:a16="http://schemas.microsoft.com/office/drawing/2014/main" id="{00000000-0008-0000-1500-000053000000}"/>
            </a:ext>
          </a:extLst>
        </xdr:cNvPr>
        <xdr:cNvGrpSpPr/>
      </xdr:nvGrpSpPr>
      <xdr:grpSpPr>
        <a:xfrm>
          <a:off x="285749" y="6200775"/>
          <a:ext cx="9486900" cy="219075"/>
          <a:chOff x="0" y="0"/>
          <a:chExt cx="9486900" cy="219075"/>
        </a:xfrm>
      </xdr:grpSpPr>
      <xdr:sp macro="" textlink="">
        <xdr:nvSpPr>
          <xdr:cNvPr id="84" name="Shape 84">
            <a:extLst>
              <a:ext uri="{FF2B5EF4-FFF2-40B4-BE49-F238E27FC236}">
                <a16:creationId xmlns:a16="http://schemas.microsoft.com/office/drawing/2014/main" id="{00000000-0008-0000-1500-000054000000}"/>
              </a:ext>
            </a:extLst>
          </xdr:cNvPr>
          <xdr:cNvSpPr/>
        </xdr:nvSpPr>
        <xdr:spPr>
          <a:xfrm>
            <a:off x="-12" y="953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85" name="Shape 85">
            <a:extLst>
              <a:ext uri="{FF2B5EF4-FFF2-40B4-BE49-F238E27FC236}">
                <a16:creationId xmlns:a16="http://schemas.microsoft.com/office/drawing/2014/main" id="{00000000-0008-0000-1500-000055000000}"/>
              </a:ext>
            </a:extLst>
          </xdr:cNvPr>
          <xdr:cNvSpPr/>
        </xdr:nvSpPr>
        <xdr:spPr>
          <a:xfrm>
            <a:off x="-12" y="1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1600-00005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87" name="Group 87">
          <a:extLst>
            <a:ext uri="{FF2B5EF4-FFF2-40B4-BE49-F238E27FC236}">
              <a16:creationId xmlns:a16="http://schemas.microsoft.com/office/drawing/2014/main" id="{00000000-0008-0000-1600-00005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88" name="Shape 88">
            <a:extLst>
              <a:ext uri="{FF2B5EF4-FFF2-40B4-BE49-F238E27FC236}">
                <a16:creationId xmlns:a16="http://schemas.microsoft.com/office/drawing/2014/main" id="{00000000-0008-0000-1600-000058000000}"/>
              </a:ext>
            </a:extLst>
          </xdr:cNvPr>
          <xdr:cNvSpPr/>
        </xdr:nvSpPr>
        <xdr:spPr>
          <a:xfrm>
            <a:off x="-12" y="952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89" name="Shape 89">
            <a:extLst>
              <a:ext uri="{FF2B5EF4-FFF2-40B4-BE49-F238E27FC236}">
                <a16:creationId xmlns:a16="http://schemas.microsoft.com/office/drawing/2014/main" id="{00000000-0008-0000-1600-000059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00000000-0008-0000-1700-00005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91" name="Group 91">
          <a:extLst>
            <a:ext uri="{FF2B5EF4-FFF2-40B4-BE49-F238E27FC236}">
              <a16:creationId xmlns:a16="http://schemas.microsoft.com/office/drawing/2014/main" id="{00000000-0008-0000-1700-00005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92" name="Shape 92">
            <a:extLst>
              <a:ext uri="{FF2B5EF4-FFF2-40B4-BE49-F238E27FC236}">
                <a16:creationId xmlns:a16="http://schemas.microsoft.com/office/drawing/2014/main" id="{00000000-0008-0000-1700-00005C000000}"/>
              </a:ext>
            </a:extLst>
          </xdr:cNvPr>
          <xdr:cNvSpPr/>
        </xdr:nvSpPr>
        <xdr:spPr>
          <a:xfrm>
            <a:off x="-12" y="952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93" name="Shape 93">
            <a:extLst>
              <a:ext uri="{FF2B5EF4-FFF2-40B4-BE49-F238E27FC236}">
                <a16:creationId xmlns:a16="http://schemas.microsoft.com/office/drawing/2014/main" id="{00000000-0008-0000-1700-00005D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1800-00005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95" name="Group 95">
          <a:extLst>
            <a:ext uri="{FF2B5EF4-FFF2-40B4-BE49-F238E27FC236}">
              <a16:creationId xmlns:a16="http://schemas.microsoft.com/office/drawing/2014/main" id="{00000000-0008-0000-1800-00005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96" name="Shape 96">
            <a:extLst>
              <a:ext uri="{FF2B5EF4-FFF2-40B4-BE49-F238E27FC236}">
                <a16:creationId xmlns:a16="http://schemas.microsoft.com/office/drawing/2014/main" id="{00000000-0008-0000-1800-000060000000}"/>
              </a:ext>
            </a:extLst>
          </xdr:cNvPr>
          <xdr:cNvSpPr/>
        </xdr:nvSpPr>
        <xdr:spPr>
          <a:xfrm>
            <a:off x="-12" y="952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1800-000061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00000000-0008-0000-1A00-00006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99" name="Group 99">
          <a:extLst>
            <a:ext uri="{FF2B5EF4-FFF2-40B4-BE49-F238E27FC236}">
              <a16:creationId xmlns:a16="http://schemas.microsoft.com/office/drawing/2014/main" id="{00000000-0008-0000-1A00-00006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00" name="Shape 100">
            <a:extLst>
              <a:ext uri="{FF2B5EF4-FFF2-40B4-BE49-F238E27FC236}">
                <a16:creationId xmlns:a16="http://schemas.microsoft.com/office/drawing/2014/main" id="{00000000-0008-0000-1A00-000064000000}"/>
              </a:ext>
            </a:extLst>
          </xdr:cNvPr>
          <xdr:cNvSpPr/>
        </xdr:nvSpPr>
        <xdr:spPr>
          <a:xfrm>
            <a:off x="-12" y="952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01" name="Shape 101">
            <a:extLst>
              <a:ext uri="{FF2B5EF4-FFF2-40B4-BE49-F238E27FC236}">
                <a16:creationId xmlns:a16="http://schemas.microsoft.com/office/drawing/2014/main" id="{00000000-0008-0000-1A00-000065000000}"/>
              </a:ext>
            </a:extLst>
          </xdr:cNvPr>
          <xdr:cNvSpPr/>
        </xdr:nvSpPr>
        <xdr:spPr>
          <a:xfrm>
            <a:off x="-12" y="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00000000-0008-0000-1B00-00006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03" name="Group 103">
          <a:extLst>
            <a:ext uri="{FF2B5EF4-FFF2-40B4-BE49-F238E27FC236}">
              <a16:creationId xmlns:a16="http://schemas.microsoft.com/office/drawing/2014/main" id="{00000000-0008-0000-1B00-00006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04" name="Shape 104">
            <a:extLst>
              <a:ext uri="{FF2B5EF4-FFF2-40B4-BE49-F238E27FC236}">
                <a16:creationId xmlns:a16="http://schemas.microsoft.com/office/drawing/2014/main" id="{00000000-0008-0000-1B00-000068000000}"/>
              </a:ext>
            </a:extLst>
          </xdr:cNvPr>
          <xdr:cNvSpPr/>
        </xdr:nvSpPr>
        <xdr:spPr>
          <a:xfrm>
            <a:off x="-12" y="952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1B00-000069000000}"/>
              </a:ext>
            </a:extLst>
          </xdr:cNvPr>
          <xdr:cNvSpPr/>
        </xdr:nvSpPr>
        <xdr:spPr>
          <a:xfrm>
            <a:off x="-12" y="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00000000-0008-0000-1C00-00006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07" name="Group 107">
          <a:extLst>
            <a:ext uri="{FF2B5EF4-FFF2-40B4-BE49-F238E27FC236}">
              <a16:creationId xmlns:a16="http://schemas.microsoft.com/office/drawing/2014/main" id="{00000000-0008-0000-1C00-00006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08" name="Shape 108">
            <a:extLst>
              <a:ext uri="{FF2B5EF4-FFF2-40B4-BE49-F238E27FC236}">
                <a16:creationId xmlns:a16="http://schemas.microsoft.com/office/drawing/2014/main" id="{00000000-0008-0000-1C00-00006C000000}"/>
              </a:ext>
            </a:extLst>
          </xdr:cNvPr>
          <xdr:cNvSpPr/>
        </xdr:nvSpPr>
        <xdr:spPr>
          <a:xfrm>
            <a:off x="-12" y="9527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09" name="Shape 109">
            <a:extLst>
              <a:ext uri="{FF2B5EF4-FFF2-40B4-BE49-F238E27FC236}">
                <a16:creationId xmlns:a16="http://schemas.microsoft.com/office/drawing/2014/main" id="{00000000-0008-0000-1C00-00006D000000}"/>
              </a:ext>
            </a:extLst>
          </xdr:cNvPr>
          <xdr:cNvSpPr/>
        </xdr:nvSpPr>
        <xdr:spPr>
          <a:xfrm>
            <a:off x="-12" y="2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00000000-0008-0000-1D00-00006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11" name="Group 111">
          <a:extLst>
            <a:ext uri="{FF2B5EF4-FFF2-40B4-BE49-F238E27FC236}">
              <a16:creationId xmlns:a16="http://schemas.microsoft.com/office/drawing/2014/main" id="{00000000-0008-0000-1D00-00006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12" name="Shape 112">
            <a:extLst>
              <a:ext uri="{FF2B5EF4-FFF2-40B4-BE49-F238E27FC236}">
                <a16:creationId xmlns:a16="http://schemas.microsoft.com/office/drawing/2014/main" id="{00000000-0008-0000-1D00-000070000000}"/>
              </a:ext>
            </a:extLst>
          </xdr:cNvPr>
          <xdr:cNvSpPr/>
        </xdr:nvSpPr>
        <xdr:spPr>
          <a:xfrm>
            <a:off x="-12" y="9528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13" name="Shape 113">
            <a:extLst>
              <a:ext uri="{FF2B5EF4-FFF2-40B4-BE49-F238E27FC236}">
                <a16:creationId xmlns:a16="http://schemas.microsoft.com/office/drawing/2014/main" id="{00000000-0008-0000-1D00-000071000000}"/>
              </a:ext>
            </a:extLst>
          </xdr:cNvPr>
          <xdr:cNvSpPr/>
        </xdr:nvSpPr>
        <xdr:spPr>
          <a:xfrm>
            <a:off x="-12" y="3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1E00-00007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15" name="Group 115">
          <a:extLst>
            <a:ext uri="{FF2B5EF4-FFF2-40B4-BE49-F238E27FC236}">
              <a16:creationId xmlns:a16="http://schemas.microsoft.com/office/drawing/2014/main" id="{00000000-0008-0000-1E00-00007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16" name="Shape 116">
            <a:extLst>
              <a:ext uri="{FF2B5EF4-FFF2-40B4-BE49-F238E27FC236}">
                <a16:creationId xmlns:a16="http://schemas.microsoft.com/office/drawing/2014/main" id="{00000000-0008-0000-1E00-000074000000}"/>
              </a:ext>
            </a:extLst>
          </xdr:cNvPr>
          <xdr:cNvSpPr/>
        </xdr:nvSpPr>
        <xdr:spPr>
          <a:xfrm>
            <a:off x="-12" y="9528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17" name="Shape 117">
            <a:extLst>
              <a:ext uri="{FF2B5EF4-FFF2-40B4-BE49-F238E27FC236}">
                <a16:creationId xmlns:a16="http://schemas.microsoft.com/office/drawing/2014/main" id="{00000000-0008-0000-1E00-000075000000}"/>
              </a:ext>
            </a:extLst>
          </xdr:cNvPr>
          <xdr:cNvSpPr/>
        </xdr:nvSpPr>
        <xdr:spPr>
          <a:xfrm>
            <a:off x="-12" y="3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-12" y="952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-12" y="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00000000-0008-0000-1F00-00007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19" name="Group 119">
          <a:extLst>
            <a:ext uri="{FF2B5EF4-FFF2-40B4-BE49-F238E27FC236}">
              <a16:creationId xmlns:a16="http://schemas.microsoft.com/office/drawing/2014/main" id="{00000000-0008-0000-1F00-00007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20" name="Shape 120">
            <a:extLst>
              <a:ext uri="{FF2B5EF4-FFF2-40B4-BE49-F238E27FC236}">
                <a16:creationId xmlns:a16="http://schemas.microsoft.com/office/drawing/2014/main" id="{00000000-0008-0000-1F00-000078000000}"/>
              </a:ext>
            </a:extLst>
          </xdr:cNvPr>
          <xdr:cNvSpPr/>
        </xdr:nvSpPr>
        <xdr:spPr>
          <a:xfrm>
            <a:off x="-12" y="9529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21" name="Shape 121">
            <a:extLst>
              <a:ext uri="{FF2B5EF4-FFF2-40B4-BE49-F238E27FC236}">
                <a16:creationId xmlns:a16="http://schemas.microsoft.com/office/drawing/2014/main" id="{00000000-0008-0000-1F00-000079000000}"/>
              </a:ext>
            </a:extLst>
          </xdr:cNvPr>
          <xdr:cNvSpPr/>
        </xdr:nvSpPr>
        <xdr:spPr>
          <a:xfrm>
            <a:off x="-12" y="4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00000000-0008-0000-2000-00007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23" name="Group 123">
          <a:extLst>
            <a:ext uri="{FF2B5EF4-FFF2-40B4-BE49-F238E27FC236}">
              <a16:creationId xmlns:a16="http://schemas.microsoft.com/office/drawing/2014/main" id="{00000000-0008-0000-2000-00007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24" name="Shape 124">
            <a:extLst>
              <a:ext uri="{FF2B5EF4-FFF2-40B4-BE49-F238E27FC236}">
                <a16:creationId xmlns:a16="http://schemas.microsoft.com/office/drawing/2014/main" id="{00000000-0008-0000-2000-00007C000000}"/>
              </a:ext>
            </a:extLst>
          </xdr:cNvPr>
          <xdr:cNvSpPr/>
        </xdr:nvSpPr>
        <xdr:spPr>
          <a:xfrm>
            <a:off x="-12" y="9529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25" name="Shape 125">
            <a:extLst>
              <a:ext uri="{FF2B5EF4-FFF2-40B4-BE49-F238E27FC236}">
                <a16:creationId xmlns:a16="http://schemas.microsoft.com/office/drawing/2014/main" id="{00000000-0008-0000-2000-00007D000000}"/>
              </a:ext>
            </a:extLst>
          </xdr:cNvPr>
          <xdr:cNvSpPr/>
        </xdr:nvSpPr>
        <xdr:spPr>
          <a:xfrm>
            <a:off x="-12" y="4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00000000-0008-0000-2100-00007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27" name="Group 127">
          <a:extLst>
            <a:ext uri="{FF2B5EF4-FFF2-40B4-BE49-F238E27FC236}">
              <a16:creationId xmlns:a16="http://schemas.microsoft.com/office/drawing/2014/main" id="{00000000-0008-0000-2100-00007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28" name="Shape 128">
            <a:extLst>
              <a:ext uri="{FF2B5EF4-FFF2-40B4-BE49-F238E27FC236}">
                <a16:creationId xmlns:a16="http://schemas.microsoft.com/office/drawing/2014/main" id="{00000000-0008-0000-2100-000080000000}"/>
              </a:ext>
            </a:extLst>
          </xdr:cNvPr>
          <xdr:cNvSpPr/>
        </xdr:nvSpPr>
        <xdr:spPr>
          <a:xfrm>
            <a:off x="-12" y="9530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29" name="Shape 129">
            <a:extLst>
              <a:ext uri="{FF2B5EF4-FFF2-40B4-BE49-F238E27FC236}">
                <a16:creationId xmlns:a16="http://schemas.microsoft.com/office/drawing/2014/main" id="{00000000-0008-0000-2100-000081000000}"/>
              </a:ext>
            </a:extLst>
          </xdr:cNvPr>
          <xdr:cNvSpPr/>
        </xdr:nvSpPr>
        <xdr:spPr>
          <a:xfrm>
            <a:off x="-12" y="5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00000000-0008-0000-2200-00008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31" name="Group 131">
          <a:extLst>
            <a:ext uri="{FF2B5EF4-FFF2-40B4-BE49-F238E27FC236}">
              <a16:creationId xmlns:a16="http://schemas.microsoft.com/office/drawing/2014/main" id="{00000000-0008-0000-2200-00008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32" name="Shape 132">
            <a:extLst>
              <a:ext uri="{FF2B5EF4-FFF2-40B4-BE49-F238E27FC236}">
                <a16:creationId xmlns:a16="http://schemas.microsoft.com/office/drawing/2014/main" id="{00000000-0008-0000-2200-000084000000}"/>
              </a:ext>
            </a:extLst>
          </xdr:cNvPr>
          <xdr:cNvSpPr/>
        </xdr:nvSpPr>
        <xdr:spPr>
          <a:xfrm>
            <a:off x="-12" y="9530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33" name="Shape 133">
            <a:extLst>
              <a:ext uri="{FF2B5EF4-FFF2-40B4-BE49-F238E27FC236}">
                <a16:creationId xmlns:a16="http://schemas.microsoft.com/office/drawing/2014/main" id="{00000000-0008-0000-2200-000085000000}"/>
              </a:ext>
            </a:extLst>
          </xdr:cNvPr>
          <xdr:cNvSpPr/>
        </xdr:nvSpPr>
        <xdr:spPr>
          <a:xfrm>
            <a:off x="-12" y="5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34" name="Shape 134">
          <a:extLst>
            <a:ext uri="{FF2B5EF4-FFF2-40B4-BE49-F238E27FC236}">
              <a16:creationId xmlns:a16="http://schemas.microsoft.com/office/drawing/2014/main" id="{00000000-0008-0000-2300-00008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19</xdr:row>
      <xdr:rowOff>0</xdr:rowOff>
    </xdr:from>
    <xdr:ext cx="9486900" cy="219075"/>
    <xdr:grpSp>
      <xdr:nvGrpSpPr>
        <xdr:cNvPr id="135" name="Group 135">
          <a:extLst>
            <a:ext uri="{FF2B5EF4-FFF2-40B4-BE49-F238E27FC236}">
              <a16:creationId xmlns:a16="http://schemas.microsoft.com/office/drawing/2014/main" id="{00000000-0008-0000-2300-000087000000}"/>
            </a:ext>
          </a:extLst>
        </xdr:cNvPr>
        <xdr:cNvGrpSpPr/>
      </xdr:nvGrpSpPr>
      <xdr:grpSpPr>
        <a:xfrm>
          <a:off x="285749" y="6410325"/>
          <a:ext cx="9486900" cy="219075"/>
          <a:chOff x="0" y="0"/>
          <a:chExt cx="9486900" cy="219075"/>
        </a:xfrm>
      </xdr:grpSpPr>
      <xdr:sp macro="" textlink="">
        <xdr:nvSpPr>
          <xdr:cNvPr id="136" name="Shape 136">
            <a:extLst>
              <a:ext uri="{FF2B5EF4-FFF2-40B4-BE49-F238E27FC236}">
                <a16:creationId xmlns:a16="http://schemas.microsoft.com/office/drawing/2014/main" id="{00000000-0008-0000-2300-000088000000}"/>
              </a:ext>
            </a:extLst>
          </xdr:cNvPr>
          <xdr:cNvSpPr/>
        </xdr:nvSpPr>
        <xdr:spPr>
          <a:xfrm>
            <a:off x="-12" y="9531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37" name="Shape 137">
            <a:extLst>
              <a:ext uri="{FF2B5EF4-FFF2-40B4-BE49-F238E27FC236}">
                <a16:creationId xmlns:a16="http://schemas.microsoft.com/office/drawing/2014/main" id="{00000000-0008-0000-2300-000089000000}"/>
              </a:ext>
            </a:extLst>
          </xdr:cNvPr>
          <xdr:cNvSpPr/>
        </xdr:nvSpPr>
        <xdr:spPr>
          <a:xfrm>
            <a:off x="-12" y="6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38" name="Shape 138">
          <a:extLst>
            <a:ext uri="{FF2B5EF4-FFF2-40B4-BE49-F238E27FC236}">
              <a16:creationId xmlns:a16="http://schemas.microsoft.com/office/drawing/2014/main" id="{00000000-0008-0000-2500-00008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39" name="Group 139">
          <a:extLst>
            <a:ext uri="{FF2B5EF4-FFF2-40B4-BE49-F238E27FC236}">
              <a16:creationId xmlns:a16="http://schemas.microsoft.com/office/drawing/2014/main" id="{00000000-0008-0000-2500-00008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40" name="Shape 140">
            <a:extLst>
              <a:ext uri="{FF2B5EF4-FFF2-40B4-BE49-F238E27FC236}">
                <a16:creationId xmlns:a16="http://schemas.microsoft.com/office/drawing/2014/main" id="{00000000-0008-0000-2500-00008C000000}"/>
              </a:ext>
            </a:extLst>
          </xdr:cNvPr>
          <xdr:cNvSpPr/>
        </xdr:nvSpPr>
        <xdr:spPr>
          <a:xfrm>
            <a:off x="-12" y="9532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41" name="Shape 141">
            <a:extLst>
              <a:ext uri="{FF2B5EF4-FFF2-40B4-BE49-F238E27FC236}">
                <a16:creationId xmlns:a16="http://schemas.microsoft.com/office/drawing/2014/main" id="{00000000-0008-0000-2500-00008D000000}"/>
              </a:ext>
            </a:extLst>
          </xdr:cNvPr>
          <xdr:cNvSpPr/>
        </xdr:nvSpPr>
        <xdr:spPr>
          <a:xfrm>
            <a:off x="-12" y="7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42" name="Shape 142">
          <a:extLst>
            <a:ext uri="{FF2B5EF4-FFF2-40B4-BE49-F238E27FC236}">
              <a16:creationId xmlns:a16="http://schemas.microsoft.com/office/drawing/2014/main" id="{00000000-0008-0000-2600-00008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18</xdr:row>
      <xdr:rowOff>0</xdr:rowOff>
    </xdr:from>
    <xdr:ext cx="9486900" cy="219075"/>
    <xdr:grpSp>
      <xdr:nvGrpSpPr>
        <xdr:cNvPr id="143" name="Group 143">
          <a:extLst>
            <a:ext uri="{FF2B5EF4-FFF2-40B4-BE49-F238E27FC236}">
              <a16:creationId xmlns:a16="http://schemas.microsoft.com/office/drawing/2014/main" id="{00000000-0008-0000-2600-00008F000000}"/>
            </a:ext>
          </a:extLst>
        </xdr:cNvPr>
        <xdr:cNvGrpSpPr/>
      </xdr:nvGrpSpPr>
      <xdr:grpSpPr>
        <a:xfrm>
          <a:off x="285749" y="6200775"/>
          <a:ext cx="9486900" cy="219075"/>
          <a:chOff x="0" y="0"/>
          <a:chExt cx="9486900" cy="219075"/>
        </a:xfrm>
      </xdr:grpSpPr>
      <xdr:sp macro="" textlink="">
        <xdr:nvSpPr>
          <xdr:cNvPr id="144" name="Shape 144">
            <a:extLst>
              <a:ext uri="{FF2B5EF4-FFF2-40B4-BE49-F238E27FC236}">
                <a16:creationId xmlns:a16="http://schemas.microsoft.com/office/drawing/2014/main" id="{00000000-0008-0000-2600-000090000000}"/>
              </a:ext>
            </a:extLst>
          </xdr:cNvPr>
          <xdr:cNvSpPr/>
        </xdr:nvSpPr>
        <xdr:spPr>
          <a:xfrm>
            <a:off x="-12" y="9532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45" name="Shape 145">
            <a:extLst>
              <a:ext uri="{FF2B5EF4-FFF2-40B4-BE49-F238E27FC236}">
                <a16:creationId xmlns:a16="http://schemas.microsoft.com/office/drawing/2014/main" id="{00000000-0008-0000-2600-000091000000}"/>
              </a:ext>
            </a:extLst>
          </xdr:cNvPr>
          <xdr:cNvSpPr/>
        </xdr:nvSpPr>
        <xdr:spPr>
          <a:xfrm>
            <a:off x="-12" y="7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46" name="Shape 146">
          <a:extLst>
            <a:ext uri="{FF2B5EF4-FFF2-40B4-BE49-F238E27FC236}">
              <a16:creationId xmlns:a16="http://schemas.microsoft.com/office/drawing/2014/main" id="{00000000-0008-0000-2700-00009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18</xdr:row>
      <xdr:rowOff>0</xdr:rowOff>
    </xdr:from>
    <xdr:ext cx="9486900" cy="219075"/>
    <xdr:grpSp>
      <xdr:nvGrpSpPr>
        <xdr:cNvPr id="147" name="Group 147">
          <a:extLst>
            <a:ext uri="{FF2B5EF4-FFF2-40B4-BE49-F238E27FC236}">
              <a16:creationId xmlns:a16="http://schemas.microsoft.com/office/drawing/2014/main" id="{00000000-0008-0000-2700-000093000000}"/>
            </a:ext>
          </a:extLst>
        </xdr:cNvPr>
        <xdr:cNvGrpSpPr/>
      </xdr:nvGrpSpPr>
      <xdr:grpSpPr>
        <a:xfrm>
          <a:off x="285749" y="6200775"/>
          <a:ext cx="9486900" cy="219075"/>
          <a:chOff x="0" y="0"/>
          <a:chExt cx="9486900" cy="219075"/>
        </a:xfrm>
      </xdr:grpSpPr>
      <xdr:sp macro="" textlink="">
        <xdr:nvSpPr>
          <xdr:cNvPr id="148" name="Shape 148">
            <a:extLst>
              <a:ext uri="{FF2B5EF4-FFF2-40B4-BE49-F238E27FC236}">
                <a16:creationId xmlns:a16="http://schemas.microsoft.com/office/drawing/2014/main" id="{00000000-0008-0000-2700-000094000000}"/>
              </a:ext>
            </a:extLst>
          </xdr:cNvPr>
          <xdr:cNvSpPr/>
        </xdr:nvSpPr>
        <xdr:spPr>
          <a:xfrm>
            <a:off x="-12" y="9533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49" name="Shape 149">
            <a:extLst>
              <a:ext uri="{FF2B5EF4-FFF2-40B4-BE49-F238E27FC236}">
                <a16:creationId xmlns:a16="http://schemas.microsoft.com/office/drawing/2014/main" id="{00000000-0008-0000-2700-000095000000}"/>
              </a:ext>
            </a:extLst>
          </xdr:cNvPr>
          <xdr:cNvSpPr/>
        </xdr:nvSpPr>
        <xdr:spPr>
          <a:xfrm>
            <a:off x="-12" y="8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50" name="Shape 150">
          <a:extLst>
            <a:ext uri="{FF2B5EF4-FFF2-40B4-BE49-F238E27FC236}">
              <a16:creationId xmlns:a16="http://schemas.microsoft.com/office/drawing/2014/main" id="{00000000-0008-0000-2800-00009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51" name="Group 151">
          <a:extLst>
            <a:ext uri="{FF2B5EF4-FFF2-40B4-BE49-F238E27FC236}">
              <a16:creationId xmlns:a16="http://schemas.microsoft.com/office/drawing/2014/main" id="{00000000-0008-0000-2800-00009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52" name="Shape 152">
            <a:extLst>
              <a:ext uri="{FF2B5EF4-FFF2-40B4-BE49-F238E27FC236}">
                <a16:creationId xmlns:a16="http://schemas.microsoft.com/office/drawing/2014/main" id="{00000000-0008-0000-2800-000098000000}"/>
              </a:ext>
            </a:extLst>
          </xdr:cNvPr>
          <xdr:cNvSpPr/>
        </xdr:nvSpPr>
        <xdr:spPr>
          <a:xfrm>
            <a:off x="-12" y="9533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53" name="Shape 153">
            <a:extLst>
              <a:ext uri="{FF2B5EF4-FFF2-40B4-BE49-F238E27FC236}">
                <a16:creationId xmlns:a16="http://schemas.microsoft.com/office/drawing/2014/main" id="{00000000-0008-0000-2800-000099000000}"/>
              </a:ext>
            </a:extLst>
          </xdr:cNvPr>
          <xdr:cNvSpPr/>
        </xdr:nvSpPr>
        <xdr:spPr>
          <a:xfrm>
            <a:off x="-12" y="8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00000000-0008-0000-2900-00009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55" name="Group 155">
          <a:extLst>
            <a:ext uri="{FF2B5EF4-FFF2-40B4-BE49-F238E27FC236}">
              <a16:creationId xmlns:a16="http://schemas.microsoft.com/office/drawing/2014/main" id="{00000000-0008-0000-2900-00009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56" name="Shape 156">
            <a:extLst>
              <a:ext uri="{FF2B5EF4-FFF2-40B4-BE49-F238E27FC236}">
                <a16:creationId xmlns:a16="http://schemas.microsoft.com/office/drawing/2014/main" id="{00000000-0008-0000-2900-00009C000000}"/>
              </a:ext>
            </a:extLst>
          </xdr:cNvPr>
          <xdr:cNvSpPr/>
        </xdr:nvSpPr>
        <xdr:spPr>
          <a:xfrm>
            <a:off x="-12" y="953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57" name="Shape 157">
            <a:extLst>
              <a:ext uri="{FF2B5EF4-FFF2-40B4-BE49-F238E27FC236}">
                <a16:creationId xmlns:a16="http://schemas.microsoft.com/office/drawing/2014/main" id="{00000000-0008-0000-2900-00009D000000}"/>
              </a:ext>
            </a:extLst>
          </xdr:cNvPr>
          <xdr:cNvSpPr/>
        </xdr:nvSpPr>
        <xdr:spPr>
          <a:xfrm>
            <a:off x="-12" y="9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5" name="Group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-12" y="9526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-12" y="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00000000-0008-0000-2A00-00009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59" name="Group 159">
          <a:extLst>
            <a:ext uri="{FF2B5EF4-FFF2-40B4-BE49-F238E27FC236}">
              <a16:creationId xmlns:a16="http://schemas.microsoft.com/office/drawing/2014/main" id="{00000000-0008-0000-2A00-00009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60" name="Shape 160">
            <a:extLst>
              <a:ext uri="{FF2B5EF4-FFF2-40B4-BE49-F238E27FC236}">
                <a16:creationId xmlns:a16="http://schemas.microsoft.com/office/drawing/2014/main" id="{00000000-0008-0000-2A00-0000A0000000}"/>
              </a:ext>
            </a:extLst>
          </xdr:cNvPr>
          <xdr:cNvSpPr/>
        </xdr:nvSpPr>
        <xdr:spPr>
          <a:xfrm>
            <a:off x="-12" y="953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61" name="Shape 161">
            <a:extLst>
              <a:ext uri="{FF2B5EF4-FFF2-40B4-BE49-F238E27FC236}">
                <a16:creationId xmlns:a16="http://schemas.microsoft.com/office/drawing/2014/main" id="{00000000-0008-0000-2A00-0000A1000000}"/>
              </a:ext>
            </a:extLst>
          </xdr:cNvPr>
          <xdr:cNvSpPr/>
        </xdr:nvSpPr>
        <xdr:spPr>
          <a:xfrm>
            <a:off x="-12" y="1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62" name="Shape 162">
          <a:extLst>
            <a:ext uri="{FF2B5EF4-FFF2-40B4-BE49-F238E27FC236}">
              <a16:creationId xmlns:a16="http://schemas.microsoft.com/office/drawing/2014/main" id="{00000000-0008-0000-2B00-0000A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63" name="Group 163">
          <a:extLst>
            <a:ext uri="{FF2B5EF4-FFF2-40B4-BE49-F238E27FC236}">
              <a16:creationId xmlns:a16="http://schemas.microsoft.com/office/drawing/2014/main" id="{00000000-0008-0000-2B00-0000A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64" name="Shape 164">
            <a:extLst>
              <a:ext uri="{FF2B5EF4-FFF2-40B4-BE49-F238E27FC236}">
                <a16:creationId xmlns:a16="http://schemas.microsoft.com/office/drawing/2014/main" id="{00000000-0008-0000-2B00-0000A4000000}"/>
              </a:ext>
            </a:extLst>
          </xdr:cNvPr>
          <xdr:cNvSpPr/>
        </xdr:nvSpPr>
        <xdr:spPr>
          <a:xfrm>
            <a:off x="-12" y="953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65" name="Shape 165">
            <a:extLst>
              <a:ext uri="{FF2B5EF4-FFF2-40B4-BE49-F238E27FC236}">
                <a16:creationId xmlns:a16="http://schemas.microsoft.com/office/drawing/2014/main" id="{00000000-0008-0000-2B00-0000A5000000}"/>
              </a:ext>
            </a:extLst>
          </xdr:cNvPr>
          <xdr:cNvSpPr/>
        </xdr:nvSpPr>
        <xdr:spPr>
          <a:xfrm>
            <a:off x="-12" y="1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66" name="Shape 166">
          <a:extLst>
            <a:ext uri="{FF2B5EF4-FFF2-40B4-BE49-F238E27FC236}">
              <a16:creationId xmlns:a16="http://schemas.microsoft.com/office/drawing/2014/main" id="{00000000-0008-0000-2C00-0000A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67" name="Group 167">
          <a:extLst>
            <a:ext uri="{FF2B5EF4-FFF2-40B4-BE49-F238E27FC236}">
              <a16:creationId xmlns:a16="http://schemas.microsoft.com/office/drawing/2014/main" id="{00000000-0008-0000-2C00-0000A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68" name="Shape 168">
            <a:extLst>
              <a:ext uri="{FF2B5EF4-FFF2-40B4-BE49-F238E27FC236}">
                <a16:creationId xmlns:a16="http://schemas.microsoft.com/office/drawing/2014/main" id="{00000000-0008-0000-2C00-0000A8000000}"/>
              </a:ext>
            </a:extLst>
          </xdr:cNvPr>
          <xdr:cNvSpPr/>
        </xdr:nvSpPr>
        <xdr:spPr>
          <a:xfrm>
            <a:off x="-12" y="9523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69" name="Shape 169">
            <a:extLst>
              <a:ext uri="{FF2B5EF4-FFF2-40B4-BE49-F238E27FC236}">
                <a16:creationId xmlns:a16="http://schemas.microsoft.com/office/drawing/2014/main" id="{00000000-0008-0000-2C00-0000A9000000}"/>
              </a:ext>
            </a:extLst>
          </xdr:cNvPr>
          <xdr:cNvSpPr/>
        </xdr:nvSpPr>
        <xdr:spPr>
          <a:xfrm>
            <a:off x="-12" y="-1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70" name="Shape 170">
          <a:extLst>
            <a:ext uri="{FF2B5EF4-FFF2-40B4-BE49-F238E27FC236}">
              <a16:creationId xmlns:a16="http://schemas.microsoft.com/office/drawing/2014/main" id="{00000000-0008-0000-2D00-0000A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71" name="Group 171">
          <a:extLst>
            <a:ext uri="{FF2B5EF4-FFF2-40B4-BE49-F238E27FC236}">
              <a16:creationId xmlns:a16="http://schemas.microsoft.com/office/drawing/2014/main" id="{00000000-0008-0000-2D00-0000A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72" name="Shape 172">
            <a:extLst>
              <a:ext uri="{FF2B5EF4-FFF2-40B4-BE49-F238E27FC236}">
                <a16:creationId xmlns:a16="http://schemas.microsoft.com/office/drawing/2014/main" id="{00000000-0008-0000-2D00-0000AC000000}"/>
              </a:ext>
            </a:extLst>
          </xdr:cNvPr>
          <xdr:cNvSpPr/>
        </xdr:nvSpPr>
        <xdr:spPr>
          <a:xfrm>
            <a:off x="-12" y="952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73" name="Shape 173">
            <a:extLst>
              <a:ext uri="{FF2B5EF4-FFF2-40B4-BE49-F238E27FC236}">
                <a16:creationId xmlns:a16="http://schemas.microsoft.com/office/drawing/2014/main" id="{00000000-0008-0000-2D00-0000AD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00000000-0008-0000-2E00-0000A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18</xdr:row>
      <xdr:rowOff>0</xdr:rowOff>
    </xdr:from>
    <xdr:ext cx="9486900" cy="219075"/>
    <xdr:grpSp>
      <xdr:nvGrpSpPr>
        <xdr:cNvPr id="175" name="Group 175">
          <a:extLst>
            <a:ext uri="{FF2B5EF4-FFF2-40B4-BE49-F238E27FC236}">
              <a16:creationId xmlns:a16="http://schemas.microsoft.com/office/drawing/2014/main" id="{00000000-0008-0000-2E00-0000AF000000}"/>
            </a:ext>
          </a:extLst>
        </xdr:cNvPr>
        <xdr:cNvGrpSpPr/>
      </xdr:nvGrpSpPr>
      <xdr:grpSpPr>
        <a:xfrm>
          <a:off x="285749" y="6200775"/>
          <a:ext cx="9486900" cy="219075"/>
          <a:chOff x="0" y="0"/>
          <a:chExt cx="9486900" cy="219075"/>
        </a:xfrm>
      </xdr:grpSpPr>
      <xdr:sp macro="" textlink="">
        <xdr:nvSpPr>
          <xdr:cNvPr id="176" name="Shape 176">
            <a:extLst>
              <a:ext uri="{FF2B5EF4-FFF2-40B4-BE49-F238E27FC236}">
                <a16:creationId xmlns:a16="http://schemas.microsoft.com/office/drawing/2014/main" id="{00000000-0008-0000-2E00-0000B0000000}"/>
              </a:ext>
            </a:extLst>
          </xdr:cNvPr>
          <xdr:cNvSpPr/>
        </xdr:nvSpPr>
        <xdr:spPr>
          <a:xfrm>
            <a:off x="-12" y="9524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77" name="Shape 177">
            <a:extLst>
              <a:ext uri="{FF2B5EF4-FFF2-40B4-BE49-F238E27FC236}">
                <a16:creationId xmlns:a16="http://schemas.microsoft.com/office/drawing/2014/main" id="{00000000-0008-0000-2E00-0000B1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00000000-0008-0000-2F00-0000B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79" name="Group 179">
          <a:extLst>
            <a:ext uri="{FF2B5EF4-FFF2-40B4-BE49-F238E27FC236}">
              <a16:creationId xmlns:a16="http://schemas.microsoft.com/office/drawing/2014/main" id="{00000000-0008-0000-2F00-0000B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80" name="Shape 180">
            <a:extLst>
              <a:ext uri="{FF2B5EF4-FFF2-40B4-BE49-F238E27FC236}">
                <a16:creationId xmlns:a16="http://schemas.microsoft.com/office/drawing/2014/main" id="{00000000-0008-0000-2F00-0000B4000000}"/>
              </a:ext>
            </a:extLst>
          </xdr:cNvPr>
          <xdr:cNvSpPr/>
        </xdr:nvSpPr>
        <xdr:spPr>
          <a:xfrm>
            <a:off x="-12" y="952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81" name="Shape 181">
            <a:extLst>
              <a:ext uri="{FF2B5EF4-FFF2-40B4-BE49-F238E27FC236}">
                <a16:creationId xmlns:a16="http://schemas.microsoft.com/office/drawing/2014/main" id="{00000000-0008-0000-2F00-0000B5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00000000-0008-0000-3000-0000B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83" name="Group 183">
          <a:extLst>
            <a:ext uri="{FF2B5EF4-FFF2-40B4-BE49-F238E27FC236}">
              <a16:creationId xmlns:a16="http://schemas.microsoft.com/office/drawing/2014/main" id="{00000000-0008-0000-3000-0000B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184" name="Shape 184">
            <a:extLst>
              <a:ext uri="{FF2B5EF4-FFF2-40B4-BE49-F238E27FC236}">
                <a16:creationId xmlns:a16="http://schemas.microsoft.com/office/drawing/2014/main" id="{00000000-0008-0000-3000-0000B8000000}"/>
              </a:ext>
            </a:extLst>
          </xdr:cNvPr>
          <xdr:cNvSpPr/>
        </xdr:nvSpPr>
        <xdr:spPr>
          <a:xfrm>
            <a:off x="-12" y="9525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185" name="Shape 185">
            <a:extLst>
              <a:ext uri="{FF2B5EF4-FFF2-40B4-BE49-F238E27FC236}">
                <a16:creationId xmlns:a16="http://schemas.microsoft.com/office/drawing/2014/main" id="{00000000-0008-0000-3000-0000B9000000}"/>
              </a:ext>
            </a:extLst>
          </xdr:cNvPr>
          <xdr:cNvSpPr/>
        </xdr:nvSpPr>
        <xdr:spPr>
          <a:xfrm>
            <a:off x="-12" y="0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19" name="Group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>
            <a:off x="-12" y="9527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/>
        </xdr:nvSpPr>
        <xdr:spPr>
          <a:xfrm>
            <a:off x="-12" y="2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23" name="Group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-12" y="9527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/>
        </xdr:nvSpPr>
        <xdr:spPr>
          <a:xfrm>
            <a:off x="-12" y="2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27" name="Group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/>
        </xdr:nvSpPr>
        <xdr:spPr>
          <a:xfrm>
            <a:off x="-12" y="9528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/>
        </xdr:nvSpPr>
        <xdr:spPr>
          <a:xfrm>
            <a:off x="-12" y="3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31" name="Group 3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-12" y="9528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-12" y="3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234949</xdr:colOff>
      <xdr:row>1</xdr:row>
      <xdr:rowOff>0</xdr:rowOff>
    </xdr:from>
    <xdr:ext cx="1524000" cy="95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524000" cy="9525"/>
        </a:xfrm>
        <a:custGeom>
          <a:avLst/>
          <a:gdLst/>
          <a:ahLst/>
          <a:cxnLst/>
          <a:rect l="0" t="0" r="0" b="0"/>
          <a:pathLst>
            <a:path w="1524000" h="9525">
              <a:moveTo>
                <a:pt x="1523999" y="9524"/>
              </a:moveTo>
              <a:lnTo>
                <a:pt x="0" y="9524"/>
              </a:lnTo>
              <a:lnTo>
                <a:pt x="0" y="0"/>
              </a:lnTo>
              <a:lnTo>
                <a:pt x="1523999" y="0"/>
              </a:lnTo>
              <a:lnTo>
                <a:pt x="1523999" y="95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285749</xdr:colOff>
      <xdr:row>28</xdr:row>
      <xdr:rowOff>0</xdr:rowOff>
    </xdr:from>
    <xdr:ext cx="9486900" cy="219075"/>
    <xdr:grpSp>
      <xdr:nvGrpSpPr>
        <xdr:cNvPr id="35" name="Group 35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GrpSpPr/>
      </xdr:nvGrpSpPr>
      <xdr:grpSpPr>
        <a:xfrm>
          <a:off x="285749" y="6353175"/>
          <a:ext cx="9486900" cy="219075"/>
          <a:chOff x="0" y="0"/>
          <a:chExt cx="9486900" cy="219075"/>
        </a:xfrm>
      </xdr:grpSpPr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800-000024000000}"/>
              </a:ext>
            </a:extLst>
          </xdr:cNvPr>
          <xdr:cNvSpPr/>
        </xdr:nvSpPr>
        <xdr:spPr>
          <a:xfrm>
            <a:off x="-12" y="9529"/>
            <a:ext cx="9486900" cy="209550"/>
          </a:xfrm>
          <a:custGeom>
            <a:avLst/>
            <a:gdLst/>
            <a:ahLst/>
            <a:cxnLst/>
            <a:rect l="0" t="0" r="0" b="0"/>
            <a:pathLst>
              <a:path w="9486900" h="209550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209550"/>
                </a:lnTo>
                <a:lnTo>
                  <a:pt x="9486900" y="209550"/>
                </a:lnTo>
                <a:lnTo>
                  <a:pt x="9486900" y="0"/>
                </a:lnTo>
                <a:close/>
              </a:path>
            </a:pathLst>
          </a:custGeom>
          <a:solidFill>
            <a:srgbClr val="B9C6EC"/>
          </a:solidFill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SpPr/>
        </xdr:nvSpPr>
        <xdr:spPr>
          <a:xfrm>
            <a:off x="-12" y="4"/>
            <a:ext cx="9486900" cy="219075"/>
          </a:xfrm>
          <a:custGeom>
            <a:avLst/>
            <a:gdLst/>
            <a:ahLst/>
            <a:cxnLst/>
            <a:rect l="0" t="0" r="0" b="0"/>
            <a:pathLst>
              <a:path w="9486900" h="219075">
                <a:moveTo>
                  <a:pt x="9486900" y="209550"/>
                </a:moveTo>
                <a:lnTo>
                  <a:pt x="9486900" y="209550"/>
                </a:lnTo>
                <a:lnTo>
                  <a:pt x="0" y="209550"/>
                </a:lnTo>
                <a:lnTo>
                  <a:pt x="0" y="219075"/>
                </a:lnTo>
                <a:lnTo>
                  <a:pt x="9486900" y="219075"/>
                </a:lnTo>
                <a:lnTo>
                  <a:pt x="9486900" y="209550"/>
                </a:lnTo>
                <a:close/>
              </a:path>
              <a:path w="9486900" h="219075">
                <a:moveTo>
                  <a:pt x="9486900" y="0"/>
                </a:moveTo>
                <a:lnTo>
                  <a:pt x="9486900" y="0"/>
                </a:lnTo>
                <a:lnTo>
                  <a:pt x="0" y="0"/>
                </a:lnTo>
                <a:lnTo>
                  <a:pt x="0" y="9525"/>
                </a:lnTo>
                <a:lnTo>
                  <a:pt x="9486900" y="9525"/>
                </a:lnTo>
                <a:lnTo>
                  <a:pt x="9486900" y="0"/>
                </a:lnTo>
                <a:close/>
              </a:path>
            </a:pathLst>
          </a:custGeom>
          <a:solidFill>
            <a:srgbClr val="ECEDEF"/>
          </a:solidFill>
        </xdr:spPr>
      </xdr:sp>
    </xdr:grp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4.1640625" customWidth="1"/>
    <col min="4" max="4" width="22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0</v>
      </c>
      <c r="B1" s="62"/>
      <c r="C1" s="62"/>
      <c r="D1" s="63" t="s">
        <v>1</v>
      </c>
      <c r="E1" s="63"/>
      <c r="F1" s="63"/>
      <c r="G1" s="63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0.66666666666666663</v>
      </c>
      <c r="BQ1" s="51">
        <v>6.2496666666667089E-3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5</v>
      </c>
      <c r="D3" s="65"/>
      <c r="E3" s="2" t="s">
        <v>6</v>
      </c>
      <c r="F3" s="1" t="s">
        <v>7</v>
      </c>
      <c r="G3" s="65" t="s">
        <v>8</v>
      </c>
      <c r="H3" s="65"/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16</v>
      </c>
      <c r="D4" s="66"/>
      <c r="E4" s="3" t="s">
        <v>17</v>
      </c>
      <c r="F4" s="6">
        <v>0.26874999999999999</v>
      </c>
      <c r="G4" s="67">
        <v>0.66666700000000001</v>
      </c>
      <c r="H4" s="67"/>
      <c r="I4" s="7">
        <v>0.35416700000000001</v>
      </c>
      <c r="J4" s="8">
        <v>0</v>
      </c>
      <c r="K4" s="8">
        <v>2.2917E-2</v>
      </c>
      <c r="L4" s="7">
        <v>0</v>
      </c>
      <c r="M4" s="8">
        <v>2.2917E-2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16</v>
      </c>
      <c r="D5" s="66"/>
      <c r="E5" s="3" t="s">
        <v>17</v>
      </c>
      <c r="F5" s="6">
        <v>0.26874999999999999</v>
      </c>
      <c r="G5" s="67">
        <v>0.67013900000000004</v>
      </c>
      <c r="H5" s="67"/>
      <c r="I5" s="7">
        <v>0.35416700000000001</v>
      </c>
      <c r="J5" s="8">
        <v>0</v>
      </c>
      <c r="K5" s="8">
        <v>2.6388999999999999E-2</v>
      </c>
      <c r="L5" s="7">
        <v>0</v>
      </c>
      <c r="M5" s="8">
        <v>2.6388999999999999E-2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16</v>
      </c>
      <c r="D6" s="66"/>
      <c r="E6" s="3" t="s">
        <v>17</v>
      </c>
      <c r="F6" s="6">
        <v>0.26874999999999999</v>
      </c>
      <c r="G6" s="67">
        <v>0.83819399999999999</v>
      </c>
      <c r="H6" s="67"/>
      <c r="I6" s="7">
        <v>0.35416700000000001</v>
      </c>
      <c r="J6" s="8">
        <v>0</v>
      </c>
      <c r="K6" s="8">
        <v>0.19444400000000001</v>
      </c>
      <c r="L6" s="7">
        <v>0</v>
      </c>
      <c r="M6" s="8">
        <v>0.19444400000000001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16</v>
      </c>
      <c r="D7" s="66"/>
      <c r="E7" s="3" t="s">
        <v>17</v>
      </c>
      <c r="F7" s="6">
        <v>0.27013900000000002</v>
      </c>
      <c r="G7" s="67">
        <v>0.66388899999999995</v>
      </c>
      <c r="H7" s="67"/>
      <c r="I7" s="7">
        <v>0.35138900000000001</v>
      </c>
      <c r="J7" s="8">
        <v>0</v>
      </c>
      <c r="K7" s="8">
        <v>2.1527999999999999E-2</v>
      </c>
      <c r="L7" s="7">
        <v>0</v>
      </c>
      <c r="M7" s="8">
        <v>2.1527999999999999E-2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16</v>
      </c>
      <c r="D10" s="66"/>
      <c r="E10" s="3" t="s">
        <v>25</v>
      </c>
      <c r="F10" s="6">
        <v>0.26874999999999999</v>
      </c>
      <c r="G10" s="67">
        <v>0.64861100000000005</v>
      </c>
      <c r="H10" s="67"/>
      <c r="I10" s="7">
        <v>0.33333299999999999</v>
      </c>
      <c r="J10" s="8">
        <v>0</v>
      </c>
      <c r="K10" s="8">
        <v>2.5694000000000002E-2</v>
      </c>
      <c r="L10" s="7">
        <v>0</v>
      </c>
      <c r="M10" s="8">
        <v>2.5694000000000002E-2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16</v>
      </c>
      <c r="D11" s="66"/>
      <c r="E11" s="3" t="s">
        <v>17</v>
      </c>
      <c r="F11" s="6">
        <v>0.26874999999999999</v>
      </c>
      <c r="G11" s="67">
        <v>0.66597200000000001</v>
      </c>
      <c r="H11" s="67"/>
      <c r="I11" s="7">
        <v>0.35347200000000001</v>
      </c>
      <c r="J11" s="8">
        <v>0</v>
      </c>
      <c r="K11" s="8">
        <v>2.2917E-2</v>
      </c>
      <c r="L11" s="7">
        <v>0</v>
      </c>
      <c r="M11" s="8">
        <v>2.2917E-2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16</v>
      </c>
      <c r="D12" s="66"/>
      <c r="E12" s="3" t="s">
        <v>17</v>
      </c>
      <c r="F12" s="6">
        <v>0.26736100000000002</v>
      </c>
      <c r="G12" s="67">
        <v>0.66666700000000001</v>
      </c>
      <c r="H12" s="67"/>
      <c r="I12" s="7">
        <v>0.35416700000000001</v>
      </c>
      <c r="J12" s="8">
        <v>0</v>
      </c>
      <c r="K12" s="8">
        <v>2.4306000000000001E-2</v>
      </c>
      <c r="L12" s="7">
        <v>0</v>
      </c>
      <c r="M12" s="8">
        <v>2.4306000000000001E-2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16</v>
      </c>
      <c r="D13" s="66"/>
      <c r="E13" s="3" t="s">
        <v>17</v>
      </c>
      <c r="F13" s="6">
        <v>0.26944400000000002</v>
      </c>
      <c r="G13" s="67">
        <v>0.682639</v>
      </c>
      <c r="H13" s="67"/>
      <c r="I13" s="7">
        <v>0.35416700000000001</v>
      </c>
      <c r="J13" s="8">
        <v>0</v>
      </c>
      <c r="K13" s="8">
        <v>3.8193999999999999E-2</v>
      </c>
      <c r="L13" s="7">
        <v>0</v>
      </c>
      <c r="M13" s="8">
        <v>3.8193999999999999E-2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16</v>
      </c>
      <c r="D14" s="66"/>
      <c r="E14" s="3" t="s">
        <v>17</v>
      </c>
      <c r="F14" s="6">
        <v>0.26874999999999999</v>
      </c>
      <c r="G14" s="67">
        <v>0.66666700000000001</v>
      </c>
      <c r="H14" s="67"/>
      <c r="I14" s="7">
        <v>0.35416700000000001</v>
      </c>
      <c r="J14" s="8">
        <v>0</v>
      </c>
      <c r="K14" s="8">
        <v>2.2917E-2</v>
      </c>
      <c r="L14" s="7">
        <v>0</v>
      </c>
      <c r="M14" s="8">
        <v>2.2917E-2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26</v>
      </c>
      <c r="D17" s="66"/>
      <c r="E17" s="9"/>
      <c r="F17" s="9"/>
      <c r="G17" s="68"/>
      <c r="H17" s="68"/>
      <c r="I17" s="9"/>
      <c r="J17" s="9"/>
      <c r="K17" s="9"/>
      <c r="L17" s="9"/>
      <c r="M17" s="9"/>
      <c r="N17" s="9"/>
    </row>
    <row r="18" spans="1:14" ht="16.5" customHeight="1">
      <c r="A18" s="3" t="s">
        <v>15</v>
      </c>
      <c r="B18" s="4">
        <v>45874</v>
      </c>
      <c r="C18" s="66" t="s">
        <v>26</v>
      </c>
      <c r="D18" s="66"/>
      <c r="E18" s="9"/>
      <c r="F18" s="9"/>
      <c r="G18" s="68"/>
      <c r="H18" s="68"/>
      <c r="I18" s="9"/>
      <c r="J18" s="9"/>
      <c r="K18" s="9"/>
      <c r="L18" s="9"/>
      <c r="M18" s="9"/>
      <c r="N18" s="9"/>
    </row>
    <row r="19" spans="1:14" ht="17.25" customHeight="1">
      <c r="A19" s="3" t="s">
        <v>18</v>
      </c>
      <c r="B19" s="4">
        <v>45875</v>
      </c>
      <c r="C19" s="66" t="s">
        <v>27</v>
      </c>
      <c r="D19" s="66"/>
      <c r="E19" s="3" t="s">
        <v>17</v>
      </c>
      <c r="F19" s="10"/>
      <c r="G19" s="69"/>
      <c r="H19" s="69"/>
      <c r="I19" s="7">
        <v>0</v>
      </c>
      <c r="J19" s="8">
        <v>0</v>
      </c>
      <c r="K19" s="8">
        <v>0</v>
      </c>
      <c r="L19" s="7">
        <v>0</v>
      </c>
      <c r="M19" s="8">
        <v>0</v>
      </c>
      <c r="N19" s="8">
        <v>0.35416700000000001</v>
      </c>
    </row>
    <row r="20" spans="1:14" ht="16.5" customHeight="1">
      <c r="A20" s="3" t="s">
        <v>19</v>
      </c>
      <c r="B20" s="4">
        <v>45876</v>
      </c>
      <c r="C20" s="66" t="s">
        <v>16</v>
      </c>
      <c r="D20" s="66"/>
      <c r="E20" s="3" t="s">
        <v>17</v>
      </c>
      <c r="F20" s="6">
        <v>0.26736100000000002</v>
      </c>
      <c r="G20" s="67">
        <v>0.66458300000000003</v>
      </c>
      <c r="H20" s="67"/>
      <c r="I20" s="7">
        <v>0.35208299999999998</v>
      </c>
      <c r="J20" s="8">
        <v>0</v>
      </c>
      <c r="K20" s="8">
        <v>2.4306000000000001E-2</v>
      </c>
      <c r="L20" s="7">
        <v>0</v>
      </c>
      <c r="M20" s="8">
        <v>2.4306000000000001E-2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16</v>
      </c>
      <c r="D21" s="66"/>
      <c r="E21" s="3" t="s">
        <v>17</v>
      </c>
      <c r="F21" s="6">
        <v>0.26736100000000002</v>
      </c>
      <c r="G21" s="67">
        <v>0.66736099999999998</v>
      </c>
      <c r="H21" s="67"/>
      <c r="I21" s="7">
        <v>0.35416700000000001</v>
      </c>
      <c r="J21" s="8">
        <v>0</v>
      </c>
      <c r="K21" s="8">
        <v>2.5000000000000001E-2</v>
      </c>
      <c r="L21" s="7">
        <v>0</v>
      </c>
      <c r="M21" s="8">
        <v>2.5000000000000001E-2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16</v>
      </c>
      <c r="D24" s="66"/>
      <c r="E24" s="3" t="s">
        <v>25</v>
      </c>
      <c r="F24" s="6">
        <v>0.26944400000000002</v>
      </c>
      <c r="G24" s="67">
        <v>0.62152799999999997</v>
      </c>
      <c r="H24" s="67"/>
      <c r="I24" s="7">
        <v>0.30902800000000002</v>
      </c>
      <c r="J24" s="8">
        <v>2.4306000000000001E-2</v>
      </c>
      <c r="K24" s="8">
        <v>2.2221999999999999E-2</v>
      </c>
      <c r="L24" s="7">
        <v>0</v>
      </c>
      <c r="M24" s="8">
        <v>2.2221999999999999E-2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16</v>
      </c>
      <c r="D25" s="66"/>
      <c r="E25" s="3" t="s">
        <v>17</v>
      </c>
      <c r="F25" s="6">
        <v>0.26944400000000002</v>
      </c>
      <c r="G25" s="67">
        <v>0.66944400000000004</v>
      </c>
      <c r="H25" s="67"/>
      <c r="I25" s="7">
        <v>0.35416700000000001</v>
      </c>
      <c r="J25" s="8">
        <v>0</v>
      </c>
      <c r="K25" s="8">
        <v>2.5000000000000001E-2</v>
      </c>
      <c r="L25" s="7">
        <v>0</v>
      </c>
      <c r="M25" s="8">
        <v>2.5000000000000001E-2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16</v>
      </c>
      <c r="D26" s="66"/>
      <c r="E26" s="3" t="s">
        <v>17</v>
      </c>
      <c r="F26" s="6">
        <v>0.26805600000000002</v>
      </c>
      <c r="G26" s="67">
        <v>0.66666700000000001</v>
      </c>
      <c r="H26" s="67"/>
      <c r="I26" s="7">
        <v>0.35416700000000001</v>
      </c>
      <c r="J26" s="8">
        <v>0</v>
      </c>
      <c r="K26" s="8">
        <v>2.3611E-2</v>
      </c>
      <c r="L26" s="7">
        <v>0</v>
      </c>
      <c r="M26" s="8">
        <v>2.3611E-2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16</v>
      </c>
      <c r="D27" s="66"/>
      <c r="E27" s="3" t="s">
        <v>17</v>
      </c>
      <c r="F27" s="6">
        <v>0.26805600000000002</v>
      </c>
      <c r="G27" s="67">
        <v>0.70416699999999999</v>
      </c>
      <c r="H27" s="67"/>
      <c r="I27" s="7">
        <v>0.35416700000000001</v>
      </c>
      <c r="J27" s="8">
        <v>0</v>
      </c>
      <c r="K27" s="8">
        <v>6.1110999999999999E-2</v>
      </c>
      <c r="L27" s="7">
        <v>0</v>
      </c>
      <c r="M27" s="8">
        <v>6.1110999999999999E-2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16</v>
      </c>
      <c r="D32" s="66"/>
      <c r="E32" s="14" t="s">
        <v>25</v>
      </c>
      <c r="F32" s="6">
        <v>0.286111</v>
      </c>
      <c r="G32" s="67">
        <v>0.60555599999999998</v>
      </c>
      <c r="H32" s="67"/>
      <c r="I32" s="7">
        <v>0.29305599999999998</v>
      </c>
      <c r="J32" s="7">
        <v>4.0278000000000001E-2</v>
      </c>
      <c r="K32" s="7">
        <v>5.5560000000000002E-3</v>
      </c>
      <c r="L32" s="8">
        <v>0</v>
      </c>
      <c r="M32" s="7">
        <v>5.5560000000000002E-3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16</v>
      </c>
      <c r="D33" s="66"/>
      <c r="E33" s="14" t="s">
        <v>17</v>
      </c>
      <c r="F33" s="6">
        <v>0.26874999999999999</v>
      </c>
      <c r="G33" s="67">
        <v>0.67430599999999996</v>
      </c>
      <c r="H33" s="67"/>
      <c r="I33" s="7">
        <v>0.35416700000000001</v>
      </c>
      <c r="J33" s="7">
        <v>0</v>
      </c>
      <c r="K33" s="7">
        <v>3.0556E-2</v>
      </c>
      <c r="L33" s="8">
        <v>0</v>
      </c>
      <c r="M33" s="7">
        <v>3.0556E-2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16</v>
      </c>
      <c r="D34" s="72"/>
      <c r="E34" s="18" t="s">
        <v>17</v>
      </c>
      <c r="F34" s="19">
        <v>0.28541699999999998</v>
      </c>
      <c r="G34" s="73">
        <v>0.661111</v>
      </c>
      <c r="H34" s="73"/>
      <c r="I34" s="20">
        <v>0.348611</v>
      </c>
      <c r="J34" s="20">
        <v>0</v>
      </c>
      <c r="K34" s="20">
        <v>6.2500000000000003E-3</v>
      </c>
      <c r="L34" s="21">
        <v>0</v>
      </c>
      <c r="M34" s="20">
        <v>6.2500000000000003E-3</v>
      </c>
      <c r="N34" s="20">
        <v>0</v>
      </c>
    </row>
    <row r="35" spans="1:14" ht="15.95" customHeight="1">
      <c r="A35" s="71" t="s">
        <v>41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.1640625" customWidth="1"/>
    <col min="4" max="4" width="26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116</v>
      </c>
      <c r="B1" s="62"/>
      <c r="C1" s="62"/>
      <c r="D1" s="85" t="s">
        <v>117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6.2496666666665979E-3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118</v>
      </c>
      <c r="G3" s="65" t="s">
        <v>119</v>
      </c>
      <c r="H3" s="65"/>
      <c r="I3" s="1" t="s">
        <v>120</v>
      </c>
      <c r="J3" s="2" t="s">
        <v>10</v>
      </c>
      <c r="K3" s="1" t="s">
        <v>121</v>
      </c>
      <c r="L3" s="1" t="s">
        <v>12</v>
      </c>
      <c r="M3" s="1" t="s">
        <v>122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0.72013899999999997</v>
      </c>
      <c r="G4" s="75">
        <v>9.5139000000000001E-2</v>
      </c>
      <c r="H4" s="75"/>
      <c r="I4" s="8">
        <v>0.34513899999999997</v>
      </c>
      <c r="J4" s="8">
        <v>0</v>
      </c>
      <c r="K4" s="8">
        <v>9.0279999999999996E-3</v>
      </c>
      <c r="L4" s="7">
        <v>0</v>
      </c>
      <c r="M4" s="8">
        <v>9.0279999999999996E-3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0.71944399999999997</v>
      </c>
      <c r="G5" s="75">
        <v>9.5139000000000001E-2</v>
      </c>
      <c r="H5" s="75"/>
      <c r="I5" s="8">
        <v>0.34513899999999997</v>
      </c>
      <c r="J5" s="8">
        <v>0</v>
      </c>
      <c r="K5" s="8">
        <v>9.7219999999999997E-3</v>
      </c>
      <c r="L5" s="7">
        <v>0</v>
      </c>
      <c r="M5" s="8">
        <v>9.7219999999999997E-3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0.71875</v>
      </c>
      <c r="G6" s="75">
        <v>9.5833000000000002E-2</v>
      </c>
      <c r="H6" s="75"/>
      <c r="I6" s="8">
        <v>0.345833</v>
      </c>
      <c r="J6" s="8">
        <v>0</v>
      </c>
      <c r="K6" s="8">
        <v>1.0416999999999999E-2</v>
      </c>
      <c r="L6" s="7">
        <v>0</v>
      </c>
      <c r="M6" s="8">
        <v>1.0416999999999999E-2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0.61944399999999999</v>
      </c>
      <c r="G7" s="75">
        <v>0.96944399999999997</v>
      </c>
      <c r="H7" s="75"/>
      <c r="I7" s="8">
        <v>0.32361099999999998</v>
      </c>
      <c r="J7" s="8">
        <v>0</v>
      </c>
      <c r="K7" s="8">
        <v>5.5560000000000002E-3</v>
      </c>
      <c r="L7" s="7">
        <v>0</v>
      </c>
      <c r="M7" s="8">
        <v>5.5560000000000002E-3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0.31666699999999998</v>
      </c>
      <c r="G10" s="75">
        <v>0.72638899999999995</v>
      </c>
      <c r="H10" s="75"/>
      <c r="I10" s="8">
        <v>0.372222</v>
      </c>
      <c r="J10" s="8">
        <v>0</v>
      </c>
      <c r="K10" s="8">
        <v>1.6667000000000001E-2</v>
      </c>
      <c r="L10" s="7">
        <v>0</v>
      </c>
      <c r="M10" s="8">
        <v>1.6667000000000001E-2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0.32013900000000001</v>
      </c>
      <c r="G11" s="75">
        <v>0.72847200000000001</v>
      </c>
      <c r="H11" s="75"/>
      <c r="I11" s="8">
        <v>0.37430600000000003</v>
      </c>
      <c r="J11" s="8">
        <v>0</v>
      </c>
      <c r="K11" s="8">
        <v>1.3194000000000001E-2</v>
      </c>
      <c r="L11" s="7">
        <v>0</v>
      </c>
      <c r="M11" s="8">
        <v>1.3194000000000001E-2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0.317361</v>
      </c>
      <c r="G12" s="75">
        <v>0.72499999999999998</v>
      </c>
      <c r="H12" s="75"/>
      <c r="I12" s="8">
        <v>0.37083300000000002</v>
      </c>
      <c r="J12" s="8">
        <v>0</v>
      </c>
      <c r="K12" s="8">
        <v>1.5972E-2</v>
      </c>
      <c r="L12" s="7">
        <v>0</v>
      </c>
      <c r="M12" s="8">
        <v>1.5972E-2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0.317361</v>
      </c>
      <c r="G13" s="75">
        <v>0.72638899999999995</v>
      </c>
      <c r="H13" s="75"/>
      <c r="I13" s="8">
        <v>0.372222</v>
      </c>
      <c r="J13" s="8">
        <v>0</v>
      </c>
      <c r="K13" s="8">
        <v>1.5972E-2</v>
      </c>
      <c r="L13" s="7">
        <v>0</v>
      </c>
      <c r="M13" s="8">
        <v>1.5972E-2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0.317361</v>
      </c>
      <c r="G14" s="75">
        <v>0.60277800000000004</v>
      </c>
      <c r="H14" s="75"/>
      <c r="I14" s="8">
        <v>0.248611</v>
      </c>
      <c r="J14" s="8">
        <v>0</v>
      </c>
      <c r="K14" s="8">
        <v>1.5972E-2</v>
      </c>
      <c r="L14" s="7">
        <v>0</v>
      </c>
      <c r="M14" s="8">
        <v>1.5972E-2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0.72847200000000001</v>
      </c>
      <c r="G17" s="75">
        <v>0.10138900000000001</v>
      </c>
      <c r="H17" s="75"/>
      <c r="I17" s="8">
        <v>0.35138900000000001</v>
      </c>
      <c r="J17" s="8">
        <v>0</v>
      </c>
      <c r="K17" s="8">
        <v>6.9399999999999996E-4</v>
      </c>
      <c r="L17" s="7">
        <v>0</v>
      </c>
      <c r="M17" s="8">
        <v>6.9399999999999996E-4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0.71736100000000003</v>
      </c>
      <c r="G18" s="75">
        <v>9.8611000000000004E-2</v>
      </c>
      <c r="H18" s="75"/>
      <c r="I18" s="8">
        <v>0.348611</v>
      </c>
      <c r="J18" s="8">
        <v>0</v>
      </c>
      <c r="K18" s="8">
        <v>1.1806000000000001E-2</v>
      </c>
      <c r="L18" s="7">
        <v>0</v>
      </c>
      <c r="M18" s="8">
        <v>1.1806000000000001E-2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0.71736100000000003</v>
      </c>
      <c r="G19" s="75">
        <v>9.5833000000000002E-2</v>
      </c>
      <c r="H19" s="75"/>
      <c r="I19" s="8">
        <v>0.345833</v>
      </c>
      <c r="J19" s="8">
        <v>0</v>
      </c>
      <c r="K19" s="8">
        <v>1.1806000000000001E-2</v>
      </c>
      <c r="L19" s="7">
        <v>0</v>
      </c>
      <c r="M19" s="8">
        <v>1.1806000000000001E-2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0.72152799999999995</v>
      </c>
      <c r="G20" s="75">
        <v>9.5139000000000001E-2</v>
      </c>
      <c r="H20" s="75"/>
      <c r="I20" s="8">
        <v>0.34513899999999997</v>
      </c>
      <c r="J20" s="8">
        <v>0</v>
      </c>
      <c r="K20" s="8">
        <v>7.639E-3</v>
      </c>
      <c r="L20" s="7">
        <v>0</v>
      </c>
      <c r="M20" s="8">
        <v>7.639E-3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0.61597199999999996</v>
      </c>
      <c r="G21" s="75">
        <v>0.97152799999999995</v>
      </c>
      <c r="H21" s="75"/>
      <c r="I21" s="8">
        <v>0.32569399999999998</v>
      </c>
      <c r="J21" s="8">
        <v>0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0.32083299999999998</v>
      </c>
      <c r="G24" s="75">
        <v>0.72499999999999998</v>
      </c>
      <c r="H24" s="75"/>
      <c r="I24" s="8">
        <v>0.37083300000000002</v>
      </c>
      <c r="J24" s="8">
        <v>0</v>
      </c>
      <c r="K24" s="8">
        <v>1.2500000000000001E-2</v>
      </c>
      <c r="L24" s="7">
        <v>0</v>
      </c>
      <c r="M24" s="8">
        <v>1.2500000000000001E-2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0.32013900000000001</v>
      </c>
      <c r="G25" s="75">
        <v>0.72569399999999995</v>
      </c>
      <c r="H25" s="75"/>
      <c r="I25" s="8">
        <v>0.37152800000000002</v>
      </c>
      <c r="J25" s="8">
        <v>0</v>
      </c>
      <c r="K25" s="8">
        <v>1.3194000000000001E-2</v>
      </c>
      <c r="L25" s="7">
        <v>0</v>
      </c>
      <c r="M25" s="8">
        <v>1.3194000000000001E-2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0.31805600000000001</v>
      </c>
      <c r="G26" s="75">
        <v>0.72638899999999995</v>
      </c>
      <c r="H26" s="75"/>
      <c r="I26" s="8">
        <v>0.372222</v>
      </c>
      <c r="J26" s="8">
        <v>0</v>
      </c>
      <c r="K26" s="8">
        <v>1.5278E-2</v>
      </c>
      <c r="L26" s="7">
        <v>0</v>
      </c>
      <c r="M26" s="8">
        <v>1.5278E-2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0.32222200000000001</v>
      </c>
      <c r="G27" s="75">
        <v>0.72430600000000001</v>
      </c>
      <c r="H27" s="75"/>
      <c r="I27" s="8">
        <v>0.370139</v>
      </c>
      <c r="J27" s="8">
        <v>0</v>
      </c>
      <c r="K27" s="8">
        <v>1.1110999999999999E-2</v>
      </c>
      <c r="L27" s="7">
        <v>0</v>
      </c>
      <c r="M27" s="8">
        <v>1.1110999999999999E-2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0.72083299999999995</v>
      </c>
      <c r="G32" s="67">
        <v>0.111111</v>
      </c>
      <c r="H32" s="67"/>
      <c r="I32" s="7">
        <v>0.35416700000000001</v>
      </c>
      <c r="J32" s="24">
        <v>0</v>
      </c>
      <c r="K32" s="7">
        <v>1.5278E-2</v>
      </c>
      <c r="L32" s="8">
        <v>0</v>
      </c>
      <c r="M32" s="7">
        <v>1.5278E-2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0.72152799999999995</v>
      </c>
      <c r="G33" s="67">
        <v>0.10069400000000001</v>
      </c>
      <c r="H33" s="67"/>
      <c r="I33" s="7">
        <v>0.35069400000000001</v>
      </c>
      <c r="J33" s="24">
        <v>0</v>
      </c>
      <c r="K33" s="7">
        <v>7.639E-3</v>
      </c>
      <c r="L33" s="8">
        <v>0</v>
      </c>
      <c r="M33" s="7">
        <v>7.639E-3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0.72291700000000003</v>
      </c>
      <c r="G34" s="73">
        <v>0.10277799999999999</v>
      </c>
      <c r="H34" s="73"/>
      <c r="I34" s="20">
        <v>0.35277799999999998</v>
      </c>
      <c r="J34" s="26">
        <v>0</v>
      </c>
      <c r="K34" s="20">
        <v>6.2500000000000003E-3</v>
      </c>
      <c r="L34" s="21">
        <v>0</v>
      </c>
      <c r="M34" s="20">
        <v>6.2500000000000003E-3</v>
      </c>
      <c r="N34" s="20">
        <v>0</v>
      </c>
    </row>
    <row r="35" spans="1:14" ht="15.95" customHeight="1">
      <c r="A35" s="71" t="s">
        <v>123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P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7.5" customWidth="1"/>
    <col min="3" max="3" width="24.83203125" customWidth="1"/>
    <col min="4" max="4" width="53.33203125" customWidth="1"/>
    <col min="5" max="5" width="72" customWidth="1"/>
    <col min="6" max="6" width="2.6640625" customWidth="1"/>
  </cols>
  <sheetData>
    <row r="1" spans="1:68" ht="51" customHeight="1">
      <c r="A1" s="62" t="s">
        <v>124</v>
      </c>
      <c r="B1" s="62"/>
      <c r="C1" s="62"/>
      <c r="D1" s="41" t="s">
        <v>125</v>
      </c>
      <c r="E1" s="64" t="s">
        <v>2</v>
      </c>
      <c r="F1" s="64"/>
      <c r="BO1" s="50" t="s">
        <v>452</v>
      </c>
      <c r="BP1" s="50" t="s">
        <v>451</v>
      </c>
    </row>
    <row r="2" spans="1:68" ht="0.95" customHeight="1"/>
    <row r="3" spans="1:68" ht="33" customHeight="1">
      <c r="A3" s="1" t="s">
        <v>3</v>
      </c>
      <c r="B3" s="42" t="s">
        <v>4</v>
      </c>
      <c r="C3" s="86" t="s">
        <v>126</v>
      </c>
      <c r="D3" s="86"/>
      <c r="E3" s="86"/>
    </row>
    <row r="4" spans="1:68" ht="17.25" customHeight="1">
      <c r="A4" s="3" t="s">
        <v>15</v>
      </c>
      <c r="B4" s="4">
        <v>45860</v>
      </c>
      <c r="C4" s="87" t="s">
        <v>127</v>
      </c>
      <c r="D4" s="87"/>
      <c r="E4" s="87"/>
    </row>
    <row r="5" spans="1:68" ht="16.5" customHeight="1">
      <c r="A5" s="3" t="s">
        <v>18</v>
      </c>
      <c r="B5" s="4">
        <v>45861</v>
      </c>
      <c r="C5" s="87" t="s">
        <v>127</v>
      </c>
      <c r="D5" s="87"/>
      <c r="E5" s="87"/>
    </row>
    <row r="6" spans="1:68" ht="16.5" customHeight="1">
      <c r="A6" s="3" t="s">
        <v>19</v>
      </c>
      <c r="B6" s="4">
        <v>45862</v>
      </c>
      <c r="C6" s="87" t="s">
        <v>127</v>
      </c>
      <c r="D6" s="87"/>
      <c r="E6" s="87"/>
    </row>
    <row r="7" spans="1:68" ht="16.5" customHeight="1">
      <c r="A7" s="3" t="s">
        <v>20</v>
      </c>
      <c r="B7" s="4">
        <v>45863</v>
      </c>
      <c r="C7" s="87" t="s">
        <v>127</v>
      </c>
      <c r="D7" s="87"/>
      <c r="E7" s="87"/>
    </row>
    <row r="8" spans="1:68" ht="16.5" customHeight="1">
      <c r="A8" s="3" t="s">
        <v>21</v>
      </c>
      <c r="B8" s="4">
        <v>45864</v>
      </c>
      <c r="C8" s="87" t="s">
        <v>127</v>
      </c>
      <c r="D8" s="87"/>
      <c r="E8" s="87"/>
    </row>
    <row r="9" spans="1:68" ht="16.5" customHeight="1">
      <c r="A9" s="3" t="s">
        <v>23</v>
      </c>
      <c r="B9" s="4">
        <v>45865</v>
      </c>
      <c r="C9" s="87" t="s">
        <v>127</v>
      </c>
      <c r="D9" s="87"/>
      <c r="E9" s="87"/>
    </row>
    <row r="10" spans="1:68" ht="16.5" customHeight="1">
      <c r="A10" s="3" t="s">
        <v>24</v>
      </c>
      <c r="B10" s="4">
        <v>45866</v>
      </c>
      <c r="C10" s="87" t="s">
        <v>127</v>
      </c>
      <c r="D10" s="87"/>
      <c r="E10" s="87"/>
    </row>
    <row r="11" spans="1:68" ht="16.5" customHeight="1">
      <c r="A11" s="3" t="s">
        <v>15</v>
      </c>
      <c r="B11" s="4">
        <v>45867</v>
      </c>
      <c r="C11" s="87" t="s">
        <v>127</v>
      </c>
      <c r="D11" s="87"/>
      <c r="E11" s="87"/>
    </row>
    <row r="12" spans="1:68" ht="17.25" customHeight="1">
      <c r="A12" s="3" t="s">
        <v>18</v>
      </c>
      <c r="B12" s="4">
        <v>45868</v>
      </c>
      <c r="C12" s="87" t="s">
        <v>127</v>
      </c>
      <c r="D12" s="87"/>
      <c r="E12" s="87"/>
    </row>
    <row r="13" spans="1:68" ht="16.5" customHeight="1">
      <c r="A13" s="3" t="s">
        <v>19</v>
      </c>
      <c r="B13" s="4">
        <v>45869</v>
      </c>
      <c r="C13" s="87" t="s">
        <v>127</v>
      </c>
      <c r="D13" s="87"/>
      <c r="E13" s="87"/>
    </row>
    <row r="14" spans="1:68" ht="16.5" customHeight="1">
      <c r="A14" s="3" t="s">
        <v>20</v>
      </c>
      <c r="B14" s="4">
        <v>45870</v>
      </c>
      <c r="C14" s="87" t="s">
        <v>127</v>
      </c>
      <c r="D14" s="87"/>
      <c r="E14" s="87"/>
    </row>
    <row r="15" spans="1:68" ht="16.5" customHeight="1">
      <c r="A15" s="3" t="s">
        <v>21</v>
      </c>
      <c r="B15" s="4">
        <v>45871</v>
      </c>
      <c r="C15" s="87" t="s">
        <v>127</v>
      </c>
      <c r="D15" s="87"/>
      <c r="E15" s="87"/>
    </row>
    <row r="16" spans="1:68" ht="16.5" customHeight="1">
      <c r="A16" s="3" t="s">
        <v>23</v>
      </c>
      <c r="B16" s="4">
        <v>45872</v>
      </c>
      <c r="C16" s="87" t="s">
        <v>127</v>
      </c>
      <c r="D16" s="87"/>
      <c r="E16" s="87"/>
    </row>
    <row r="17" spans="1:5" ht="16.5" customHeight="1">
      <c r="A17" s="3" t="s">
        <v>24</v>
      </c>
      <c r="B17" s="4">
        <v>45873</v>
      </c>
      <c r="C17" s="87" t="s">
        <v>127</v>
      </c>
      <c r="D17" s="87"/>
      <c r="E17" s="87"/>
    </row>
    <row r="18" spans="1:5" ht="16.5" customHeight="1">
      <c r="A18" s="3" t="s">
        <v>15</v>
      </c>
      <c r="B18" s="4">
        <v>45874</v>
      </c>
      <c r="C18" s="87" t="s">
        <v>127</v>
      </c>
      <c r="D18" s="87"/>
      <c r="E18" s="87"/>
    </row>
    <row r="19" spans="1:5" ht="17.25" customHeight="1">
      <c r="A19" s="3" t="s">
        <v>18</v>
      </c>
      <c r="B19" s="4">
        <v>45875</v>
      </c>
      <c r="C19" s="87" t="s">
        <v>127</v>
      </c>
      <c r="D19" s="87"/>
      <c r="E19" s="87"/>
    </row>
    <row r="20" spans="1:5" ht="16.5" customHeight="1">
      <c r="A20" s="3" t="s">
        <v>19</v>
      </c>
      <c r="B20" s="4">
        <v>45876</v>
      </c>
      <c r="C20" s="87" t="s">
        <v>127</v>
      </c>
      <c r="D20" s="87"/>
      <c r="E20" s="87"/>
    </row>
    <row r="21" spans="1:5" ht="16.5" customHeight="1">
      <c r="A21" s="3" t="s">
        <v>20</v>
      </c>
      <c r="B21" s="4">
        <v>45877</v>
      </c>
      <c r="C21" s="87" t="s">
        <v>127</v>
      </c>
      <c r="D21" s="87"/>
      <c r="E21" s="87"/>
    </row>
    <row r="22" spans="1:5" ht="16.5" customHeight="1">
      <c r="A22" s="3" t="s">
        <v>21</v>
      </c>
      <c r="B22" s="4">
        <v>45878</v>
      </c>
      <c r="C22" s="87" t="s">
        <v>127</v>
      </c>
      <c r="D22" s="87"/>
      <c r="E22" s="87"/>
    </row>
    <row r="23" spans="1:5" ht="16.5" customHeight="1">
      <c r="A23" s="3" t="s">
        <v>23</v>
      </c>
      <c r="B23" s="4">
        <v>45879</v>
      </c>
      <c r="C23" s="87" t="s">
        <v>127</v>
      </c>
      <c r="D23" s="87"/>
      <c r="E23" s="87"/>
    </row>
    <row r="24" spans="1:5" ht="16.5" customHeight="1">
      <c r="A24" s="3" t="s">
        <v>24</v>
      </c>
      <c r="B24" s="4">
        <v>45880</v>
      </c>
      <c r="C24" s="87" t="s">
        <v>127</v>
      </c>
      <c r="D24" s="87"/>
      <c r="E24" s="87"/>
    </row>
    <row r="25" spans="1:5" ht="16.5" customHeight="1">
      <c r="A25" s="3" t="s">
        <v>15</v>
      </c>
      <c r="B25" s="4">
        <v>45881</v>
      </c>
      <c r="C25" s="87" t="s">
        <v>127</v>
      </c>
      <c r="D25" s="87"/>
      <c r="E25" s="87"/>
    </row>
    <row r="26" spans="1:5" ht="17.25" customHeight="1">
      <c r="A26" s="3" t="s">
        <v>18</v>
      </c>
      <c r="B26" s="4">
        <v>45882</v>
      </c>
      <c r="C26" s="87" t="s">
        <v>127</v>
      </c>
      <c r="D26" s="87"/>
      <c r="E26" s="87"/>
    </row>
    <row r="27" spans="1:5" ht="16.5" customHeight="1">
      <c r="A27" s="3" t="s">
        <v>19</v>
      </c>
      <c r="B27" s="4">
        <v>45883</v>
      </c>
      <c r="C27" s="87" t="s">
        <v>127</v>
      </c>
      <c r="D27" s="87"/>
      <c r="E27" s="87"/>
    </row>
    <row r="28" spans="1:5" ht="16.5" customHeight="1">
      <c r="A28" s="3" t="s">
        <v>20</v>
      </c>
      <c r="B28" s="4">
        <v>45884</v>
      </c>
      <c r="C28" s="87" t="s">
        <v>28</v>
      </c>
      <c r="D28" s="87"/>
      <c r="E28" s="87"/>
    </row>
    <row r="29" spans="1:5" ht="18" customHeight="1"/>
    <row r="30" spans="1:5" ht="33" customHeight="1">
      <c r="A30" s="1" t="s">
        <v>29</v>
      </c>
      <c r="B30" s="42" t="s">
        <v>30</v>
      </c>
      <c r="C30" s="86" t="s">
        <v>126</v>
      </c>
      <c r="D30" s="86"/>
      <c r="E30" s="86"/>
    </row>
    <row r="31" spans="1:5" ht="16.5" customHeight="1">
      <c r="A31" s="3" t="s">
        <v>23</v>
      </c>
      <c r="B31" s="4">
        <v>45886</v>
      </c>
      <c r="C31" s="87" t="s">
        <v>127</v>
      </c>
      <c r="D31" s="87"/>
      <c r="E31" s="87"/>
    </row>
    <row r="32" spans="1:5" ht="17.25" customHeight="1">
      <c r="A32" s="3" t="s">
        <v>24</v>
      </c>
      <c r="B32" s="4">
        <v>45887</v>
      </c>
      <c r="C32" s="87" t="s">
        <v>127</v>
      </c>
      <c r="D32" s="87"/>
      <c r="E32" s="87"/>
    </row>
    <row r="33" spans="1:5" ht="16.5" customHeight="1">
      <c r="A33" s="3" t="s">
        <v>15</v>
      </c>
      <c r="B33" s="4">
        <v>45888</v>
      </c>
      <c r="C33" s="87" t="s">
        <v>127</v>
      </c>
      <c r="D33" s="87"/>
      <c r="E33" s="87"/>
    </row>
    <row r="34" spans="1:5" ht="12.75" customHeight="1">
      <c r="A34" s="15" t="s">
        <v>18</v>
      </c>
      <c r="B34" s="16">
        <v>45889</v>
      </c>
      <c r="C34" s="88" t="s">
        <v>127</v>
      </c>
      <c r="D34" s="88"/>
      <c r="E34" s="88"/>
    </row>
    <row r="35" spans="1:5" ht="15.95" customHeight="1">
      <c r="A35" s="89" t="s">
        <v>128</v>
      </c>
      <c r="B35" s="89"/>
      <c r="C35" s="89"/>
      <c r="D35" s="89"/>
      <c r="E35" s="89"/>
    </row>
  </sheetData>
  <mergeCells count="34">
    <mergeCell ref="C32:E32"/>
    <mergeCell ref="C33:E33"/>
    <mergeCell ref="C34:E34"/>
    <mergeCell ref="A35:E35"/>
    <mergeCell ref="C26:E26"/>
    <mergeCell ref="C27:E27"/>
    <mergeCell ref="C28:E28"/>
    <mergeCell ref="C30:E30"/>
    <mergeCell ref="C31:E31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6:E6"/>
    <mergeCell ref="C7:E7"/>
    <mergeCell ref="C8:E8"/>
    <mergeCell ref="C9:E9"/>
    <mergeCell ref="C10:E10"/>
    <mergeCell ref="A1:C1"/>
    <mergeCell ref="E1:F1"/>
    <mergeCell ref="C3:E3"/>
    <mergeCell ref="C4:E4"/>
    <mergeCell ref="C5:E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7.33203125" customWidth="1"/>
    <col min="4" max="4" width="29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129</v>
      </c>
      <c r="B1" s="62"/>
      <c r="C1" s="62"/>
      <c r="D1" s="90" t="s">
        <v>130</v>
      </c>
      <c r="E1" s="90"/>
      <c r="F1" s="90"/>
      <c r="G1" s="90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0.6875</v>
      </c>
      <c r="BQ1" s="51">
        <v>4.1670000000000318E-3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131</v>
      </c>
      <c r="D3" s="65"/>
      <c r="E3" s="2" t="s">
        <v>132</v>
      </c>
      <c r="F3" s="1" t="s">
        <v>133</v>
      </c>
      <c r="G3" s="65" t="s">
        <v>134</v>
      </c>
      <c r="H3" s="65"/>
      <c r="I3" s="1" t="s">
        <v>135</v>
      </c>
      <c r="J3" s="1" t="s">
        <v>10</v>
      </c>
      <c r="K3" s="1" t="s">
        <v>49</v>
      </c>
      <c r="L3" s="1" t="s">
        <v>12</v>
      </c>
      <c r="M3" s="1" t="s">
        <v>50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136</v>
      </c>
      <c r="D4" s="66"/>
      <c r="E4" s="3" t="s">
        <v>137</v>
      </c>
      <c r="F4" s="6">
        <v>0.28194399999999997</v>
      </c>
      <c r="G4" s="67">
        <v>0.69097200000000003</v>
      </c>
      <c r="H4" s="67"/>
      <c r="I4" s="7">
        <v>0.375</v>
      </c>
      <c r="J4" s="8">
        <v>0</v>
      </c>
      <c r="K4" s="8">
        <v>1.3194000000000001E-2</v>
      </c>
      <c r="L4" s="7">
        <v>0</v>
      </c>
      <c r="M4" s="8">
        <v>1.3194000000000001E-2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136</v>
      </c>
      <c r="D5" s="66"/>
      <c r="E5" s="3" t="s">
        <v>137</v>
      </c>
      <c r="F5" s="6">
        <v>0.28125</v>
      </c>
      <c r="G5" s="67">
        <v>0.68541700000000005</v>
      </c>
      <c r="H5" s="67"/>
      <c r="I5" s="7">
        <v>0.372917</v>
      </c>
      <c r="J5" s="8">
        <v>0</v>
      </c>
      <c r="K5" s="8">
        <v>1.0416999999999999E-2</v>
      </c>
      <c r="L5" s="7">
        <v>0</v>
      </c>
      <c r="M5" s="8">
        <v>1.0416999999999999E-2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136</v>
      </c>
      <c r="D6" s="66"/>
      <c r="E6" s="3" t="s">
        <v>137</v>
      </c>
      <c r="F6" s="6">
        <v>0.28263899999999997</v>
      </c>
      <c r="G6" s="67">
        <v>0.68541700000000005</v>
      </c>
      <c r="H6" s="67"/>
      <c r="I6" s="7">
        <v>0.372917</v>
      </c>
      <c r="J6" s="8">
        <v>0</v>
      </c>
      <c r="K6" s="8">
        <v>9.0279999999999996E-3</v>
      </c>
      <c r="L6" s="7">
        <v>0</v>
      </c>
      <c r="M6" s="8">
        <v>9.0279999999999996E-3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136</v>
      </c>
      <c r="D7" s="66"/>
      <c r="E7" s="3" t="s">
        <v>138</v>
      </c>
      <c r="F7" s="6">
        <v>0.28194399999999997</v>
      </c>
      <c r="G7" s="68"/>
      <c r="H7" s="68"/>
      <c r="I7" s="7">
        <v>0</v>
      </c>
      <c r="J7" s="8">
        <v>0</v>
      </c>
      <c r="K7" s="8">
        <v>9.7219999999999997E-3</v>
      </c>
      <c r="L7" s="7">
        <v>0</v>
      </c>
      <c r="M7" s="8">
        <v>9.7219999999999997E-3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136</v>
      </c>
      <c r="D10" s="66"/>
      <c r="E10" s="3" t="s">
        <v>137</v>
      </c>
      <c r="F10" s="6">
        <v>0.28263899999999997</v>
      </c>
      <c r="G10" s="67">
        <v>0.68333299999999997</v>
      </c>
      <c r="H10" s="67"/>
      <c r="I10" s="7">
        <v>0.37083300000000002</v>
      </c>
      <c r="J10" s="8">
        <v>0</v>
      </c>
      <c r="K10" s="8">
        <v>9.0279999999999996E-3</v>
      </c>
      <c r="L10" s="7">
        <v>0</v>
      </c>
      <c r="M10" s="8">
        <v>9.0279999999999996E-3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136</v>
      </c>
      <c r="D11" s="66"/>
      <c r="E11" s="3" t="s">
        <v>137</v>
      </c>
      <c r="F11" s="6">
        <v>0.28263899999999997</v>
      </c>
      <c r="G11" s="67">
        <v>0.68611100000000003</v>
      </c>
      <c r="H11" s="67"/>
      <c r="I11" s="7">
        <v>0.37361100000000003</v>
      </c>
      <c r="J11" s="8">
        <v>0</v>
      </c>
      <c r="K11" s="8">
        <v>9.0279999999999996E-3</v>
      </c>
      <c r="L11" s="7">
        <v>0</v>
      </c>
      <c r="M11" s="8">
        <v>9.0279999999999996E-3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136</v>
      </c>
      <c r="D12" s="66"/>
      <c r="E12" s="3" t="s">
        <v>137</v>
      </c>
      <c r="F12" s="6">
        <v>0.28263899999999997</v>
      </c>
      <c r="G12" s="67">
        <v>0.68125000000000002</v>
      </c>
      <c r="H12" s="67"/>
      <c r="I12" s="7">
        <v>0.36875000000000002</v>
      </c>
      <c r="J12" s="8">
        <v>0</v>
      </c>
      <c r="K12" s="8">
        <v>9.0279999999999996E-3</v>
      </c>
      <c r="L12" s="7">
        <v>0</v>
      </c>
      <c r="M12" s="8">
        <v>9.0279999999999996E-3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136</v>
      </c>
      <c r="D13" s="66"/>
      <c r="E13" s="3" t="s">
        <v>137</v>
      </c>
      <c r="F13" s="6">
        <v>0.28263899999999997</v>
      </c>
      <c r="G13" s="67">
        <v>0.68472200000000005</v>
      </c>
      <c r="H13" s="67"/>
      <c r="I13" s="7">
        <v>0.372222</v>
      </c>
      <c r="J13" s="8">
        <v>0</v>
      </c>
      <c r="K13" s="8">
        <v>9.0279999999999996E-3</v>
      </c>
      <c r="L13" s="7">
        <v>0</v>
      </c>
      <c r="M13" s="8">
        <v>9.0279999999999996E-3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136</v>
      </c>
      <c r="D14" s="66"/>
      <c r="E14" s="3" t="s">
        <v>138</v>
      </c>
      <c r="F14" s="6">
        <v>0.28263899999999997</v>
      </c>
      <c r="G14" s="67">
        <v>0.54236099999999998</v>
      </c>
      <c r="H14" s="67"/>
      <c r="I14" s="7">
        <v>0.22986100000000001</v>
      </c>
      <c r="J14" s="8">
        <v>2.0139000000000001E-2</v>
      </c>
      <c r="K14" s="8">
        <v>9.0279999999999996E-3</v>
      </c>
      <c r="L14" s="7">
        <v>0</v>
      </c>
      <c r="M14" s="8">
        <v>9.0279999999999996E-3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136</v>
      </c>
      <c r="D17" s="66"/>
      <c r="E17" s="3" t="s">
        <v>137</v>
      </c>
      <c r="F17" s="6">
        <v>0.283333</v>
      </c>
      <c r="G17" s="67">
        <v>0.61180599999999996</v>
      </c>
      <c r="H17" s="67"/>
      <c r="I17" s="7">
        <v>0.29930600000000002</v>
      </c>
      <c r="J17" s="8">
        <v>7.5693999999999997E-2</v>
      </c>
      <c r="K17" s="8">
        <v>8.3330000000000001E-3</v>
      </c>
      <c r="L17" s="7">
        <v>0</v>
      </c>
      <c r="M17" s="8">
        <v>8.3330000000000001E-3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136</v>
      </c>
      <c r="D18" s="66"/>
      <c r="E18" s="3" t="s">
        <v>137</v>
      </c>
      <c r="F18" s="6">
        <v>0.28263899999999997</v>
      </c>
      <c r="G18" s="67">
        <v>0.68402799999999997</v>
      </c>
      <c r="H18" s="67"/>
      <c r="I18" s="7">
        <v>0.37152800000000002</v>
      </c>
      <c r="J18" s="8">
        <v>0</v>
      </c>
      <c r="K18" s="8">
        <v>9.0279999999999996E-3</v>
      </c>
      <c r="L18" s="7">
        <v>0</v>
      </c>
      <c r="M18" s="8">
        <v>9.0279999999999996E-3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136</v>
      </c>
      <c r="D19" s="66"/>
      <c r="E19" s="3" t="s">
        <v>137</v>
      </c>
      <c r="F19" s="6">
        <v>0.28263899999999997</v>
      </c>
      <c r="G19" s="67">
        <v>0.68680600000000003</v>
      </c>
      <c r="H19" s="67"/>
      <c r="I19" s="7">
        <v>0.37430600000000003</v>
      </c>
      <c r="J19" s="8">
        <v>0</v>
      </c>
      <c r="K19" s="8">
        <v>9.0279999999999996E-3</v>
      </c>
      <c r="L19" s="7">
        <v>0</v>
      </c>
      <c r="M19" s="8">
        <v>9.0279999999999996E-3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136</v>
      </c>
      <c r="D20" s="66"/>
      <c r="E20" s="3" t="s">
        <v>137</v>
      </c>
      <c r="F20" s="6">
        <v>0.28194399999999997</v>
      </c>
      <c r="G20" s="67">
        <v>0.6875</v>
      </c>
      <c r="H20" s="67"/>
      <c r="I20" s="7">
        <v>0.375</v>
      </c>
      <c r="J20" s="8">
        <v>0</v>
      </c>
      <c r="K20" s="8">
        <v>9.7219999999999997E-3</v>
      </c>
      <c r="L20" s="7">
        <v>0</v>
      </c>
      <c r="M20" s="8">
        <v>9.7219999999999997E-3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136</v>
      </c>
      <c r="D21" s="66"/>
      <c r="E21" s="3" t="s">
        <v>138</v>
      </c>
      <c r="F21" s="6">
        <v>0.28194399999999997</v>
      </c>
      <c r="G21" s="67">
        <v>0.55555600000000005</v>
      </c>
      <c r="H21" s="67"/>
      <c r="I21" s="7">
        <v>0.24305599999999999</v>
      </c>
      <c r="J21" s="8">
        <v>0</v>
      </c>
      <c r="K21" s="8">
        <v>9.7219999999999997E-3</v>
      </c>
      <c r="L21" s="7">
        <v>0</v>
      </c>
      <c r="M21" s="8">
        <v>9.7219999999999997E-3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136</v>
      </c>
      <c r="D24" s="66"/>
      <c r="E24" s="3" t="s">
        <v>137</v>
      </c>
      <c r="F24" s="6">
        <v>0.28263899999999997</v>
      </c>
      <c r="G24" s="67">
        <v>0.67916699999999997</v>
      </c>
      <c r="H24" s="67"/>
      <c r="I24" s="7">
        <v>0.36666700000000002</v>
      </c>
      <c r="J24" s="8">
        <v>0</v>
      </c>
      <c r="K24" s="8">
        <v>9.0279999999999996E-3</v>
      </c>
      <c r="L24" s="7">
        <v>0</v>
      </c>
      <c r="M24" s="8">
        <v>9.0279999999999996E-3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136</v>
      </c>
      <c r="D25" s="66"/>
      <c r="E25" s="3" t="s">
        <v>137</v>
      </c>
      <c r="F25" s="6">
        <v>0.28263899999999997</v>
      </c>
      <c r="G25" s="67">
        <v>0.68472200000000005</v>
      </c>
      <c r="H25" s="67"/>
      <c r="I25" s="7">
        <v>0.372222</v>
      </c>
      <c r="J25" s="8">
        <v>0</v>
      </c>
      <c r="K25" s="8">
        <v>9.0279999999999996E-3</v>
      </c>
      <c r="L25" s="7">
        <v>0</v>
      </c>
      <c r="M25" s="8">
        <v>9.0279999999999996E-3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136</v>
      </c>
      <c r="D26" s="66"/>
      <c r="E26" s="3" t="s">
        <v>137</v>
      </c>
      <c r="F26" s="6">
        <v>0.47986099999999998</v>
      </c>
      <c r="G26" s="67">
        <v>0.67986100000000005</v>
      </c>
      <c r="H26" s="67"/>
      <c r="I26" s="7">
        <v>0.17916699999999999</v>
      </c>
      <c r="J26" s="8">
        <v>0.188194</v>
      </c>
      <c r="K26" s="8">
        <v>0</v>
      </c>
      <c r="L26" s="7">
        <v>0</v>
      </c>
      <c r="M26" s="8">
        <v>0</v>
      </c>
      <c r="N26" s="8">
        <v>0.188194</v>
      </c>
    </row>
    <row r="27" spans="1:14" ht="16.5" customHeight="1">
      <c r="A27" s="3" t="s">
        <v>19</v>
      </c>
      <c r="B27" s="4">
        <v>45883</v>
      </c>
      <c r="C27" s="66" t="s">
        <v>136</v>
      </c>
      <c r="D27" s="66"/>
      <c r="E27" s="3" t="s">
        <v>137</v>
      </c>
      <c r="F27" s="6">
        <v>0.28125</v>
      </c>
      <c r="G27" s="67">
        <v>0.67777799999999999</v>
      </c>
      <c r="H27" s="67"/>
      <c r="I27" s="7">
        <v>0.36527799999999999</v>
      </c>
      <c r="J27" s="8">
        <v>0</v>
      </c>
      <c r="K27" s="8">
        <v>1.0416999999999999E-2</v>
      </c>
      <c r="L27" s="7">
        <v>0</v>
      </c>
      <c r="M27" s="8">
        <v>1.0416999999999999E-2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136</v>
      </c>
      <c r="D32" s="66"/>
      <c r="E32" s="14" t="s">
        <v>137</v>
      </c>
      <c r="F32" s="6">
        <v>0.28263899999999997</v>
      </c>
      <c r="G32" s="67">
        <v>0.68402799999999997</v>
      </c>
      <c r="H32" s="67"/>
      <c r="I32" s="7">
        <v>0.37152800000000002</v>
      </c>
      <c r="J32" s="7">
        <v>0</v>
      </c>
      <c r="K32" s="7">
        <v>9.0279999999999996E-3</v>
      </c>
      <c r="L32" s="8">
        <v>0</v>
      </c>
      <c r="M32" s="7">
        <v>9.0279999999999996E-3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136</v>
      </c>
      <c r="D33" s="66"/>
      <c r="E33" s="14" t="s">
        <v>137</v>
      </c>
      <c r="F33" s="6">
        <v>0.28194399999999997</v>
      </c>
      <c r="G33" s="67">
        <v>0.682639</v>
      </c>
      <c r="H33" s="67"/>
      <c r="I33" s="7">
        <v>0.370139</v>
      </c>
      <c r="J33" s="7">
        <v>0</v>
      </c>
      <c r="K33" s="7">
        <v>9.7219999999999997E-3</v>
      </c>
      <c r="L33" s="8">
        <v>0</v>
      </c>
      <c r="M33" s="7">
        <v>9.7219999999999997E-3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136</v>
      </c>
      <c r="D34" s="72"/>
      <c r="E34" s="18" t="s">
        <v>137</v>
      </c>
      <c r="F34" s="19">
        <v>0.47569400000000001</v>
      </c>
      <c r="G34" s="73">
        <v>0.69166700000000003</v>
      </c>
      <c r="H34" s="73"/>
      <c r="I34" s="20">
        <v>0.190972</v>
      </c>
      <c r="J34" s="20">
        <v>0.184028</v>
      </c>
      <c r="K34" s="20">
        <v>4.1669999999999997E-3</v>
      </c>
      <c r="L34" s="21">
        <v>0</v>
      </c>
      <c r="M34" s="20">
        <v>4.1669999999999997E-3</v>
      </c>
      <c r="N34" s="20">
        <v>0.184028</v>
      </c>
    </row>
    <row r="35" spans="1:14" ht="15.95" customHeight="1">
      <c r="A35" s="71" t="s">
        <v>139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4.1640625" customWidth="1"/>
    <col min="4" max="4" width="22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140</v>
      </c>
      <c r="B1" s="62"/>
      <c r="C1" s="62"/>
      <c r="D1" s="63" t="s">
        <v>141</v>
      </c>
      <c r="E1" s="63"/>
      <c r="F1" s="63"/>
      <c r="G1" s="63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8.3333333333333037E-3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113</v>
      </c>
      <c r="D3" s="65"/>
      <c r="E3" s="11" t="s">
        <v>32</v>
      </c>
      <c r="F3" s="12" t="s">
        <v>33</v>
      </c>
      <c r="G3" s="70" t="s">
        <v>34</v>
      </c>
      <c r="H3" s="70"/>
      <c r="I3" s="12" t="s">
        <v>35</v>
      </c>
      <c r="J3" s="12" t="s">
        <v>36</v>
      </c>
      <c r="K3" s="12" t="s">
        <v>37</v>
      </c>
      <c r="L3" s="13" t="s">
        <v>38</v>
      </c>
      <c r="M3" s="12" t="s">
        <v>39</v>
      </c>
      <c r="N3" s="12" t="s">
        <v>40</v>
      </c>
    </row>
    <row r="4" spans="1:69" ht="17.25" customHeight="1">
      <c r="A4" s="3" t="s">
        <v>15</v>
      </c>
      <c r="B4" s="4">
        <v>45860</v>
      </c>
      <c r="C4" s="66" t="s">
        <v>26</v>
      </c>
      <c r="D4" s="66"/>
      <c r="E4" s="10"/>
      <c r="F4" s="10"/>
      <c r="G4" s="69"/>
      <c r="H4" s="69"/>
      <c r="I4" s="10"/>
      <c r="J4" s="10"/>
      <c r="K4" s="10"/>
      <c r="L4" s="10"/>
      <c r="M4" s="10"/>
      <c r="N4" s="10"/>
    </row>
    <row r="5" spans="1:69" ht="16.5" customHeight="1">
      <c r="A5" s="3" t="s">
        <v>18</v>
      </c>
      <c r="B5" s="4">
        <v>45861</v>
      </c>
      <c r="C5" s="66" t="s">
        <v>26</v>
      </c>
      <c r="D5" s="66"/>
      <c r="E5" s="9"/>
      <c r="F5" s="9"/>
      <c r="G5" s="68"/>
      <c r="H5" s="68"/>
      <c r="I5" s="9"/>
      <c r="J5" s="9"/>
      <c r="K5" s="9"/>
      <c r="L5" s="9"/>
      <c r="M5" s="9"/>
      <c r="N5" s="9"/>
    </row>
    <row r="6" spans="1:69" ht="16.5" customHeight="1">
      <c r="A6" s="3" t="s">
        <v>19</v>
      </c>
      <c r="B6" s="4">
        <v>45862</v>
      </c>
      <c r="C6" s="66" t="s">
        <v>26</v>
      </c>
      <c r="D6" s="66"/>
      <c r="E6" s="9"/>
      <c r="F6" s="9"/>
      <c r="G6" s="68"/>
      <c r="H6" s="68"/>
      <c r="I6" s="9"/>
      <c r="J6" s="9"/>
      <c r="K6" s="9"/>
      <c r="L6" s="9"/>
      <c r="M6" s="9"/>
      <c r="N6" s="9"/>
    </row>
    <row r="7" spans="1:69" ht="16.5" customHeight="1">
      <c r="A7" s="3" t="s">
        <v>20</v>
      </c>
      <c r="B7" s="4">
        <v>45863</v>
      </c>
      <c r="C7" s="66" t="s">
        <v>27</v>
      </c>
      <c r="D7" s="66"/>
      <c r="E7" s="14" t="s">
        <v>57</v>
      </c>
      <c r="F7" s="9"/>
      <c r="G7" s="68"/>
      <c r="H7" s="68"/>
      <c r="I7" s="7">
        <v>0</v>
      </c>
      <c r="J7" s="7">
        <v>0</v>
      </c>
      <c r="K7" s="7">
        <v>0</v>
      </c>
      <c r="L7" s="8">
        <v>0</v>
      </c>
      <c r="M7" s="7">
        <v>0</v>
      </c>
      <c r="N7" s="7">
        <v>0.25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27</v>
      </c>
      <c r="D10" s="66"/>
      <c r="E10" s="14" t="s">
        <v>56</v>
      </c>
      <c r="F10" s="9"/>
      <c r="G10" s="68"/>
      <c r="H10" s="68"/>
      <c r="I10" s="7">
        <v>0</v>
      </c>
      <c r="J10" s="7">
        <v>0</v>
      </c>
      <c r="K10" s="7">
        <v>0</v>
      </c>
      <c r="L10" s="8">
        <v>0</v>
      </c>
      <c r="M10" s="7">
        <v>0</v>
      </c>
      <c r="N10" s="7">
        <v>0.375</v>
      </c>
    </row>
    <row r="11" spans="1:69" ht="16.5" customHeight="1">
      <c r="A11" s="3" t="s">
        <v>15</v>
      </c>
      <c r="B11" s="4">
        <v>45867</v>
      </c>
      <c r="C11" s="66" t="s">
        <v>97</v>
      </c>
      <c r="D11" s="66"/>
      <c r="E11" s="14" t="s">
        <v>56</v>
      </c>
      <c r="F11" s="9"/>
      <c r="G11" s="68"/>
      <c r="H11" s="68"/>
      <c r="I11" s="7">
        <v>0</v>
      </c>
      <c r="J11" s="7">
        <v>0</v>
      </c>
      <c r="K11" s="7">
        <v>0</v>
      </c>
      <c r="L11" s="8">
        <v>0</v>
      </c>
      <c r="M11" s="7">
        <v>0</v>
      </c>
      <c r="N11" s="7">
        <v>0.20763899999999999</v>
      </c>
    </row>
    <row r="12" spans="1:69" ht="17.25" customHeight="1">
      <c r="A12" s="3" t="s">
        <v>18</v>
      </c>
      <c r="B12" s="4">
        <v>45868</v>
      </c>
      <c r="C12" s="66" t="s">
        <v>27</v>
      </c>
      <c r="D12" s="66"/>
      <c r="E12" s="14" t="s">
        <v>56</v>
      </c>
      <c r="F12" s="10"/>
      <c r="G12" s="69"/>
      <c r="H12" s="69"/>
      <c r="I12" s="7">
        <v>0</v>
      </c>
      <c r="J12" s="7">
        <v>0</v>
      </c>
      <c r="K12" s="7">
        <v>0</v>
      </c>
      <c r="L12" s="8">
        <v>0</v>
      </c>
      <c r="M12" s="7">
        <v>0</v>
      </c>
      <c r="N12" s="7">
        <v>0.375</v>
      </c>
    </row>
    <row r="13" spans="1:69" ht="16.5" customHeight="1">
      <c r="A13" s="3" t="s">
        <v>19</v>
      </c>
      <c r="B13" s="4">
        <v>45869</v>
      </c>
      <c r="C13" s="66" t="s">
        <v>27</v>
      </c>
      <c r="D13" s="66"/>
      <c r="E13" s="14" t="s">
        <v>56</v>
      </c>
      <c r="F13" s="9"/>
      <c r="G13" s="68"/>
      <c r="H13" s="68"/>
      <c r="I13" s="7">
        <v>0</v>
      </c>
      <c r="J13" s="7">
        <v>0</v>
      </c>
      <c r="K13" s="7">
        <v>0</v>
      </c>
      <c r="L13" s="8">
        <v>0</v>
      </c>
      <c r="M13" s="7">
        <v>0</v>
      </c>
      <c r="N13" s="7">
        <v>0.375</v>
      </c>
    </row>
    <row r="14" spans="1:69" ht="16.5" customHeight="1">
      <c r="A14" s="3" t="s">
        <v>20</v>
      </c>
      <c r="B14" s="4">
        <v>45870</v>
      </c>
      <c r="C14" s="66" t="s">
        <v>27</v>
      </c>
      <c r="D14" s="66"/>
      <c r="E14" s="14" t="s">
        <v>57</v>
      </c>
      <c r="F14" s="9"/>
      <c r="G14" s="68"/>
      <c r="H14" s="68"/>
      <c r="I14" s="7">
        <v>0</v>
      </c>
      <c r="J14" s="7">
        <v>0</v>
      </c>
      <c r="K14" s="7">
        <v>0</v>
      </c>
      <c r="L14" s="8">
        <v>0</v>
      </c>
      <c r="M14" s="7">
        <v>0</v>
      </c>
      <c r="N14" s="7">
        <v>0.375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142</v>
      </c>
      <c r="D17" s="66"/>
      <c r="E17" s="14" t="s">
        <v>143</v>
      </c>
      <c r="F17" s="6">
        <v>0.20902799999999999</v>
      </c>
      <c r="G17" s="67">
        <v>0.60416700000000001</v>
      </c>
      <c r="H17" s="67"/>
      <c r="I17" s="7">
        <v>0.37430600000000003</v>
      </c>
      <c r="J17" s="7">
        <v>0</v>
      </c>
      <c r="K17" s="7">
        <v>0</v>
      </c>
      <c r="L17" s="8">
        <v>0</v>
      </c>
      <c r="M17" s="7">
        <v>0</v>
      </c>
      <c r="N17" s="7">
        <v>0</v>
      </c>
    </row>
    <row r="18" spans="1:14" ht="16.5" customHeight="1">
      <c r="A18" s="3" t="s">
        <v>15</v>
      </c>
      <c r="B18" s="4">
        <v>45874</v>
      </c>
      <c r="C18" s="66" t="s">
        <v>142</v>
      </c>
      <c r="D18" s="66"/>
      <c r="E18" s="14" t="s">
        <v>143</v>
      </c>
      <c r="F18" s="6">
        <v>0.20555599999999999</v>
      </c>
      <c r="G18" s="67">
        <v>0.59930600000000001</v>
      </c>
      <c r="H18" s="67"/>
      <c r="I18" s="7">
        <v>0.370139</v>
      </c>
      <c r="J18" s="7">
        <v>0</v>
      </c>
      <c r="K18" s="7">
        <v>2.7780000000000001E-3</v>
      </c>
      <c r="L18" s="8">
        <v>0</v>
      </c>
      <c r="M18" s="7">
        <v>2.7780000000000001E-3</v>
      </c>
      <c r="N18" s="7">
        <v>0</v>
      </c>
    </row>
    <row r="19" spans="1:14" ht="17.25" customHeight="1">
      <c r="A19" s="3" t="s">
        <v>18</v>
      </c>
      <c r="B19" s="4">
        <v>45875</v>
      </c>
      <c r="C19" s="66" t="s">
        <v>142</v>
      </c>
      <c r="D19" s="66"/>
      <c r="E19" s="14" t="s">
        <v>143</v>
      </c>
      <c r="F19" s="6">
        <v>0.20624999999999999</v>
      </c>
      <c r="G19" s="67">
        <v>0.60069399999999995</v>
      </c>
      <c r="H19" s="67"/>
      <c r="I19" s="7">
        <v>0.37152800000000002</v>
      </c>
      <c r="J19" s="7">
        <v>0</v>
      </c>
      <c r="K19" s="7">
        <v>2.0830000000000002E-3</v>
      </c>
      <c r="L19" s="8">
        <v>0</v>
      </c>
      <c r="M19" s="7">
        <v>2.0830000000000002E-3</v>
      </c>
      <c r="N19" s="7">
        <v>0</v>
      </c>
    </row>
    <row r="20" spans="1:14" ht="16.5" customHeight="1">
      <c r="A20" s="3" t="s">
        <v>19</v>
      </c>
      <c r="B20" s="4">
        <v>45876</v>
      </c>
      <c r="C20" s="66" t="s">
        <v>142</v>
      </c>
      <c r="D20" s="66"/>
      <c r="E20" s="14" t="s">
        <v>143</v>
      </c>
      <c r="F20" s="6">
        <v>0.20763899999999999</v>
      </c>
      <c r="G20" s="67">
        <v>0.60208300000000003</v>
      </c>
      <c r="H20" s="67"/>
      <c r="I20" s="7">
        <v>0.372917</v>
      </c>
      <c r="J20" s="7">
        <v>0</v>
      </c>
      <c r="K20" s="7">
        <v>6.9399999999999996E-4</v>
      </c>
      <c r="L20" s="8">
        <v>0</v>
      </c>
      <c r="M20" s="7">
        <v>6.9399999999999996E-4</v>
      </c>
      <c r="N20" s="7">
        <v>0</v>
      </c>
    </row>
    <row r="21" spans="1:14" ht="16.5" customHeight="1">
      <c r="A21" s="3" t="s">
        <v>20</v>
      </c>
      <c r="B21" s="4">
        <v>45877</v>
      </c>
      <c r="C21" s="66" t="s">
        <v>142</v>
      </c>
      <c r="D21" s="66"/>
      <c r="E21" s="14" t="s">
        <v>144</v>
      </c>
      <c r="F21" s="6">
        <v>0.219444</v>
      </c>
      <c r="G21" s="67">
        <v>0.47430600000000001</v>
      </c>
      <c r="H21" s="67"/>
      <c r="I21" s="7">
        <v>0.23402800000000001</v>
      </c>
      <c r="J21" s="7">
        <v>1.1110999999999999E-2</v>
      </c>
      <c r="K21" s="7">
        <v>0</v>
      </c>
      <c r="L21" s="8">
        <v>0</v>
      </c>
      <c r="M21" s="7">
        <v>0</v>
      </c>
      <c r="N21" s="7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14" t="s">
        <v>56</v>
      </c>
      <c r="F24" s="6">
        <v>0.32013900000000001</v>
      </c>
      <c r="G24" s="67">
        <v>0.72499999999999998</v>
      </c>
      <c r="H24" s="67"/>
      <c r="I24" s="7">
        <v>0.37083300000000002</v>
      </c>
      <c r="J24" s="7">
        <v>0</v>
      </c>
      <c r="K24" s="7">
        <v>1.3194000000000001E-2</v>
      </c>
      <c r="L24" s="8">
        <v>0</v>
      </c>
      <c r="M24" s="7">
        <v>1.3194000000000001E-2</v>
      </c>
      <c r="N24" s="7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14" t="s">
        <v>56</v>
      </c>
      <c r="F25" s="6">
        <v>0.32152799999999998</v>
      </c>
      <c r="G25" s="67">
        <v>0.71666700000000005</v>
      </c>
      <c r="H25" s="67"/>
      <c r="I25" s="7">
        <v>0.36249999999999999</v>
      </c>
      <c r="J25" s="7">
        <v>1.2500000000000001E-2</v>
      </c>
      <c r="K25" s="7">
        <v>1.1806000000000001E-2</v>
      </c>
      <c r="L25" s="8">
        <v>0</v>
      </c>
      <c r="M25" s="7">
        <v>1.1806000000000001E-2</v>
      </c>
      <c r="N25" s="7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14" t="s">
        <v>56</v>
      </c>
      <c r="F26" s="6">
        <v>0.314583</v>
      </c>
      <c r="G26" s="67">
        <v>0.72777800000000004</v>
      </c>
      <c r="H26" s="67"/>
      <c r="I26" s="7">
        <v>0.37361100000000003</v>
      </c>
      <c r="J26" s="7">
        <v>0</v>
      </c>
      <c r="K26" s="7">
        <v>1.8749999999999999E-2</v>
      </c>
      <c r="L26" s="8">
        <v>0</v>
      </c>
      <c r="M26" s="7">
        <v>1.8749999999999999E-2</v>
      </c>
      <c r="N26" s="7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14" t="s">
        <v>56</v>
      </c>
      <c r="F27" s="6">
        <v>0.32152799999999998</v>
      </c>
      <c r="G27" s="67">
        <v>0.73263900000000004</v>
      </c>
      <c r="H27" s="67"/>
      <c r="I27" s="7">
        <v>0.375</v>
      </c>
      <c r="J27" s="7">
        <v>0</v>
      </c>
      <c r="K27" s="7">
        <v>1.5278E-2</v>
      </c>
      <c r="L27" s="8">
        <v>0</v>
      </c>
      <c r="M27" s="7">
        <v>1.5278E-2</v>
      </c>
      <c r="N27" s="7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6">
        <v>0.32152799999999998</v>
      </c>
      <c r="G32" s="67">
        <v>0.74027799999999999</v>
      </c>
      <c r="H32" s="67"/>
      <c r="I32" s="7">
        <v>0.375</v>
      </c>
      <c r="J32" s="7">
        <v>0</v>
      </c>
      <c r="K32" s="7">
        <v>2.2917E-2</v>
      </c>
      <c r="L32" s="8">
        <v>0</v>
      </c>
      <c r="M32" s="7">
        <v>2.2917E-2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6">
        <v>0.32152799999999998</v>
      </c>
      <c r="G33" s="67">
        <v>0.73194400000000004</v>
      </c>
      <c r="H33" s="67"/>
      <c r="I33" s="7">
        <v>0.375</v>
      </c>
      <c r="J33" s="7">
        <v>0</v>
      </c>
      <c r="K33" s="7">
        <v>1.4583E-2</v>
      </c>
      <c r="L33" s="8">
        <v>0</v>
      </c>
      <c r="M33" s="7">
        <v>1.4583E-2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19">
        <v>0.32500000000000001</v>
      </c>
      <c r="G34" s="73">
        <v>0.72847200000000001</v>
      </c>
      <c r="H34" s="73"/>
      <c r="I34" s="20">
        <v>0.37430600000000003</v>
      </c>
      <c r="J34" s="20">
        <v>0</v>
      </c>
      <c r="K34" s="20">
        <v>8.3330000000000001E-3</v>
      </c>
      <c r="L34" s="21">
        <v>0</v>
      </c>
      <c r="M34" s="20">
        <v>8.3330000000000001E-3</v>
      </c>
      <c r="N34" s="20">
        <v>0</v>
      </c>
    </row>
    <row r="35" spans="1:14" ht="15.95" customHeight="1">
      <c r="A35" s="71" t="s">
        <v>145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.6640625" customWidth="1"/>
    <col min="4" max="4" width="28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146</v>
      </c>
      <c r="B1" s="62"/>
      <c r="C1" s="62"/>
      <c r="D1" s="84" t="s">
        <v>147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1.3893333333333258E-3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148</v>
      </c>
      <c r="G3" s="65" t="s">
        <v>149</v>
      </c>
      <c r="H3" s="65"/>
      <c r="I3" s="1" t="s">
        <v>150</v>
      </c>
      <c r="J3" s="2" t="s">
        <v>10</v>
      </c>
      <c r="K3" s="1" t="s">
        <v>151</v>
      </c>
      <c r="L3" s="1" t="s">
        <v>12</v>
      </c>
      <c r="M3" s="1" t="s">
        <v>152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153</v>
      </c>
      <c r="D4" s="66"/>
      <c r="E4" s="22" t="s">
        <v>154</v>
      </c>
      <c r="F4" s="23">
        <v>0.50138899999999997</v>
      </c>
      <c r="G4" s="75">
        <v>0.88263899999999995</v>
      </c>
      <c r="H4" s="75"/>
      <c r="I4" s="8">
        <v>0.36041699999999999</v>
      </c>
      <c r="J4" s="8">
        <v>1.3194000000000001E-2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27</v>
      </c>
      <c r="D5" s="66"/>
      <c r="E5" s="22" t="s">
        <v>52</v>
      </c>
      <c r="F5" s="9"/>
      <c r="G5" s="68"/>
      <c r="H5" s="68"/>
      <c r="I5" s="8">
        <v>0</v>
      </c>
      <c r="J5" s="8">
        <v>0</v>
      </c>
      <c r="K5" s="8">
        <v>0</v>
      </c>
      <c r="L5" s="7">
        <v>0</v>
      </c>
      <c r="M5" s="8">
        <v>0</v>
      </c>
      <c r="N5" s="8">
        <v>0.35416700000000001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0.69583300000000003</v>
      </c>
      <c r="G6" s="75">
        <v>0.11805599999999999</v>
      </c>
      <c r="H6" s="75"/>
      <c r="I6" s="8">
        <v>0.35416700000000001</v>
      </c>
      <c r="J6" s="8">
        <v>0</v>
      </c>
      <c r="K6" s="8">
        <v>4.7222E-2</v>
      </c>
      <c r="L6" s="7">
        <v>0</v>
      </c>
      <c r="M6" s="8">
        <v>4.7222E-2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0.625</v>
      </c>
      <c r="G7" s="75">
        <v>0.97430600000000001</v>
      </c>
      <c r="H7" s="75"/>
      <c r="I7" s="8">
        <v>0.32847199999999999</v>
      </c>
      <c r="J7" s="8">
        <v>0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0.73750000000000004</v>
      </c>
      <c r="G10" s="75">
        <v>0.109028</v>
      </c>
      <c r="H10" s="75"/>
      <c r="I10" s="8">
        <v>0.345833</v>
      </c>
      <c r="J10" s="8">
        <v>0</v>
      </c>
      <c r="K10" s="8">
        <v>4.8609999999999999E-3</v>
      </c>
      <c r="L10" s="7">
        <v>0</v>
      </c>
      <c r="M10" s="8">
        <v>4.8609999999999999E-3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0.72638899999999995</v>
      </c>
      <c r="G11" s="75">
        <v>9.8611000000000004E-2</v>
      </c>
      <c r="H11" s="75"/>
      <c r="I11" s="8">
        <v>0.348611</v>
      </c>
      <c r="J11" s="8">
        <v>0</v>
      </c>
      <c r="K11" s="8">
        <v>2.7780000000000001E-3</v>
      </c>
      <c r="L11" s="7">
        <v>0</v>
      </c>
      <c r="M11" s="8">
        <v>2.7780000000000001E-3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0.73194400000000004</v>
      </c>
      <c r="G12" s="75">
        <v>9.6528000000000003E-2</v>
      </c>
      <c r="H12" s="75"/>
      <c r="I12" s="8">
        <v>0.34375</v>
      </c>
      <c r="J12" s="8">
        <v>0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0.73194400000000004</v>
      </c>
      <c r="G13" s="75">
        <v>0.10277799999999999</v>
      </c>
      <c r="H13" s="75"/>
      <c r="I13" s="8">
        <v>0.35</v>
      </c>
      <c r="J13" s="8">
        <v>0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0.62083299999999997</v>
      </c>
      <c r="G14" s="75">
        <v>0.98333300000000001</v>
      </c>
      <c r="H14" s="75"/>
      <c r="I14" s="8">
        <v>0.33333299999999999</v>
      </c>
      <c r="J14" s="8">
        <v>0</v>
      </c>
      <c r="K14" s="8">
        <v>8.3330000000000001E-3</v>
      </c>
      <c r="L14" s="7">
        <v>0</v>
      </c>
      <c r="M14" s="8">
        <v>8.3330000000000001E-3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0.33402799999999999</v>
      </c>
      <c r="G17" s="75">
        <v>0.73541699999999999</v>
      </c>
      <c r="H17" s="75"/>
      <c r="I17" s="8">
        <v>0.37430600000000003</v>
      </c>
      <c r="J17" s="8">
        <v>0</v>
      </c>
      <c r="K17" s="8">
        <v>6.2500000000000003E-3</v>
      </c>
      <c r="L17" s="7">
        <v>0</v>
      </c>
      <c r="M17" s="8">
        <v>6.2500000000000003E-3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0.33472200000000002</v>
      </c>
      <c r="G18" s="75">
        <v>0.73333300000000001</v>
      </c>
      <c r="H18" s="75"/>
      <c r="I18" s="8">
        <v>0.37361100000000003</v>
      </c>
      <c r="J18" s="8">
        <v>0</v>
      </c>
      <c r="K18" s="8">
        <v>4.1669999999999997E-3</v>
      </c>
      <c r="L18" s="7">
        <v>0</v>
      </c>
      <c r="M18" s="8">
        <v>4.1669999999999997E-3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0.33124999999999999</v>
      </c>
      <c r="G19" s="75">
        <v>0.78333299999999995</v>
      </c>
      <c r="H19" s="75"/>
      <c r="I19" s="8">
        <v>0.375</v>
      </c>
      <c r="J19" s="8">
        <v>0</v>
      </c>
      <c r="K19" s="8">
        <v>5.6250000000000001E-2</v>
      </c>
      <c r="L19" s="7">
        <v>0</v>
      </c>
      <c r="M19" s="8">
        <v>5.6250000000000001E-2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27</v>
      </c>
      <c r="D20" s="66"/>
      <c r="E20" s="22" t="s">
        <v>56</v>
      </c>
      <c r="F20" s="9"/>
      <c r="G20" s="68"/>
      <c r="H20" s="68"/>
      <c r="I20" s="8">
        <v>0</v>
      </c>
      <c r="J20" s="8">
        <v>0</v>
      </c>
      <c r="K20" s="8">
        <v>0</v>
      </c>
      <c r="L20" s="7">
        <v>0</v>
      </c>
      <c r="M20" s="8">
        <v>0</v>
      </c>
      <c r="N20" s="8">
        <v>0.375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0.32847199999999999</v>
      </c>
      <c r="G21" s="75">
        <v>0.64583299999999999</v>
      </c>
      <c r="H21" s="75"/>
      <c r="I21" s="8">
        <v>0.25</v>
      </c>
      <c r="J21" s="8">
        <v>0</v>
      </c>
      <c r="K21" s="8">
        <v>4.6528E-2</v>
      </c>
      <c r="L21" s="7">
        <v>0</v>
      </c>
      <c r="M21" s="8">
        <v>4.6528E-2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0.33055600000000002</v>
      </c>
      <c r="G24" s="75">
        <v>0.73263900000000004</v>
      </c>
      <c r="H24" s="75"/>
      <c r="I24" s="8">
        <v>0.375</v>
      </c>
      <c r="J24" s="8">
        <v>0</v>
      </c>
      <c r="K24" s="8">
        <v>6.2500000000000003E-3</v>
      </c>
      <c r="L24" s="7">
        <v>0</v>
      </c>
      <c r="M24" s="8">
        <v>6.2500000000000003E-3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0.33472200000000002</v>
      </c>
      <c r="G25" s="75">
        <v>0.73402800000000001</v>
      </c>
      <c r="H25" s="75"/>
      <c r="I25" s="8">
        <v>0.37361100000000003</v>
      </c>
      <c r="J25" s="8">
        <v>0</v>
      </c>
      <c r="K25" s="8">
        <v>4.8609999999999999E-3</v>
      </c>
      <c r="L25" s="7">
        <v>0</v>
      </c>
      <c r="M25" s="8">
        <v>4.8609999999999999E-3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0.33124999999999999</v>
      </c>
      <c r="G26" s="75">
        <v>0.73611099999999996</v>
      </c>
      <c r="H26" s="75"/>
      <c r="I26" s="8">
        <v>0.375</v>
      </c>
      <c r="J26" s="8">
        <v>0</v>
      </c>
      <c r="K26" s="8">
        <v>9.0279999999999996E-3</v>
      </c>
      <c r="L26" s="7">
        <v>0</v>
      </c>
      <c r="M26" s="8">
        <v>9.0279999999999996E-3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0.32638899999999998</v>
      </c>
      <c r="G27" s="75">
        <v>0.79027800000000004</v>
      </c>
      <c r="H27" s="75"/>
      <c r="I27" s="8">
        <v>0.375</v>
      </c>
      <c r="J27" s="8">
        <v>0</v>
      </c>
      <c r="K27" s="8">
        <v>6.8056000000000005E-2</v>
      </c>
      <c r="L27" s="7">
        <v>0</v>
      </c>
      <c r="M27" s="8">
        <v>6.8056000000000005E-2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0.72430600000000001</v>
      </c>
      <c r="G32" s="67">
        <v>0.114583</v>
      </c>
      <c r="H32" s="67"/>
      <c r="I32" s="7">
        <v>0.35416700000000001</v>
      </c>
      <c r="J32" s="24">
        <v>0</v>
      </c>
      <c r="K32" s="7">
        <v>1.5278E-2</v>
      </c>
      <c r="L32" s="8">
        <v>0</v>
      </c>
      <c r="M32" s="7">
        <v>1.5278E-2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0.72430600000000001</v>
      </c>
      <c r="G33" s="67">
        <v>0.105556</v>
      </c>
      <c r="H33" s="67"/>
      <c r="I33" s="7">
        <v>0.35416700000000001</v>
      </c>
      <c r="J33" s="24">
        <v>0</v>
      </c>
      <c r="K33" s="7">
        <v>6.2500000000000003E-3</v>
      </c>
      <c r="L33" s="8">
        <v>0</v>
      </c>
      <c r="M33" s="7">
        <v>6.2500000000000003E-3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0.72986099999999998</v>
      </c>
      <c r="G34" s="73">
        <v>0.105556</v>
      </c>
      <c r="H34" s="73"/>
      <c r="I34" s="20">
        <v>0.35347200000000001</v>
      </c>
      <c r="J34" s="26">
        <v>0</v>
      </c>
      <c r="K34" s="20">
        <v>1.389E-3</v>
      </c>
      <c r="L34" s="21">
        <v>0</v>
      </c>
      <c r="M34" s="20">
        <v>1.389E-3</v>
      </c>
      <c r="N34" s="20">
        <v>0</v>
      </c>
    </row>
    <row r="35" spans="1:14" ht="15.95" customHeight="1">
      <c r="A35" s="71" t="s">
        <v>155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2.6640625" customWidth="1"/>
    <col min="4" max="4" width="24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156</v>
      </c>
      <c r="B1" s="62"/>
      <c r="C1" s="62"/>
      <c r="D1" s="74" t="s">
        <v>157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6.2496666666665979E-3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46</v>
      </c>
      <c r="G3" s="65" t="s">
        <v>158</v>
      </c>
      <c r="H3" s="65"/>
      <c r="I3" s="1" t="s">
        <v>159</v>
      </c>
      <c r="J3" s="2" t="s">
        <v>160</v>
      </c>
      <c r="K3" s="1" t="s">
        <v>49</v>
      </c>
      <c r="L3" s="1" t="s">
        <v>12</v>
      </c>
      <c r="M3" s="1" t="s">
        <v>50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0.71944399999999997</v>
      </c>
      <c r="G4" s="75">
        <v>9.3056E-2</v>
      </c>
      <c r="H4" s="75"/>
      <c r="I4" s="7">
        <v>0.34305600000000003</v>
      </c>
      <c r="J4" s="8">
        <v>1.1110999999999999E-2</v>
      </c>
      <c r="K4" s="8">
        <v>9.7219999999999997E-3</v>
      </c>
      <c r="L4" s="7">
        <v>0</v>
      </c>
      <c r="M4" s="8">
        <v>9.7219999999999997E-3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0.71944399999999997</v>
      </c>
      <c r="G5" s="75">
        <v>9.0971999999999997E-2</v>
      </c>
      <c r="H5" s="75"/>
      <c r="I5" s="7">
        <v>0.340972</v>
      </c>
      <c r="J5" s="8">
        <v>1.3194000000000001E-2</v>
      </c>
      <c r="K5" s="8">
        <v>9.7219999999999997E-3</v>
      </c>
      <c r="L5" s="7">
        <v>0</v>
      </c>
      <c r="M5" s="8">
        <v>9.7219999999999997E-3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0.71875</v>
      </c>
      <c r="G6" s="75">
        <v>9.4444E-2</v>
      </c>
      <c r="H6" s="75"/>
      <c r="I6" s="7">
        <v>0.34444399999999997</v>
      </c>
      <c r="J6" s="8">
        <v>0</v>
      </c>
      <c r="K6" s="8">
        <v>1.0416999999999999E-2</v>
      </c>
      <c r="L6" s="7">
        <v>0</v>
      </c>
      <c r="M6" s="8">
        <v>1.0416999999999999E-2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0.59375</v>
      </c>
      <c r="G7" s="75">
        <v>0.83750000000000002</v>
      </c>
      <c r="H7" s="75"/>
      <c r="I7" s="7">
        <v>0.191667</v>
      </c>
      <c r="J7" s="8">
        <v>0.14166699999999999</v>
      </c>
      <c r="K7" s="8">
        <v>3.125E-2</v>
      </c>
      <c r="L7" s="7">
        <v>0</v>
      </c>
      <c r="M7" s="8">
        <v>3.125E-2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0.31597199999999998</v>
      </c>
      <c r="G10" s="75">
        <v>0.72638899999999995</v>
      </c>
      <c r="H10" s="75"/>
      <c r="I10" s="7">
        <v>0.372222</v>
      </c>
      <c r="J10" s="8">
        <v>0</v>
      </c>
      <c r="K10" s="8">
        <v>1.7361000000000001E-2</v>
      </c>
      <c r="L10" s="7">
        <v>0</v>
      </c>
      <c r="M10" s="8">
        <v>1.7361000000000001E-2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0.32013900000000001</v>
      </c>
      <c r="G11" s="75">
        <v>0.72777800000000004</v>
      </c>
      <c r="H11" s="75"/>
      <c r="I11" s="7">
        <v>0.37361100000000003</v>
      </c>
      <c r="J11" s="8">
        <v>0</v>
      </c>
      <c r="K11" s="8">
        <v>1.3194000000000001E-2</v>
      </c>
      <c r="L11" s="7">
        <v>0</v>
      </c>
      <c r="M11" s="8">
        <v>1.3194000000000001E-2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0.31666699999999998</v>
      </c>
      <c r="G12" s="75">
        <v>0.73402800000000001</v>
      </c>
      <c r="H12" s="75"/>
      <c r="I12" s="7">
        <v>0.375</v>
      </c>
      <c r="J12" s="8">
        <v>0</v>
      </c>
      <c r="K12" s="8">
        <v>2.1527999999999999E-2</v>
      </c>
      <c r="L12" s="7">
        <v>0</v>
      </c>
      <c r="M12" s="8">
        <v>2.1527999999999999E-2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0.31666699999999998</v>
      </c>
      <c r="G13" s="75">
        <v>0.72638899999999995</v>
      </c>
      <c r="H13" s="75"/>
      <c r="I13" s="7">
        <v>0.372222</v>
      </c>
      <c r="J13" s="8">
        <v>0</v>
      </c>
      <c r="K13" s="8">
        <v>1.6667000000000001E-2</v>
      </c>
      <c r="L13" s="7">
        <v>0</v>
      </c>
      <c r="M13" s="8">
        <v>1.6667000000000001E-2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0.31666699999999998</v>
      </c>
      <c r="G14" s="75">
        <v>0.58263900000000002</v>
      </c>
      <c r="H14" s="75"/>
      <c r="I14" s="7">
        <v>0.22847200000000001</v>
      </c>
      <c r="J14" s="8">
        <v>2.1527999999999999E-2</v>
      </c>
      <c r="K14" s="8">
        <v>1.6667000000000001E-2</v>
      </c>
      <c r="L14" s="7">
        <v>0</v>
      </c>
      <c r="M14" s="8">
        <v>1.6667000000000001E-2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0.72847200000000001</v>
      </c>
      <c r="G17" s="75">
        <v>0.10069400000000001</v>
      </c>
      <c r="H17" s="75"/>
      <c r="I17" s="7">
        <v>0.35069400000000001</v>
      </c>
      <c r="J17" s="8">
        <v>0</v>
      </c>
      <c r="K17" s="8">
        <v>6.9399999999999996E-4</v>
      </c>
      <c r="L17" s="7">
        <v>0</v>
      </c>
      <c r="M17" s="8">
        <v>6.9399999999999996E-4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0.71805600000000003</v>
      </c>
      <c r="G18" s="75">
        <v>0.104861</v>
      </c>
      <c r="H18" s="75"/>
      <c r="I18" s="7">
        <v>0.35416700000000001</v>
      </c>
      <c r="J18" s="8">
        <v>0</v>
      </c>
      <c r="K18" s="8">
        <v>1.1806000000000001E-2</v>
      </c>
      <c r="L18" s="7">
        <v>0</v>
      </c>
      <c r="M18" s="8">
        <v>1.1806000000000001E-2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0.71736100000000003</v>
      </c>
      <c r="G19" s="75">
        <v>7.9167000000000001E-2</v>
      </c>
      <c r="H19" s="75"/>
      <c r="I19" s="7">
        <v>0.32916699999999999</v>
      </c>
      <c r="J19" s="8">
        <v>2.5000000000000001E-2</v>
      </c>
      <c r="K19" s="8">
        <v>1.1806000000000001E-2</v>
      </c>
      <c r="L19" s="7">
        <v>0</v>
      </c>
      <c r="M19" s="8">
        <v>1.1806000000000001E-2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0.72152799999999995</v>
      </c>
      <c r="G20" s="75">
        <v>9.0971999999999997E-2</v>
      </c>
      <c r="H20" s="75"/>
      <c r="I20" s="7">
        <v>0.340972</v>
      </c>
      <c r="J20" s="8">
        <v>1.3194000000000001E-2</v>
      </c>
      <c r="K20" s="8">
        <v>7.639E-3</v>
      </c>
      <c r="L20" s="7">
        <v>0</v>
      </c>
      <c r="M20" s="8">
        <v>7.639E-3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0.61527799999999999</v>
      </c>
      <c r="G21" s="75">
        <v>0.96041699999999997</v>
      </c>
      <c r="H21" s="75"/>
      <c r="I21" s="7">
        <v>0.314583</v>
      </c>
      <c r="J21" s="8">
        <v>1.8749999999999999E-2</v>
      </c>
      <c r="K21" s="8">
        <v>9.7219999999999997E-3</v>
      </c>
      <c r="L21" s="7">
        <v>0</v>
      </c>
      <c r="M21" s="8">
        <v>9.7219999999999997E-3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0.32083299999999998</v>
      </c>
      <c r="G24" s="75">
        <v>0.72013899999999997</v>
      </c>
      <c r="H24" s="75"/>
      <c r="I24" s="7">
        <v>0.36597200000000002</v>
      </c>
      <c r="J24" s="8">
        <v>0</v>
      </c>
      <c r="K24" s="8">
        <v>1.2500000000000001E-2</v>
      </c>
      <c r="L24" s="7">
        <v>0</v>
      </c>
      <c r="M24" s="8">
        <v>1.2500000000000001E-2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0.31944400000000001</v>
      </c>
      <c r="G25" s="75">
        <v>0.72916700000000001</v>
      </c>
      <c r="H25" s="75"/>
      <c r="I25" s="7">
        <v>0.375</v>
      </c>
      <c r="J25" s="8">
        <v>0</v>
      </c>
      <c r="K25" s="8">
        <v>1.3889E-2</v>
      </c>
      <c r="L25" s="7">
        <v>0</v>
      </c>
      <c r="M25" s="8">
        <v>1.3889E-2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0.31805600000000001</v>
      </c>
      <c r="G26" s="75">
        <v>0.71527799999999997</v>
      </c>
      <c r="H26" s="75"/>
      <c r="I26" s="7">
        <v>0.36111100000000002</v>
      </c>
      <c r="J26" s="8">
        <v>1.3889E-2</v>
      </c>
      <c r="K26" s="8">
        <v>1.5278E-2</v>
      </c>
      <c r="L26" s="7">
        <v>0</v>
      </c>
      <c r="M26" s="8">
        <v>1.5278E-2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0.32222200000000001</v>
      </c>
      <c r="G27" s="75">
        <v>0.71319399999999999</v>
      </c>
      <c r="H27" s="75"/>
      <c r="I27" s="7">
        <v>0.35902800000000001</v>
      </c>
      <c r="J27" s="8">
        <v>1.5972E-2</v>
      </c>
      <c r="K27" s="8">
        <v>1.1110999999999999E-2</v>
      </c>
      <c r="L27" s="7">
        <v>0</v>
      </c>
      <c r="M27" s="8">
        <v>1.1110999999999999E-2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27</v>
      </c>
      <c r="D32" s="66"/>
      <c r="E32" s="14" t="s">
        <v>52</v>
      </c>
      <c r="F32" s="9"/>
      <c r="G32" s="68"/>
      <c r="H32" s="68"/>
      <c r="I32" s="7">
        <v>0</v>
      </c>
      <c r="J32" s="24">
        <v>0</v>
      </c>
      <c r="K32" s="7">
        <v>0</v>
      </c>
      <c r="L32" s="8">
        <v>0</v>
      </c>
      <c r="M32" s="7">
        <v>0</v>
      </c>
      <c r="N32" s="7">
        <v>0.35416700000000001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0.72152799999999995</v>
      </c>
      <c r="G33" s="67">
        <v>0.10208299999999999</v>
      </c>
      <c r="H33" s="67"/>
      <c r="I33" s="7">
        <v>0.35208299999999998</v>
      </c>
      <c r="J33" s="24">
        <v>0</v>
      </c>
      <c r="K33" s="7">
        <v>7.639E-3</v>
      </c>
      <c r="L33" s="8">
        <v>0</v>
      </c>
      <c r="M33" s="7">
        <v>7.639E-3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0.72291700000000003</v>
      </c>
      <c r="G34" s="73">
        <v>0.10347199999999999</v>
      </c>
      <c r="H34" s="73"/>
      <c r="I34" s="20">
        <v>0.35347200000000001</v>
      </c>
      <c r="J34" s="26">
        <v>0</v>
      </c>
      <c r="K34" s="20">
        <v>6.2500000000000003E-3</v>
      </c>
      <c r="L34" s="21">
        <v>0</v>
      </c>
      <c r="M34" s="20">
        <v>6.2500000000000003E-3</v>
      </c>
      <c r="N34" s="20">
        <v>0</v>
      </c>
    </row>
    <row r="35" spans="1:14" ht="15.95" customHeight="1">
      <c r="A35" s="71" t="s">
        <v>161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1.33203125" customWidth="1"/>
    <col min="4" max="4" width="15.33203125" customWidth="1"/>
    <col min="5" max="5" width="16.5" customWidth="1"/>
    <col min="6" max="6" width="11.5" customWidth="1"/>
    <col min="7" max="7" width="8.5" customWidth="1"/>
    <col min="8" max="8" width="2" customWidth="1"/>
    <col min="9" max="9" width="12.5" customWidth="1"/>
    <col min="10" max="10" width="11.5" customWidth="1"/>
    <col min="11" max="11" width="10.5" customWidth="1"/>
    <col min="12" max="12" width="12" customWidth="1"/>
    <col min="13" max="13" width="12.5" customWidth="1"/>
    <col min="14" max="14" width="10.5" customWidth="1"/>
    <col min="15" max="15" width="2.5" customWidth="1"/>
  </cols>
  <sheetData>
    <row r="1" spans="1:69" ht="51" customHeight="1">
      <c r="A1" s="62" t="s">
        <v>162</v>
      </c>
      <c r="B1" s="62"/>
      <c r="C1" s="62"/>
      <c r="D1" s="74" t="s">
        <v>163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2.0833333333333259E-3</v>
      </c>
    </row>
    <row r="2" spans="1:69" ht="0.95" customHeight="1"/>
    <row r="3" spans="1:69" ht="33" customHeight="1">
      <c r="A3" s="1" t="s">
        <v>3</v>
      </c>
      <c r="B3" s="2" t="s">
        <v>4</v>
      </c>
      <c r="C3" s="76" t="s">
        <v>61</v>
      </c>
      <c r="D3" s="76"/>
      <c r="E3" s="42" t="s">
        <v>62</v>
      </c>
      <c r="F3" s="2" t="s">
        <v>88</v>
      </c>
      <c r="G3" s="76" t="s">
        <v>164</v>
      </c>
      <c r="H3" s="76"/>
      <c r="I3" s="2" t="s">
        <v>165</v>
      </c>
      <c r="J3" s="2" t="s">
        <v>10</v>
      </c>
      <c r="K3" s="1" t="s">
        <v>166</v>
      </c>
      <c r="L3" s="2" t="s">
        <v>12</v>
      </c>
      <c r="M3" s="2" t="s">
        <v>167</v>
      </c>
      <c r="N3" s="1" t="s">
        <v>14</v>
      </c>
    </row>
    <row r="4" spans="1:69" ht="17.25" customHeight="1">
      <c r="A4" s="3" t="s">
        <v>15</v>
      </c>
      <c r="B4" s="4">
        <v>45860</v>
      </c>
      <c r="C4" s="77" t="s">
        <v>55</v>
      </c>
      <c r="D4" s="77"/>
      <c r="E4" s="22" t="s">
        <v>56</v>
      </c>
      <c r="F4" s="28">
        <v>0.32430599999999998</v>
      </c>
      <c r="G4" s="78">
        <v>0.72916700000000001</v>
      </c>
      <c r="H4" s="78"/>
      <c r="I4" s="8">
        <v>0.375</v>
      </c>
      <c r="J4" s="8">
        <v>0</v>
      </c>
      <c r="K4" s="8">
        <v>9.0279999999999996E-3</v>
      </c>
      <c r="L4" s="8">
        <v>0</v>
      </c>
      <c r="M4" s="8">
        <v>9.0279999999999996E-3</v>
      </c>
      <c r="N4" s="7">
        <v>0</v>
      </c>
    </row>
    <row r="5" spans="1:69" ht="16.5" customHeight="1">
      <c r="A5" s="3" t="s">
        <v>18</v>
      </c>
      <c r="B5" s="4">
        <v>45861</v>
      </c>
      <c r="C5" s="77" t="s">
        <v>55</v>
      </c>
      <c r="D5" s="77"/>
      <c r="E5" s="22" t="s">
        <v>56</v>
      </c>
      <c r="F5" s="28">
        <v>0.32638899999999998</v>
      </c>
      <c r="G5" s="78">
        <v>0.73333300000000001</v>
      </c>
      <c r="H5" s="78"/>
      <c r="I5" s="8">
        <v>0.375</v>
      </c>
      <c r="J5" s="8">
        <v>0</v>
      </c>
      <c r="K5" s="8">
        <v>1.1110999999999999E-2</v>
      </c>
      <c r="L5" s="8">
        <v>0</v>
      </c>
      <c r="M5" s="8">
        <v>1.1110999999999999E-2</v>
      </c>
      <c r="N5" s="7">
        <v>0</v>
      </c>
    </row>
    <row r="6" spans="1:69" ht="16.5" customHeight="1">
      <c r="A6" s="3" t="s">
        <v>19</v>
      </c>
      <c r="B6" s="4">
        <v>45862</v>
      </c>
      <c r="C6" s="77" t="s">
        <v>55</v>
      </c>
      <c r="D6" s="77"/>
      <c r="E6" s="22" t="s">
        <v>56</v>
      </c>
      <c r="F6" s="28">
        <v>0.32430599999999998</v>
      </c>
      <c r="G6" s="78">
        <v>0.72986099999999998</v>
      </c>
      <c r="H6" s="78"/>
      <c r="I6" s="8">
        <v>0.375</v>
      </c>
      <c r="J6" s="8">
        <v>0</v>
      </c>
      <c r="K6" s="8">
        <v>9.7219999999999997E-3</v>
      </c>
      <c r="L6" s="8">
        <v>0</v>
      </c>
      <c r="M6" s="8">
        <v>9.7219999999999997E-3</v>
      </c>
      <c r="N6" s="7">
        <v>0</v>
      </c>
    </row>
    <row r="7" spans="1:69" ht="16.5" customHeight="1">
      <c r="A7" s="3" t="s">
        <v>20</v>
      </c>
      <c r="B7" s="4">
        <v>45863</v>
      </c>
      <c r="C7" s="77" t="s">
        <v>55</v>
      </c>
      <c r="D7" s="77"/>
      <c r="E7" s="22" t="s">
        <v>57</v>
      </c>
      <c r="F7" s="28">
        <v>0.32500000000000001</v>
      </c>
      <c r="G7" s="78">
        <v>0.60416700000000001</v>
      </c>
      <c r="H7" s="78"/>
      <c r="I7" s="8">
        <v>0.25</v>
      </c>
      <c r="J7" s="8">
        <v>0</v>
      </c>
      <c r="K7" s="8">
        <v>8.3330000000000001E-3</v>
      </c>
      <c r="L7" s="8">
        <v>0</v>
      </c>
      <c r="M7" s="8">
        <v>8.3330000000000001E-3</v>
      </c>
      <c r="N7" s="7">
        <v>0</v>
      </c>
    </row>
    <row r="8" spans="1:69" ht="16.5" customHeight="1">
      <c r="A8" s="3" t="s">
        <v>21</v>
      </c>
      <c r="B8" s="4">
        <v>45864</v>
      </c>
      <c r="C8" s="77" t="s">
        <v>22</v>
      </c>
      <c r="D8" s="77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77" t="s">
        <v>22</v>
      </c>
      <c r="D9" s="77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77" t="s">
        <v>55</v>
      </c>
      <c r="D10" s="77"/>
      <c r="E10" s="22" t="s">
        <v>56</v>
      </c>
      <c r="F10" s="28">
        <v>0.32569399999999998</v>
      </c>
      <c r="G10" s="78">
        <v>0.72916700000000001</v>
      </c>
      <c r="H10" s="78"/>
      <c r="I10" s="8">
        <v>0.375</v>
      </c>
      <c r="J10" s="8">
        <v>0</v>
      </c>
      <c r="K10" s="8">
        <v>7.639E-3</v>
      </c>
      <c r="L10" s="8">
        <v>0</v>
      </c>
      <c r="M10" s="8">
        <v>7.639E-3</v>
      </c>
      <c r="N10" s="7">
        <v>0</v>
      </c>
    </row>
    <row r="11" spans="1:69" ht="16.5" customHeight="1">
      <c r="A11" s="3" t="s">
        <v>15</v>
      </c>
      <c r="B11" s="4">
        <v>45867</v>
      </c>
      <c r="C11" s="77" t="s">
        <v>55</v>
      </c>
      <c r="D11" s="77"/>
      <c r="E11" s="22" t="s">
        <v>56</v>
      </c>
      <c r="F11" s="28">
        <v>0.32777800000000001</v>
      </c>
      <c r="G11" s="78">
        <v>0.72916700000000001</v>
      </c>
      <c r="H11" s="78"/>
      <c r="I11" s="8">
        <v>0.375</v>
      </c>
      <c r="J11" s="8">
        <v>0</v>
      </c>
      <c r="K11" s="8">
        <v>5.5560000000000002E-3</v>
      </c>
      <c r="L11" s="8">
        <v>0</v>
      </c>
      <c r="M11" s="8">
        <v>5.5560000000000002E-3</v>
      </c>
      <c r="N11" s="7">
        <v>0</v>
      </c>
    </row>
    <row r="12" spans="1:69" ht="17.25" customHeight="1">
      <c r="A12" s="3" t="s">
        <v>18</v>
      </c>
      <c r="B12" s="4">
        <v>45868</v>
      </c>
      <c r="C12" s="77" t="s">
        <v>55</v>
      </c>
      <c r="D12" s="77"/>
      <c r="E12" s="22" t="s">
        <v>56</v>
      </c>
      <c r="F12" s="28">
        <v>0.32986100000000002</v>
      </c>
      <c r="G12" s="78">
        <v>0.73750000000000004</v>
      </c>
      <c r="H12" s="78"/>
      <c r="I12" s="8">
        <v>0.375</v>
      </c>
      <c r="J12" s="8">
        <v>0</v>
      </c>
      <c r="K12" s="8">
        <v>1.1806000000000001E-2</v>
      </c>
      <c r="L12" s="8">
        <v>0</v>
      </c>
      <c r="M12" s="8">
        <v>1.1806000000000001E-2</v>
      </c>
      <c r="N12" s="7">
        <v>0</v>
      </c>
    </row>
    <row r="13" spans="1:69" ht="16.5" customHeight="1">
      <c r="A13" s="3" t="s">
        <v>19</v>
      </c>
      <c r="B13" s="4">
        <v>45869</v>
      </c>
      <c r="C13" s="77" t="s">
        <v>55</v>
      </c>
      <c r="D13" s="77"/>
      <c r="E13" s="22" t="s">
        <v>56</v>
      </c>
      <c r="F13" s="28">
        <v>0.32777800000000001</v>
      </c>
      <c r="G13" s="78">
        <v>0.72986099999999998</v>
      </c>
      <c r="H13" s="78"/>
      <c r="I13" s="8">
        <v>0.375</v>
      </c>
      <c r="J13" s="8">
        <v>0</v>
      </c>
      <c r="K13" s="8">
        <v>6.2500000000000003E-3</v>
      </c>
      <c r="L13" s="8">
        <v>0</v>
      </c>
      <c r="M13" s="8">
        <v>6.2500000000000003E-3</v>
      </c>
      <c r="N13" s="7">
        <v>0</v>
      </c>
    </row>
    <row r="14" spans="1:69" ht="16.5" customHeight="1">
      <c r="A14" s="3" t="s">
        <v>20</v>
      </c>
      <c r="B14" s="4">
        <v>45870</v>
      </c>
      <c r="C14" s="77" t="s">
        <v>55</v>
      </c>
      <c r="D14" s="77"/>
      <c r="E14" s="22" t="s">
        <v>57</v>
      </c>
      <c r="F14" s="28">
        <v>0.32777800000000001</v>
      </c>
      <c r="G14" s="78">
        <v>0.60416700000000001</v>
      </c>
      <c r="H14" s="78"/>
      <c r="I14" s="8">
        <v>0.25</v>
      </c>
      <c r="J14" s="8">
        <v>0</v>
      </c>
      <c r="K14" s="8">
        <v>5.5560000000000002E-3</v>
      </c>
      <c r="L14" s="8">
        <v>0</v>
      </c>
      <c r="M14" s="8">
        <v>5.5560000000000002E-3</v>
      </c>
      <c r="N14" s="7">
        <v>0</v>
      </c>
    </row>
    <row r="15" spans="1:69" ht="16.5" customHeight="1">
      <c r="A15" s="3" t="s">
        <v>21</v>
      </c>
      <c r="B15" s="4">
        <v>45871</v>
      </c>
      <c r="C15" s="77" t="s">
        <v>22</v>
      </c>
      <c r="D15" s="77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77" t="s">
        <v>22</v>
      </c>
      <c r="D16" s="77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77" t="s">
        <v>55</v>
      </c>
      <c r="D17" s="77"/>
      <c r="E17" s="22" t="s">
        <v>56</v>
      </c>
      <c r="F17" s="28">
        <v>0.32638899999999998</v>
      </c>
      <c r="G17" s="78">
        <v>0.73263900000000004</v>
      </c>
      <c r="H17" s="78"/>
      <c r="I17" s="8">
        <v>0.375</v>
      </c>
      <c r="J17" s="8">
        <v>0</v>
      </c>
      <c r="K17" s="8">
        <v>1.0416999999999999E-2</v>
      </c>
      <c r="L17" s="8">
        <v>0</v>
      </c>
      <c r="M17" s="8">
        <v>1.0416999999999999E-2</v>
      </c>
      <c r="N17" s="7">
        <v>0</v>
      </c>
    </row>
    <row r="18" spans="1:14" ht="16.5" customHeight="1">
      <c r="A18" s="3" t="s">
        <v>15</v>
      </c>
      <c r="B18" s="4">
        <v>45874</v>
      </c>
      <c r="C18" s="77" t="s">
        <v>55</v>
      </c>
      <c r="D18" s="77"/>
      <c r="E18" s="22" t="s">
        <v>56</v>
      </c>
      <c r="F18" s="28">
        <v>0.32916699999999999</v>
      </c>
      <c r="G18" s="78">
        <v>0.73333300000000001</v>
      </c>
      <c r="H18" s="78"/>
      <c r="I18" s="8">
        <v>0.375</v>
      </c>
      <c r="J18" s="8">
        <v>0</v>
      </c>
      <c r="K18" s="8">
        <v>8.3330000000000001E-3</v>
      </c>
      <c r="L18" s="8">
        <v>0</v>
      </c>
      <c r="M18" s="8">
        <v>8.3330000000000001E-3</v>
      </c>
      <c r="N18" s="7">
        <v>0</v>
      </c>
    </row>
    <row r="19" spans="1:14" ht="17.25" customHeight="1">
      <c r="A19" s="3" t="s">
        <v>18</v>
      </c>
      <c r="B19" s="4">
        <v>45875</v>
      </c>
      <c r="C19" s="77" t="s">
        <v>55</v>
      </c>
      <c r="D19" s="77"/>
      <c r="E19" s="22" t="s">
        <v>56</v>
      </c>
      <c r="F19" s="28">
        <v>0.32430599999999998</v>
      </c>
      <c r="G19" s="78">
        <v>0.73263900000000004</v>
      </c>
      <c r="H19" s="78"/>
      <c r="I19" s="8">
        <v>0.375</v>
      </c>
      <c r="J19" s="8">
        <v>0</v>
      </c>
      <c r="K19" s="8">
        <v>1.2500000000000001E-2</v>
      </c>
      <c r="L19" s="8">
        <v>0</v>
      </c>
      <c r="M19" s="8">
        <v>1.2500000000000001E-2</v>
      </c>
      <c r="N19" s="7">
        <v>0</v>
      </c>
    </row>
    <row r="20" spans="1:14" ht="16.5" customHeight="1">
      <c r="A20" s="3" t="s">
        <v>19</v>
      </c>
      <c r="B20" s="4">
        <v>45876</v>
      </c>
      <c r="C20" s="77" t="s">
        <v>55</v>
      </c>
      <c r="D20" s="77"/>
      <c r="E20" s="22" t="s">
        <v>56</v>
      </c>
      <c r="F20" s="28">
        <v>0.32500000000000001</v>
      </c>
      <c r="G20" s="78">
        <v>0.73263900000000004</v>
      </c>
      <c r="H20" s="78"/>
      <c r="I20" s="8">
        <v>0.375</v>
      </c>
      <c r="J20" s="8">
        <v>0</v>
      </c>
      <c r="K20" s="8">
        <v>1.1806000000000001E-2</v>
      </c>
      <c r="L20" s="8">
        <v>0</v>
      </c>
      <c r="M20" s="8">
        <v>1.1806000000000001E-2</v>
      </c>
      <c r="N20" s="7">
        <v>0</v>
      </c>
    </row>
    <row r="21" spans="1:14" ht="16.5" customHeight="1">
      <c r="A21" s="3" t="s">
        <v>20</v>
      </c>
      <c r="B21" s="4">
        <v>45877</v>
      </c>
      <c r="C21" s="77" t="s">
        <v>55</v>
      </c>
      <c r="D21" s="77"/>
      <c r="E21" s="22" t="s">
        <v>57</v>
      </c>
      <c r="F21" s="28">
        <v>0.32500000000000001</v>
      </c>
      <c r="G21" s="78">
        <v>0.60763900000000004</v>
      </c>
      <c r="H21" s="78"/>
      <c r="I21" s="8">
        <v>0.25</v>
      </c>
      <c r="J21" s="8">
        <v>0</v>
      </c>
      <c r="K21" s="8">
        <v>1.1806000000000001E-2</v>
      </c>
      <c r="L21" s="8">
        <v>0</v>
      </c>
      <c r="M21" s="8">
        <v>1.1806000000000001E-2</v>
      </c>
      <c r="N21" s="7">
        <v>0</v>
      </c>
    </row>
    <row r="22" spans="1:14" ht="16.5" customHeight="1">
      <c r="A22" s="3" t="s">
        <v>21</v>
      </c>
      <c r="B22" s="4">
        <v>45878</v>
      </c>
      <c r="C22" s="77" t="s">
        <v>22</v>
      </c>
      <c r="D22" s="77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77" t="s">
        <v>22</v>
      </c>
      <c r="D23" s="77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77" t="s">
        <v>55</v>
      </c>
      <c r="D24" s="77"/>
      <c r="E24" s="22" t="s">
        <v>56</v>
      </c>
      <c r="F24" s="28">
        <v>0.32916699999999999</v>
      </c>
      <c r="G24" s="78">
        <v>0.73402800000000001</v>
      </c>
      <c r="H24" s="78"/>
      <c r="I24" s="8">
        <v>0.375</v>
      </c>
      <c r="J24" s="8">
        <v>0</v>
      </c>
      <c r="K24" s="8">
        <v>9.0279999999999996E-3</v>
      </c>
      <c r="L24" s="8">
        <v>0</v>
      </c>
      <c r="M24" s="8">
        <v>9.0279999999999996E-3</v>
      </c>
      <c r="N24" s="7">
        <v>0</v>
      </c>
    </row>
    <row r="25" spans="1:14" ht="16.5" customHeight="1">
      <c r="A25" s="3" t="s">
        <v>15</v>
      </c>
      <c r="B25" s="4">
        <v>45881</v>
      </c>
      <c r="C25" s="77" t="s">
        <v>55</v>
      </c>
      <c r="D25" s="77"/>
      <c r="E25" s="22" t="s">
        <v>56</v>
      </c>
      <c r="F25" s="28">
        <v>0.32847199999999999</v>
      </c>
      <c r="G25" s="78">
        <v>0.73611099999999996</v>
      </c>
      <c r="H25" s="78"/>
      <c r="I25" s="8">
        <v>0.375</v>
      </c>
      <c r="J25" s="8">
        <v>0</v>
      </c>
      <c r="K25" s="8">
        <v>1.1806000000000001E-2</v>
      </c>
      <c r="L25" s="8">
        <v>0</v>
      </c>
      <c r="M25" s="8">
        <v>1.1806000000000001E-2</v>
      </c>
      <c r="N25" s="7">
        <v>0</v>
      </c>
    </row>
    <row r="26" spans="1:14" ht="17.25" customHeight="1">
      <c r="A26" s="3" t="s">
        <v>18</v>
      </c>
      <c r="B26" s="4">
        <v>45882</v>
      </c>
      <c r="C26" s="77" t="s">
        <v>55</v>
      </c>
      <c r="D26" s="77"/>
      <c r="E26" s="22" t="s">
        <v>56</v>
      </c>
      <c r="F26" s="28">
        <v>0.32569399999999998</v>
      </c>
      <c r="G26" s="78">
        <v>0.73055599999999998</v>
      </c>
      <c r="H26" s="78"/>
      <c r="I26" s="8">
        <v>0.375</v>
      </c>
      <c r="J26" s="8">
        <v>0</v>
      </c>
      <c r="K26" s="8">
        <v>9.0279999999999996E-3</v>
      </c>
      <c r="L26" s="8">
        <v>0</v>
      </c>
      <c r="M26" s="8">
        <v>9.0279999999999996E-3</v>
      </c>
      <c r="N26" s="7">
        <v>0</v>
      </c>
    </row>
    <row r="27" spans="1:14" ht="16.5" customHeight="1">
      <c r="A27" s="3" t="s">
        <v>19</v>
      </c>
      <c r="B27" s="4">
        <v>45883</v>
      </c>
      <c r="C27" s="77" t="s">
        <v>55</v>
      </c>
      <c r="D27" s="77"/>
      <c r="E27" s="22" t="s">
        <v>56</v>
      </c>
      <c r="F27" s="28">
        <v>0.32500000000000001</v>
      </c>
      <c r="G27" s="78">
        <v>0.73055599999999998</v>
      </c>
      <c r="H27" s="78"/>
      <c r="I27" s="8">
        <v>0.375</v>
      </c>
      <c r="J27" s="8">
        <v>0</v>
      </c>
      <c r="K27" s="8">
        <v>9.7219999999999997E-3</v>
      </c>
      <c r="L27" s="8">
        <v>0</v>
      </c>
      <c r="M27" s="8">
        <v>9.7219999999999997E-3</v>
      </c>
      <c r="N27" s="7">
        <v>0</v>
      </c>
    </row>
    <row r="28" spans="1:14" ht="16.5" customHeight="1">
      <c r="A28" s="3" t="s">
        <v>20</v>
      </c>
      <c r="B28" s="4">
        <v>45884</v>
      </c>
      <c r="C28" s="77" t="s">
        <v>28</v>
      </c>
      <c r="D28" s="77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2" t="s">
        <v>30</v>
      </c>
      <c r="C30" s="76" t="s">
        <v>31</v>
      </c>
      <c r="D30" s="76"/>
      <c r="E30" s="38" t="s">
        <v>32</v>
      </c>
      <c r="F30" s="13" t="s">
        <v>33</v>
      </c>
      <c r="G30" s="79" t="s">
        <v>34</v>
      </c>
      <c r="H30" s="79"/>
      <c r="I30" s="11" t="s">
        <v>35</v>
      </c>
      <c r="J30" s="11" t="s">
        <v>36</v>
      </c>
      <c r="K30" s="12" t="s">
        <v>37</v>
      </c>
      <c r="L30" s="11" t="s">
        <v>38</v>
      </c>
      <c r="M30" s="11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77" t="s">
        <v>22</v>
      </c>
      <c r="D31" s="77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77" t="s">
        <v>55</v>
      </c>
      <c r="D32" s="77"/>
      <c r="E32" s="39" t="s">
        <v>56</v>
      </c>
      <c r="F32" s="23">
        <v>0.32638899999999998</v>
      </c>
      <c r="G32" s="81">
        <v>0.72916700000000001</v>
      </c>
      <c r="H32" s="81"/>
      <c r="I32" s="24">
        <v>0.375</v>
      </c>
      <c r="J32" s="24">
        <v>0</v>
      </c>
      <c r="K32" s="7">
        <v>6.9439999999999997E-3</v>
      </c>
      <c r="L32" s="24">
        <v>0</v>
      </c>
      <c r="M32" s="24">
        <v>6.9439999999999997E-3</v>
      </c>
      <c r="N32" s="7">
        <v>0</v>
      </c>
    </row>
    <row r="33" spans="1:14" ht="16.5" customHeight="1">
      <c r="A33" s="3" t="s">
        <v>15</v>
      </c>
      <c r="B33" s="4">
        <v>45888</v>
      </c>
      <c r="C33" s="77" t="s">
        <v>55</v>
      </c>
      <c r="D33" s="77"/>
      <c r="E33" s="39" t="s">
        <v>56</v>
      </c>
      <c r="F33" s="23">
        <v>0.32500000000000001</v>
      </c>
      <c r="G33" s="81">
        <v>0.73958299999999999</v>
      </c>
      <c r="H33" s="81"/>
      <c r="I33" s="24">
        <v>0.375</v>
      </c>
      <c r="J33" s="24">
        <v>0</v>
      </c>
      <c r="K33" s="7">
        <v>1.8749999999999999E-2</v>
      </c>
      <c r="L33" s="24">
        <v>0</v>
      </c>
      <c r="M33" s="24">
        <v>1.8749999999999999E-2</v>
      </c>
      <c r="N33" s="7">
        <v>0</v>
      </c>
    </row>
    <row r="34" spans="1:14" ht="12.75" customHeight="1">
      <c r="A34" s="15" t="s">
        <v>18</v>
      </c>
      <c r="B34" s="16">
        <v>45889</v>
      </c>
      <c r="C34" s="82" t="s">
        <v>55</v>
      </c>
      <c r="D34" s="82"/>
      <c r="E34" s="40" t="s">
        <v>56</v>
      </c>
      <c r="F34" s="25">
        <v>0.32638899999999998</v>
      </c>
      <c r="G34" s="83">
        <v>0.73124999999999996</v>
      </c>
      <c r="H34" s="83"/>
      <c r="I34" s="26">
        <v>0.375</v>
      </c>
      <c r="J34" s="26">
        <v>0</v>
      </c>
      <c r="K34" s="20">
        <v>9.0279999999999996E-3</v>
      </c>
      <c r="L34" s="26">
        <v>0</v>
      </c>
      <c r="M34" s="26">
        <v>9.0279999999999996E-3</v>
      </c>
      <c r="N34" s="20">
        <v>0</v>
      </c>
    </row>
    <row r="35" spans="1:14" ht="15.95" customHeight="1">
      <c r="A35" s="80" t="s">
        <v>168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1640625" customWidth="1"/>
    <col min="4" max="4" width="27.332031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169</v>
      </c>
      <c r="B1" s="62"/>
      <c r="C1" s="62"/>
      <c r="D1" s="84" t="s">
        <v>170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9.0273333333333317E-3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171</v>
      </c>
      <c r="G3" s="65" t="s">
        <v>172</v>
      </c>
      <c r="H3" s="65"/>
      <c r="I3" s="1" t="s">
        <v>173</v>
      </c>
      <c r="J3" s="2" t="s">
        <v>174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0.32152799999999998</v>
      </c>
      <c r="G4" s="75">
        <v>0.71597200000000005</v>
      </c>
      <c r="H4" s="75"/>
      <c r="I4" s="8">
        <v>0.36180600000000002</v>
      </c>
      <c r="J4" s="8">
        <v>1.3194000000000001E-2</v>
      </c>
      <c r="K4" s="8">
        <v>1.1806000000000001E-2</v>
      </c>
      <c r="L4" s="7">
        <v>0</v>
      </c>
      <c r="M4" s="8">
        <v>1.1806000000000001E-2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0.32222200000000001</v>
      </c>
      <c r="G5" s="75">
        <v>0.713889</v>
      </c>
      <c r="H5" s="75"/>
      <c r="I5" s="8">
        <v>0.35972199999999999</v>
      </c>
      <c r="J5" s="8">
        <v>1.5278E-2</v>
      </c>
      <c r="K5" s="8">
        <v>1.1110999999999999E-2</v>
      </c>
      <c r="L5" s="7">
        <v>0</v>
      </c>
      <c r="M5" s="8">
        <v>1.1110999999999999E-2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0.32291700000000001</v>
      </c>
      <c r="G6" s="75">
        <v>0.71666700000000005</v>
      </c>
      <c r="H6" s="75"/>
      <c r="I6" s="8">
        <v>0.36249999999999999</v>
      </c>
      <c r="J6" s="8">
        <v>1.2500000000000001E-2</v>
      </c>
      <c r="K6" s="8">
        <v>1.0416999999999999E-2</v>
      </c>
      <c r="L6" s="7">
        <v>0</v>
      </c>
      <c r="M6" s="8">
        <v>1.0416999999999999E-2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0.32291700000000001</v>
      </c>
      <c r="G7" s="75">
        <v>0.57916699999999999</v>
      </c>
      <c r="H7" s="75"/>
      <c r="I7" s="8">
        <v>0.22500000000000001</v>
      </c>
      <c r="J7" s="8">
        <v>2.5000000000000001E-2</v>
      </c>
      <c r="K7" s="8">
        <v>1.0416999999999999E-2</v>
      </c>
      <c r="L7" s="7">
        <v>0</v>
      </c>
      <c r="M7" s="8">
        <v>1.0416999999999999E-2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0.72569399999999995</v>
      </c>
      <c r="G10" s="75">
        <v>0.10277799999999999</v>
      </c>
      <c r="H10" s="75"/>
      <c r="I10" s="8">
        <v>0.35277799999999998</v>
      </c>
      <c r="J10" s="8">
        <v>0</v>
      </c>
      <c r="K10" s="8">
        <v>3.4719999999999998E-3</v>
      </c>
      <c r="L10" s="7">
        <v>0</v>
      </c>
      <c r="M10" s="8">
        <v>3.4719999999999998E-3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0.73402800000000001</v>
      </c>
      <c r="G11" s="75">
        <v>8.6805999999999994E-2</v>
      </c>
      <c r="H11" s="75"/>
      <c r="I11" s="8">
        <v>0.33194400000000002</v>
      </c>
      <c r="J11" s="8">
        <v>1.7361000000000001E-2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0.72291700000000003</v>
      </c>
      <c r="G12" s="75">
        <v>9.3056E-2</v>
      </c>
      <c r="H12" s="75"/>
      <c r="I12" s="8">
        <v>0.34305600000000003</v>
      </c>
      <c r="J12" s="8">
        <v>1.1110999999999999E-2</v>
      </c>
      <c r="K12" s="8">
        <v>6.2500000000000003E-3</v>
      </c>
      <c r="L12" s="7">
        <v>0</v>
      </c>
      <c r="M12" s="8">
        <v>6.2500000000000003E-3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0.73680599999999996</v>
      </c>
      <c r="G13" s="75">
        <v>9.2360999999999999E-2</v>
      </c>
      <c r="H13" s="75"/>
      <c r="I13" s="8">
        <v>0.33472200000000002</v>
      </c>
      <c r="J13" s="8">
        <v>1.1806000000000001E-2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0.61805600000000005</v>
      </c>
      <c r="G14" s="75">
        <v>0.96875</v>
      </c>
      <c r="H14" s="75"/>
      <c r="I14" s="8">
        <v>0.32291700000000001</v>
      </c>
      <c r="J14" s="8">
        <v>0</v>
      </c>
      <c r="K14" s="8">
        <v>6.9439999999999997E-3</v>
      </c>
      <c r="L14" s="7">
        <v>0</v>
      </c>
      <c r="M14" s="8">
        <v>6.9439999999999997E-3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0.32777800000000001</v>
      </c>
      <c r="G17" s="75">
        <v>0.71458299999999997</v>
      </c>
      <c r="H17" s="75"/>
      <c r="I17" s="8">
        <v>0.36041699999999999</v>
      </c>
      <c r="J17" s="8">
        <v>1.4583E-2</v>
      </c>
      <c r="K17" s="8">
        <v>5.5560000000000002E-3</v>
      </c>
      <c r="L17" s="7">
        <v>0</v>
      </c>
      <c r="M17" s="8">
        <v>5.5560000000000002E-3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0.32361099999999998</v>
      </c>
      <c r="G18" s="75">
        <v>0.71250000000000002</v>
      </c>
      <c r="H18" s="75"/>
      <c r="I18" s="8">
        <v>0.35833300000000001</v>
      </c>
      <c r="J18" s="8">
        <v>1.6667000000000001E-2</v>
      </c>
      <c r="K18" s="8">
        <v>9.7219999999999997E-3</v>
      </c>
      <c r="L18" s="7">
        <v>0</v>
      </c>
      <c r="M18" s="8">
        <v>9.7219999999999997E-3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0.32291700000000001</v>
      </c>
      <c r="G19" s="75">
        <v>0.71041699999999997</v>
      </c>
      <c r="H19" s="75"/>
      <c r="I19" s="8">
        <v>0.35625000000000001</v>
      </c>
      <c r="J19" s="8">
        <v>1.8749999999999999E-2</v>
      </c>
      <c r="K19" s="8">
        <v>1.0416999999999999E-2</v>
      </c>
      <c r="L19" s="7">
        <v>0</v>
      </c>
      <c r="M19" s="8">
        <v>1.0416999999999999E-2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0.32291700000000001</v>
      </c>
      <c r="G20" s="75">
        <v>0.71666700000000005</v>
      </c>
      <c r="H20" s="75"/>
      <c r="I20" s="8">
        <v>0.36249999999999999</v>
      </c>
      <c r="J20" s="8">
        <v>1.2500000000000001E-2</v>
      </c>
      <c r="K20" s="8">
        <v>1.0416999999999999E-2</v>
      </c>
      <c r="L20" s="7">
        <v>0</v>
      </c>
      <c r="M20" s="8">
        <v>1.0416999999999999E-2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0.32152799999999998</v>
      </c>
      <c r="G21" s="75">
        <v>0.58541699999999997</v>
      </c>
      <c r="H21" s="75"/>
      <c r="I21" s="8">
        <v>0.23125000000000001</v>
      </c>
      <c r="J21" s="8">
        <v>1.8749999999999999E-2</v>
      </c>
      <c r="K21" s="8">
        <v>1.1806000000000001E-2</v>
      </c>
      <c r="L21" s="7">
        <v>0</v>
      </c>
      <c r="M21" s="8">
        <v>1.1806000000000001E-2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0.72777800000000004</v>
      </c>
      <c r="G24" s="75">
        <v>0.10208299999999999</v>
      </c>
      <c r="H24" s="75"/>
      <c r="I24" s="8">
        <v>0.35208299999999998</v>
      </c>
      <c r="J24" s="8">
        <v>0</v>
      </c>
      <c r="K24" s="8">
        <v>1.389E-3</v>
      </c>
      <c r="L24" s="7">
        <v>0</v>
      </c>
      <c r="M24" s="8">
        <v>1.389E-3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0.72499999999999998</v>
      </c>
      <c r="G25" s="75">
        <v>9.7917000000000004E-2</v>
      </c>
      <c r="H25" s="75"/>
      <c r="I25" s="8">
        <v>0.34791699999999998</v>
      </c>
      <c r="J25" s="8">
        <v>0</v>
      </c>
      <c r="K25" s="8">
        <v>4.1669999999999997E-3</v>
      </c>
      <c r="L25" s="7">
        <v>0</v>
      </c>
      <c r="M25" s="8">
        <v>4.1669999999999997E-3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0.72569399999999995</v>
      </c>
      <c r="G26" s="75">
        <v>0.10138900000000001</v>
      </c>
      <c r="H26" s="75"/>
      <c r="I26" s="8">
        <v>0.35138900000000001</v>
      </c>
      <c r="J26" s="8">
        <v>0</v>
      </c>
      <c r="K26" s="8">
        <v>3.4719999999999998E-3</v>
      </c>
      <c r="L26" s="7">
        <v>0</v>
      </c>
      <c r="M26" s="8">
        <v>3.4719999999999998E-3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0.72986099999999998</v>
      </c>
      <c r="G27" s="75">
        <v>2.7780000000000001E-3</v>
      </c>
      <c r="H27" s="75"/>
      <c r="I27" s="8">
        <v>0.252083</v>
      </c>
      <c r="J27" s="8">
        <v>0.10138900000000001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0.32222200000000001</v>
      </c>
      <c r="G32" s="67">
        <v>0.71597200000000005</v>
      </c>
      <c r="H32" s="67"/>
      <c r="I32" s="7">
        <v>0.36180600000000002</v>
      </c>
      <c r="J32" s="24">
        <v>1.3194000000000001E-2</v>
      </c>
      <c r="K32" s="7">
        <v>1.1110999999999999E-2</v>
      </c>
      <c r="L32" s="8">
        <v>0</v>
      </c>
      <c r="M32" s="7">
        <v>1.1110999999999999E-2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0.32152799999999998</v>
      </c>
      <c r="G33" s="67">
        <v>0.71805600000000003</v>
      </c>
      <c r="H33" s="67"/>
      <c r="I33" s="7">
        <v>0.36388900000000002</v>
      </c>
      <c r="J33" s="24">
        <v>1.1110999999999999E-2</v>
      </c>
      <c r="K33" s="7">
        <v>1.1806000000000001E-2</v>
      </c>
      <c r="L33" s="8">
        <v>0</v>
      </c>
      <c r="M33" s="7">
        <v>1.1806000000000001E-2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0.32430599999999998</v>
      </c>
      <c r="G34" s="73">
        <v>0.71875</v>
      </c>
      <c r="H34" s="73"/>
      <c r="I34" s="20">
        <v>0.36458299999999999</v>
      </c>
      <c r="J34" s="26">
        <v>0</v>
      </c>
      <c r="K34" s="20">
        <v>9.0279999999999996E-3</v>
      </c>
      <c r="L34" s="21">
        <v>0</v>
      </c>
      <c r="M34" s="20">
        <v>9.0279999999999996E-3</v>
      </c>
      <c r="N34" s="20">
        <v>0</v>
      </c>
    </row>
    <row r="35" spans="1:14" ht="15.95" customHeight="1">
      <c r="A35" s="71" t="s">
        <v>175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BQ29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2.1640625" customWidth="1"/>
    <col min="4" max="4" width="24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176</v>
      </c>
      <c r="B1" s="62"/>
      <c r="C1" s="62"/>
      <c r="D1" s="74" t="s">
        <v>177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6.2496666666665979E-3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178</v>
      </c>
      <c r="G3" s="65" t="s">
        <v>47</v>
      </c>
      <c r="H3" s="65"/>
      <c r="I3" s="1" t="s">
        <v>48</v>
      </c>
      <c r="J3" s="2" t="s">
        <v>10</v>
      </c>
      <c r="K3" s="1" t="s">
        <v>179</v>
      </c>
      <c r="L3" s="1" t="s">
        <v>12</v>
      </c>
      <c r="M3" s="1" t="s">
        <v>180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0.71875</v>
      </c>
      <c r="G4" s="75">
        <v>9.375E-2</v>
      </c>
      <c r="H4" s="75"/>
      <c r="I4" s="8">
        <v>0.34375</v>
      </c>
      <c r="J4" s="8">
        <v>0</v>
      </c>
      <c r="K4" s="8">
        <v>1.0416999999999999E-2</v>
      </c>
      <c r="L4" s="7">
        <v>0</v>
      </c>
      <c r="M4" s="8">
        <v>1.0416999999999999E-2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0.73402800000000001</v>
      </c>
      <c r="G5" s="75">
        <v>8.8193999999999995E-2</v>
      </c>
      <c r="H5" s="75"/>
      <c r="I5" s="8">
        <v>0.33333299999999999</v>
      </c>
      <c r="J5" s="8">
        <v>1.5972E-2</v>
      </c>
      <c r="K5" s="8">
        <v>0</v>
      </c>
      <c r="L5" s="7">
        <v>0</v>
      </c>
      <c r="M5" s="8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0.71666700000000005</v>
      </c>
      <c r="G6" s="75">
        <v>9.1666999999999998E-2</v>
      </c>
      <c r="H6" s="75"/>
      <c r="I6" s="8">
        <v>0.341667</v>
      </c>
      <c r="J6" s="8">
        <v>1.2500000000000001E-2</v>
      </c>
      <c r="K6" s="8">
        <v>1.2500000000000001E-2</v>
      </c>
      <c r="L6" s="7">
        <v>0</v>
      </c>
      <c r="M6" s="8">
        <v>1.2500000000000001E-2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0.625</v>
      </c>
      <c r="G7" s="75">
        <v>0.96944399999999997</v>
      </c>
      <c r="H7" s="75"/>
      <c r="I7" s="8">
        <v>0.32361099999999998</v>
      </c>
      <c r="J7" s="8">
        <v>0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142</v>
      </c>
      <c r="D10" s="66"/>
      <c r="E10" s="22" t="s">
        <v>143</v>
      </c>
      <c r="F10" s="23">
        <v>0.20694399999999999</v>
      </c>
      <c r="G10" s="75">
        <v>0.59652799999999995</v>
      </c>
      <c r="H10" s="75"/>
      <c r="I10" s="8">
        <v>0.36736099999999999</v>
      </c>
      <c r="J10" s="8">
        <v>0</v>
      </c>
      <c r="K10" s="8">
        <v>1.389E-3</v>
      </c>
      <c r="L10" s="7">
        <v>0</v>
      </c>
      <c r="M10" s="8">
        <v>1.389E-3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142</v>
      </c>
      <c r="D11" s="66"/>
      <c r="E11" s="22" t="s">
        <v>143</v>
      </c>
      <c r="F11" s="23">
        <v>0.20624999999999999</v>
      </c>
      <c r="G11" s="75">
        <v>0.598611</v>
      </c>
      <c r="H11" s="75"/>
      <c r="I11" s="8">
        <v>0.36944399999999999</v>
      </c>
      <c r="J11" s="8">
        <v>0</v>
      </c>
      <c r="K11" s="8">
        <v>2.0830000000000002E-3</v>
      </c>
      <c r="L11" s="7">
        <v>0</v>
      </c>
      <c r="M11" s="8">
        <v>2.0830000000000002E-3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142</v>
      </c>
      <c r="D12" s="66"/>
      <c r="E12" s="22" t="s">
        <v>143</v>
      </c>
      <c r="F12" s="23">
        <v>0.20763899999999999</v>
      </c>
      <c r="G12" s="75">
        <v>0.59583299999999995</v>
      </c>
      <c r="H12" s="75"/>
      <c r="I12" s="8">
        <v>0.36666700000000002</v>
      </c>
      <c r="J12" s="8">
        <v>0</v>
      </c>
      <c r="K12" s="8">
        <v>6.9399999999999996E-4</v>
      </c>
      <c r="L12" s="7">
        <v>0</v>
      </c>
      <c r="M12" s="8">
        <v>6.9399999999999996E-4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142</v>
      </c>
      <c r="D13" s="66"/>
      <c r="E13" s="22" t="s">
        <v>143</v>
      </c>
      <c r="F13" s="23">
        <v>0.27361099999999999</v>
      </c>
      <c r="G13" s="75">
        <v>0.59583299999999995</v>
      </c>
      <c r="H13" s="75"/>
      <c r="I13" s="8">
        <v>0.30138900000000002</v>
      </c>
      <c r="J13" s="8">
        <v>6.5278000000000003E-2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142</v>
      </c>
      <c r="D14" s="66"/>
      <c r="E14" s="22" t="s">
        <v>144</v>
      </c>
      <c r="F14" s="23">
        <v>0.20902799999999999</v>
      </c>
      <c r="G14" s="75">
        <v>0.46805600000000003</v>
      </c>
      <c r="H14" s="75"/>
      <c r="I14" s="8">
        <v>0.23819399999999999</v>
      </c>
      <c r="J14" s="8">
        <v>1.1110999999999999E-2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0.45208300000000001</v>
      </c>
      <c r="G17" s="75">
        <v>0.71458299999999997</v>
      </c>
      <c r="H17" s="75"/>
      <c r="I17" s="8">
        <v>0.24166699999999999</v>
      </c>
      <c r="J17" s="8">
        <v>0.13333300000000001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0.33819399999999999</v>
      </c>
      <c r="G18" s="75">
        <v>0.71458299999999997</v>
      </c>
      <c r="H18" s="75"/>
      <c r="I18" s="8">
        <v>0.35555599999999998</v>
      </c>
      <c r="J18" s="8">
        <v>1.4583E-2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0.34027800000000002</v>
      </c>
      <c r="G19" s="75">
        <v>0.71597200000000005</v>
      </c>
      <c r="H19" s="75"/>
      <c r="I19" s="8">
        <v>0.35486099999999998</v>
      </c>
      <c r="J19" s="8">
        <v>1.3194000000000001E-2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0.338889</v>
      </c>
      <c r="G20" s="75">
        <v>0.71805600000000003</v>
      </c>
      <c r="H20" s="75"/>
      <c r="I20" s="8">
        <v>0.35833300000000001</v>
      </c>
      <c r="J20" s="8">
        <v>1.1110999999999999E-2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0.33750000000000002</v>
      </c>
      <c r="G21" s="75">
        <v>0.59236100000000003</v>
      </c>
      <c r="H21" s="75"/>
      <c r="I21" s="8">
        <v>0.23402800000000001</v>
      </c>
      <c r="J21" s="8">
        <v>1.1806000000000001E-2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0.72291700000000003</v>
      </c>
      <c r="G24" s="75">
        <v>9.7222000000000003E-2</v>
      </c>
      <c r="H24" s="75"/>
      <c r="I24" s="8">
        <v>0.34722199999999998</v>
      </c>
      <c r="J24" s="8">
        <v>0</v>
      </c>
      <c r="K24" s="8">
        <v>6.2500000000000003E-3</v>
      </c>
      <c r="L24" s="7">
        <v>0</v>
      </c>
      <c r="M24" s="8">
        <v>6.2500000000000003E-3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0.73750000000000004</v>
      </c>
      <c r="G25" s="75">
        <v>9.1666999999999998E-2</v>
      </c>
      <c r="H25" s="75"/>
      <c r="I25" s="8">
        <v>0.33333299999999999</v>
      </c>
      <c r="J25" s="8">
        <v>1.2500000000000001E-2</v>
      </c>
      <c r="K25" s="8">
        <v>0</v>
      </c>
      <c r="L25" s="7">
        <v>0</v>
      </c>
      <c r="M25" s="8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0.73611099999999996</v>
      </c>
      <c r="G26" s="75">
        <v>0.10138900000000001</v>
      </c>
      <c r="H26" s="75"/>
      <c r="I26" s="8">
        <v>0.34444399999999997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26</v>
      </c>
      <c r="D27" s="66"/>
      <c r="E27" s="9"/>
      <c r="F27" s="9"/>
      <c r="G27" s="68"/>
      <c r="H27" s="68"/>
      <c r="I27" s="9"/>
      <c r="J27" s="9"/>
      <c r="K27" s="9"/>
      <c r="L27" s="9"/>
      <c r="M27" s="9"/>
      <c r="N27" s="9"/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</sheetData>
  <mergeCells count="55">
    <mergeCell ref="C28:D28"/>
    <mergeCell ref="G28:H28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A1:C6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155.83203125" customWidth="1"/>
  </cols>
  <sheetData>
    <row r="1" spans="1:3" ht="33" customHeight="1">
      <c r="A1" s="1" t="s">
        <v>29</v>
      </c>
      <c r="B1" s="1" t="s">
        <v>30</v>
      </c>
      <c r="C1" s="1" t="s">
        <v>181</v>
      </c>
    </row>
    <row r="2" spans="1:3" ht="16.5" customHeight="1">
      <c r="A2" s="3" t="s">
        <v>23</v>
      </c>
      <c r="B2" s="4">
        <v>45886</v>
      </c>
      <c r="C2" s="5" t="s">
        <v>26</v>
      </c>
    </row>
    <row r="3" spans="1:3" ht="17.25" customHeight="1">
      <c r="A3" s="3" t="s">
        <v>24</v>
      </c>
      <c r="B3" s="4">
        <v>45887</v>
      </c>
      <c r="C3" s="5" t="s">
        <v>26</v>
      </c>
    </row>
    <row r="4" spans="1:3" ht="16.5" customHeight="1">
      <c r="A4" s="3" t="s">
        <v>15</v>
      </c>
      <c r="B4" s="4">
        <v>45888</v>
      </c>
      <c r="C4" s="5" t="s">
        <v>26</v>
      </c>
    </row>
    <row r="5" spans="1:3" ht="12.75" customHeight="1">
      <c r="A5" s="15" t="s">
        <v>18</v>
      </c>
      <c r="B5" s="16">
        <v>45889</v>
      </c>
      <c r="C5" s="17" t="s">
        <v>26</v>
      </c>
    </row>
    <row r="6" spans="1:3" ht="15.95" customHeight="1">
      <c r="A6" s="71" t="s">
        <v>182</v>
      </c>
      <c r="B6" s="71"/>
      <c r="C6" s="71"/>
    </row>
  </sheetData>
  <mergeCells count="1"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1.83203125" customWidth="1"/>
    <col min="4" max="4" width="24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42</v>
      </c>
      <c r="B1" s="62"/>
      <c r="C1" s="62"/>
      <c r="D1" s="74" t="s">
        <v>43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6.9443333333333301E-3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46</v>
      </c>
      <c r="G3" s="65" t="s">
        <v>47</v>
      </c>
      <c r="H3" s="65"/>
      <c r="I3" s="1" t="s">
        <v>48</v>
      </c>
      <c r="J3" s="2" t="s">
        <v>10</v>
      </c>
      <c r="K3" s="1" t="s">
        <v>49</v>
      </c>
      <c r="L3" s="1" t="s">
        <v>12</v>
      </c>
      <c r="M3" s="1" t="s">
        <v>50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0.71944399999999997</v>
      </c>
      <c r="G4" s="75">
        <v>9.3056E-2</v>
      </c>
      <c r="H4" s="75"/>
      <c r="I4" s="8">
        <v>0.34305600000000003</v>
      </c>
      <c r="J4" s="8">
        <v>1.1110999999999999E-2</v>
      </c>
      <c r="K4" s="8">
        <v>9.7219999999999997E-3</v>
      </c>
      <c r="L4" s="7">
        <v>0</v>
      </c>
      <c r="M4" s="8">
        <v>9.7219999999999997E-3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0.71875</v>
      </c>
      <c r="G5" s="75">
        <v>9.3056E-2</v>
      </c>
      <c r="H5" s="75"/>
      <c r="I5" s="8">
        <v>0.34305600000000003</v>
      </c>
      <c r="J5" s="8">
        <v>1.1110999999999999E-2</v>
      </c>
      <c r="K5" s="8">
        <v>1.0416999999999999E-2</v>
      </c>
      <c r="L5" s="7">
        <v>0</v>
      </c>
      <c r="M5" s="8">
        <v>1.0416999999999999E-2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0.71875</v>
      </c>
      <c r="G6" s="75">
        <v>9.4444E-2</v>
      </c>
      <c r="H6" s="75"/>
      <c r="I6" s="8">
        <v>0.34444399999999997</v>
      </c>
      <c r="J6" s="8">
        <v>0</v>
      </c>
      <c r="K6" s="8">
        <v>1.0416999999999999E-2</v>
      </c>
      <c r="L6" s="7">
        <v>0</v>
      </c>
      <c r="M6" s="8">
        <v>1.0416999999999999E-2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0.61875000000000002</v>
      </c>
      <c r="G7" s="75">
        <v>0.96944399999999997</v>
      </c>
      <c r="H7" s="75"/>
      <c r="I7" s="8">
        <v>0.32361099999999998</v>
      </c>
      <c r="J7" s="8">
        <v>0</v>
      </c>
      <c r="K7" s="8">
        <v>6.2500000000000003E-3</v>
      </c>
      <c r="L7" s="7">
        <v>0</v>
      </c>
      <c r="M7" s="8">
        <v>6.2500000000000003E-3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0.32500000000000001</v>
      </c>
      <c r="G10" s="75">
        <v>0.71458299999999997</v>
      </c>
      <c r="H10" s="75"/>
      <c r="I10" s="8">
        <v>0.36041699999999999</v>
      </c>
      <c r="J10" s="8">
        <v>1.4583E-2</v>
      </c>
      <c r="K10" s="8">
        <v>8.3330000000000001E-3</v>
      </c>
      <c r="L10" s="7">
        <v>0</v>
      </c>
      <c r="M10" s="8">
        <v>8.3330000000000001E-3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0.32777800000000001</v>
      </c>
      <c r="G11" s="75">
        <v>0.71527799999999997</v>
      </c>
      <c r="H11" s="75"/>
      <c r="I11" s="8">
        <v>0.36111100000000002</v>
      </c>
      <c r="J11" s="8">
        <v>1.3889E-2</v>
      </c>
      <c r="K11" s="8">
        <v>5.5560000000000002E-3</v>
      </c>
      <c r="L11" s="7">
        <v>0</v>
      </c>
      <c r="M11" s="8">
        <v>5.5560000000000002E-3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0.32986100000000002</v>
      </c>
      <c r="G12" s="75">
        <v>0.71597200000000005</v>
      </c>
      <c r="H12" s="75"/>
      <c r="I12" s="8">
        <v>0.36180600000000002</v>
      </c>
      <c r="J12" s="8">
        <v>1.3194000000000001E-2</v>
      </c>
      <c r="K12" s="8">
        <v>3.4719999999999998E-3</v>
      </c>
      <c r="L12" s="7">
        <v>0</v>
      </c>
      <c r="M12" s="8">
        <v>3.4719999999999998E-3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0.32708300000000001</v>
      </c>
      <c r="G13" s="75">
        <v>0.71527799999999997</v>
      </c>
      <c r="H13" s="75"/>
      <c r="I13" s="8">
        <v>0.36111100000000002</v>
      </c>
      <c r="J13" s="8">
        <v>1.3889E-2</v>
      </c>
      <c r="K13" s="8">
        <v>6.2500000000000003E-3</v>
      </c>
      <c r="L13" s="7">
        <v>0</v>
      </c>
      <c r="M13" s="8">
        <v>6.2500000000000003E-3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0.32708300000000001</v>
      </c>
      <c r="G14" s="75">
        <v>0.598611</v>
      </c>
      <c r="H14" s="75"/>
      <c r="I14" s="8">
        <v>0.24444399999999999</v>
      </c>
      <c r="J14" s="8">
        <v>0</v>
      </c>
      <c r="K14" s="8">
        <v>6.2500000000000003E-3</v>
      </c>
      <c r="L14" s="7">
        <v>0</v>
      </c>
      <c r="M14" s="8">
        <v>6.2500000000000003E-3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0.32638899999999998</v>
      </c>
      <c r="G17" s="75">
        <v>0.713889</v>
      </c>
      <c r="H17" s="75"/>
      <c r="I17" s="8">
        <v>0.35972199999999999</v>
      </c>
      <c r="J17" s="8">
        <v>1.5278E-2</v>
      </c>
      <c r="K17" s="8">
        <v>6.9439999999999997E-3</v>
      </c>
      <c r="L17" s="7">
        <v>0</v>
      </c>
      <c r="M17" s="8">
        <v>6.9439999999999997E-3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0.32847199999999999</v>
      </c>
      <c r="G18" s="75">
        <v>0.71319399999999999</v>
      </c>
      <c r="H18" s="75"/>
      <c r="I18" s="8">
        <v>0.35902800000000001</v>
      </c>
      <c r="J18" s="8">
        <v>1.5972E-2</v>
      </c>
      <c r="K18" s="8">
        <v>4.8609999999999999E-3</v>
      </c>
      <c r="L18" s="7">
        <v>0</v>
      </c>
      <c r="M18" s="8">
        <v>4.8609999999999999E-3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0.32430599999999998</v>
      </c>
      <c r="G19" s="75">
        <v>0.71458299999999997</v>
      </c>
      <c r="H19" s="75"/>
      <c r="I19" s="8">
        <v>0.36041699999999999</v>
      </c>
      <c r="J19" s="8">
        <v>1.4583E-2</v>
      </c>
      <c r="K19" s="8">
        <v>9.0279999999999996E-3</v>
      </c>
      <c r="L19" s="7">
        <v>0</v>
      </c>
      <c r="M19" s="8">
        <v>9.0279999999999996E-3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0.32500000000000001</v>
      </c>
      <c r="G20" s="75">
        <v>0.713889</v>
      </c>
      <c r="H20" s="75"/>
      <c r="I20" s="8">
        <v>0.35972199999999999</v>
      </c>
      <c r="J20" s="8">
        <v>1.5278E-2</v>
      </c>
      <c r="K20" s="8">
        <v>8.3330000000000001E-3</v>
      </c>
      <c r="L20" s="7">
        <v>0</v>
      </c>
      <c r="M20" s="8">
        <v>8.3330000000000001E-3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0.32500000000000001</v>
      </c>
      <c r="G21" s="75">
        <v>0.59305600000000003</v>
      </c>
      <c r="H21" s="75"/>
      <c r="I21" s="8">
        <v>0.23888899999999999</v>
      </c>
      <c r="J21" s="8">
        <v>1.1110999999999999E-2</v>
      </c>
      <c r="K21" s="8">
        <v>8.3330000000000001E-3</v>
      </c>
      <c r="L21" s="7">
        <v>0</v>
      </c>
      <c r="M21" s="8">
        <v>8.3330000000000001E-3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0.72222200000000003</v>
      </c>
      <c r="G24" s="75">
        <v>9.7917000000000004E-2</v>
      </c>
      <c r="H24" s="75"/>
      <c r="I24" s="8">
        <v>0.34791699999999998</v>
      </c>
      <c r="J24" s="8">
        <v>0</v>
      </c>
      <c r="K24" s="8">
        <v>6.9439999999999997E-3</v>
      </c>
      <c r="L24" s="7">
        <v>0</v>
      </c>
      <c r="M24" s="8">
        <v>6.9439999999999997E-3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0.71875</v>
      </c>
      <c r="G25" s="75">
        <v>9.4444E-2</v>
      </c>
      <c r="H25" s="75"/>
      <c r="I25" s="8">
        <v>0.34444399999999997</v>
      </c>
      <c r="J25" s="8">
        <v>0</v>
      </c>
      <c r="K25" s="8">
        <v>1.0416999999999999E-2</v>
      </c>
      <c r="L25" s="7">
        <v>0</v>
      </c>
      <c r="M25" s="8">
        <v>1.0416999999999999E-2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0.72291700000000003</v>
      </c>
      <c r="G26" s="75">
        <v>0.1</v>
      </c>
      <c r="H26" s="75"/>
      <c r="I26" s="8">
        <v>0.35</v>
      </c>
      <c r="J26" s="8">
        <v>0</v>
      </c>
      <c r="K26" s="8">
        <v>6.2500000000000003E-3</v>
      </c>
      <c r="L26" s="7">
        <v>0</v>
      </c>
      <c r="M26" s="8">
        <v>6.2500000000000003E-3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0.72708300000000003</v>
      </c>
      <c r="G27" s="75">
        <v>2.0830000000000002E-3</v>
      </c>
      <c r="H27" s="75"/>
      <c r="I27" s="8">
        <v>0.252083</v>
      </c>
      <c r="J27" s="8">
        <v>0.10208299999999999</v>
      </c>
      <c r="K27" s="8">
        <v>2.0830000000000002E-3</v>
      </c>
      <c r="L27" s="7">
        <v>0</v>
      </c>
      <c r="M27" s="8">
        <v>2.0830000000000002E-3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0.32638899999999998</v>
      </c>
      <c r="G32" s="67">
        <v>0.71597200000000005</v>
      </c>
      <c r="H32" s="67"/>
      <c r="I32" s="7">
        <v>0.36180600000000002</v>
      </c>
      <c r="J32" s="24">
        <v>1.3194000000000001E-2</v>
      </c>
      <c r="K32" s="7">
        <v>6.9439999999999997E-3</v>
      </c>
      <c r="L32" s="8">
        <v>0</v>
      </c>
      <c r="M32" s="7">
        <v>6.9439999999999997E-3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0.32500000000000001</v>
      </c>
      <c r="G33" s="67">
        <v>0.71527799999999997</v>
      </c>
      <c r="H33" s="67"/>
      <c r="I33" s="7">
        <v>0.36111100000000002</v>
      </c>
      <c r="J33" s="24">
        <v>1.3889E-2</v>
      </c>
      <c r="K33" s="7">
        <v>8.3330000000000001E-3</v>
      </c>
      <c r="L33" s="8">
        <v>0</v>
      </c>
      <c r="M33" s="7">
        <v>8.3330000000000001E-3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0.32638899999999998</v>
      </c>
      <c r="G34" s="73">
        <v>0.52986100000000003</v>
      </c>
      <c r="H34" s="73"/>
      <c r="I34" s="20">
        <v>0.17569399999999999</v>
      </c>
      <c r="J34" s="26">
        <v>0.19930600000000001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58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2.6640625" customWidth="1"/>
    <col min="4" max="4" width="24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183</v>
      </c>
      <c r="B1" s="62"/>
      <c r="C1" s="62"/>
      <c r="D1" s="74" t="s">
        <v>184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1.388866666666666E-2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178</v>
      </c>
      <c r="G3" s="65" t="s">
        <v>158</v>
      </c>
      <c r="H3" s="65"/>
      <c r="I3" s="1" t="s">
        <v>159</v>
      </c>
      <c r="J3" s="2" t="s">
        <v>160</v>
      </c>
      <c r="K3" s="1" t="s">
        <v>179</v>
      </c>
      <c r="L3" s="1" t="s">
        <v>12</v>
      </c>
      <c r="M3" s="1" t="s">
        <v>180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0.71944399999999997</v>
      </c>
      <c r="G4" s="75">
        <v>9.375E-2</v>
      </c>
      <c r="H4" s="75"/>
      <c r="I4" s="7">
        <v>0.34375</v>
      </c>
      <c r="J4" s="8">
        <v>0</v>
      </c>
      <c r="K4" s="8">
        <v>9.7219999999999997E-3</v>
      </c>
      <c r="L4" s="7">
        <v>0</v>
      </c>
      <c r="M4" s="8">
        <v>9.7219999999999997E-3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0.72222200000000003</v>
      </c>
      <c r="G5" s="75">
        <v>9.0971999999999997E-2</v>
      </c>
      <c r="H5" s="75"/>
      <c r="I5" s="7">
        <v>0.340972</v>
      </c>
      <c r="J5" s="8">
        <v>1.3194000000000001E-2</v>
      </c>
      <c r="K5" s="8">
        <v>6.9439999999999997E-3</v>
      </c>
      <c r="L5" s="7">
        <v>0</v>
      </c>
      <c r="M5" s="8">
        <v>6.9439999999999997E-3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0.71944399999999997</v>
      </c>
      <c r="G6" s="75">
        <v>9.4444E-2</v>
      </c>
      <c r="H6" s="75"/>
      <c r="I6" s="7">
        <v>0.34444399999999997</v>
      </c>
      <c r="J6" s="8">
        <v>0</v>
      </c>
      <c r="K6" s="8">
        <v>9.7219999999999997E-3</v>
      </c>
      <c r="L6" s="7">
        <v>0</v>
      </c>
      <c r="M6" s="8">
        <v>9.7219999999999997E-3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0.61250000000000004</v>
      </c>
      <c r="G7" s="75">
        <v>0.96875</v>
      </c>
      <c r="H7" s="75"/>
      <c r="I7" s="7">
        <v>0.32291700000000001</v>
      </c>
      <c r="J7" s="8">
        <v>0</v>
      </c>
      <c r="K7" s="8">
        <v>1.2500000000000001E-2</v>
      </c>
      <c r="L7" s="7">
        <v>0</v>
      </c>
      <c r="M7" s="8">
        <v>1.2500000000000001E-2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0.32430599999999998</v>
      </c>
      <c r="G10" s="75">
        <v>0.72708300000000003</v>
      </c>
      <c r="H10" s="75"/>
      <c r="I10" s="7">
        <v>0.372917</v>
      </c>
      <c r="J10" s="8">
        <v>0</v>
      </c>
      <c r="K10" s="8">
        <v>9.0279999999999996E-3</v>
      </c>
      <c r="L10" s="7">
        <v>0</v>
      </c>
      <c r="M10" s="8">
        <v>9.0279999999999996E-3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0.32638899999999998</v>
      </c>
      <c r="G11" s="75">
        <v>0.72777800000000004</v>
      </c>
      <c r="H11" s="75"/>
      <c r="I11" s="7">
        <v>0.37361100000000003</v>
      </c>
      <c r="J11" s="8">
        <v>0</v>
      </c>
      <c r="K11" s="8">
        <v>6.9439999999999997E-3</v>
      </c>
      <c r="L11" s="7">
        <v>0</v>
      </c>
      <c r="M11" s="8">
        <v>6.9439999999999997E-3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0.32500000000000001</v>
      </c>
      <c r="G12" s="75">
        <v>0.73124999999999996</v>
      </c>
      <c r="H12" s="75"/>
      <c r="I12" s="7">
        <v>0.375</v>
      </c>
      <c r="J12" s="8">
        <v>0</v>
      </c>
      <c r="K12" s="8">
        <v>1.0416999999999999E-2</v>
      </c>
      <c r="L12" s="7">
        <v>0</v>
      </c>
      <c r="M12" s="8">
        <v>1.0416999999999999E-2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0.32361099999999998</v>
      </c>
      <c r="G13" s="75">
        <v>0.72638899999999995</v>
      </c>
      <c r="H13" s="75"/>
      <c r="I13" s="7">
        <v>0.372222</v>
      </c>
      <c r="J13" s="8">
        <v>0</v>
      </c>
      <c r="K13" s="8">
        <v>9.7219999999999997E-3</v>
      </c>
      <c r="L13" s="7">
        <v>0</v>
      </c>
      <c r="M13" s="8">
        <v>9.7219999999999997E-3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0.32500000000000001</v>
      </c>
      <c r="G14" s="75">
        <v>0.58125000000000004</v>
      </c>
      <c r="H14" s="75"/>
      <c r="I14" s="7">
        <v>0.22708300000000001</v>
      </c>
      <c r="J14" s="8">
        <v>2.2917E-2</v>
      </c>
      <c r="K14" s="8">
        <v>8.3330000000000001E-3</v>
      </c>
      <c r="L14" s="7">
        <v>0</v>
      </c>
      <c r="M14" s="8">
        <v>8.3330000000000001E-3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0.71805600000000003</v>
      </c>
      <c r="G17" s="75">
        <v>0.10069400000000001</v>
      </c>
      <c r="H17" s="75"/>
      <c r="I17" s="7">
        <v>0.35069400000000001</v>
      </c>
      <c r="J17" s="8">
        <v>0</v>
      </c>
      <c r="K17" s="8">
        <v>1.1110999999999999E-2</v>
      </c>
      <c r="L17" s="7">
        <v>0</v>
      </c>
      <c r="M17" s="8">
        <v>1.1110999999999999E-2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0.71875</v>
      </c>
      <c r="G18" s="75">
        <v>0.104861</v>
      </c>
      <c r="H18" s="75"/>
      <c r="I18" s="7">
        <v>0.35416700000000001</v>
      </c>
      <c r="J18" s="8">
        <v>0</v>
      </c>
      <c r="K18" s="8">
        <v>1.1110999999999999E-2</v>
      </c>
      <c r="L18" s="7">
        <v>0</v>
      </c>
      <c r="M18" s="8">
        <v>1.1110999999999999E-2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0.71736100000000003</v>
      </c>
      <c r="G19" s="75">
        <v>8.0556000000000003E-2</v>
      </c>
      <c r="H19" s="75"/>
      <c r="I19" s="7">
        <v>0.33055600000000002</v>
      </c>
      <c r="J19" s="8">
        <v>2.3611E-2</v>
      </c>
      <c r="K19" s="8">
        <v>1.1806000000000001E-2</v>
      </c>
      <c r="L19" s="7">
        <v>0</v>
      </c>
      <c r="M19" s="8">
        <v>1.1806000000000001E-2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0.71666700000000005</v>
      </c>
      <c r="G20" s="75">
        <v>9.2360999999999999E-2</v>
      </c>
      <c r="H20" s="75"/>
      <c r="I20" s="7">
        <v>0.34236100000000003</v>
      </c>
      <c r="J20" s="8">
        <v>1.1806000000000001E-2</v>
      </c>
      <c r="K20" s="8">
        <v>1.2500000000000001E-2</v>
      </c>
      <c r="L20" s="7">
        <v>0</v>
      </c>
      <c r="M20" s="8">
        <v>1.2500000000000001E-2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0.61250000000000004</v>
      </c>
      <c r="G21" s="75">
        <v>0.95416699999999999</v>
      </c>
      <c r="H21" s="75"/>
      <c r="I21" s="7">
        <v>0.30833300000000002</v>
      </c>
      <c r="J21" s="8">
        <v>2.5000000000000001E-2</v>
      </c>
      <c r="K21" s="8">
        <v>1.2500000000000001E-2</v>
      </c>
      <c r="L21" s="7">
        <v>0</v>
      </c>
      <c r="M21" s="8">
        <v>1.2500000000000001E-2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0.32083299999999998</v>
      </c>
      <c r="G24" s="75">
        <v>0.72083299999999995</v>
      </c>
      <c r="H24" s="75"/>
      <c r="I24" s="7">
        <v>0.36666700000000002</v>
      </c>
      <c r="J24" s="8">
        <v>0</v>
      </c>
      <c r="K24" s="8">
        <v>1.2500000000000001E-2</v>
      </c>
      <c r="L24" s="7">
        <v>0</v>
      </c>
      <c r="M24" s="8">
        <v>1.2500000000000001E-2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0.32986100000000002</v>
      </c>
      <c r="G25" s="75">
        <v>0.72708300000000003</v>
      </c>
      <c r="H25" s="75"/>
      <c r="I25" s="7">
        <v>0.372917</v>
      </c>
      <c r="J25" s="8">
        <v>0</v>
      </c>
      <c r="K25" s="8">
        <v>3.4719999999999998E-3</v>
      </c>
      <c r="L25" s="7">
        <v>0</v>
      </c>
      <c r="M25" s="8">
        <v>3.4719999999999998E-3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0.32152799999999998</v>
      </c>
      <c r="G26" s="75">
        <v>0.71527799999999997</v>
      </c>
      <c r="H26" s="75"/>
      <c r="I26" s="7">
        <v>0.36111100000000002</v>
      </c>
      <c r="J26" s="8">
        <v>1.3889E-2</v>
      </c>
      <c r="K26" s="8">
        <v>1.1806000000000001E-2</v>
      </c>
      <c r="L26" s="7">
        <v>0</v>
      </c>
      <c r="M26" s="8">
        <v>1.1806000000000001E-2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0.36041699999999999</v>
      </c>
      <c r="G27" s="75">
        <v>0.71319399999999999</v>
      </c>
      <c r="H27" s="75"/>
      <c r="I27" s="7">
        <v>0.33194400000000002</v>
      </c>
      <c r="J27" s="8">
        <v>4.3055999999999997E-2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0.71944399999999997</v>
      </c>
      <c r="G32" s="67">
        <v>0.110417</v>
      </c>
      <c r="H32" s="67"/>
      <c r="I32" s="7">
        <v>0.35416700000000001</v>
      </c>
      <c r="J32" s="24">
        <v>0</v>
      </c>
      <c r="K32" s="7">
        <v>1.5972E-2</v>
      </c>
      <c r="L32" s="8">
        <v>0</v>
      </c>
      <c r="M32" s="7">
        <v>1.5972E-2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0.71666700000000005</v>
      </c>
      <c r="G33" s="67">
        <v>0.10208299999999999</v>
      </c>
      <c r="H33" s="67"/>
      <c r="I33" s="7">
        <v>0.35208299999999998</v>
      </c>
      <c r="J33" s="24">
        <v>0</v>
      </c>
      <c r="K33" s="7">
        <v>1.2500000000000001E-2</v>
      </c>
      <c r="L33" s="8">
        <v>0</v>
      </c>
      <c r="M33" s="7">
        <v>1.2500000000000001E-2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0.71527799999999997</v>
      </c>
      <c r="G34" s="73">
        <v>0.10277799999999999</v>
      </c>
      <c r="H34" s="73"/>
      <c r="I34" s="20">
        <v>0.35277799999999998</v>
      </c>
      <c r="J34" s="26">
        <v>0</v>
      </c>
      <c r="K34" s="20">
        <v>1.3889E-2</v>
      </c>
      <c r="L34" s="21">
        <v>0</v>
      </c>
      <c r="M34" s="20">
        <v>1.3889E-2</v>
      </c>
      <c r="N34" s="20">
        <v>0</v>
      </c>
    </row>
    <row r="35" spans="1:14" ht="15.95" customHeight="1">
      <c r="A35" s="71" t="s">
        <v>185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" customWidth="1"/>
    <col min="4" max="4" width="26.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186</v>
      </c>
      <c r="B1" s="62"/>
      <c r="C1" s="62"/>
      <c r="D1" s="85" t="s">
        <v>187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1.3893333333333258E-3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188</v>
      </c>
      <c r="G3" s="65" t="s">
        <v>189</v>
      </c>
      <c r="H3" s="65"/>
      <c r="I3" s="1" t="s">
        <v>165</v>
      </c>
      <c r="J3" s="2" t="s">
        <v>10</v>
      </c>
      <c r="K3" s="1" t="s">
        <v>190</v>
      </c>
      <c r="L3" s="1" t="s">
        <v>12</v>
      </c>
      <c r="M3" s="1" t="s">
        <v>191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0.317361</v>
      </c>
      <c r="G4" s="75">
        <v>0.72083299999999995</v>
      </c>
      <c r="H4" s="75"/>
      <c r="I4" s="8">
        <v>0.36666700000000002</v>
      </c>
      <c r="J4" s="8">
        <v>0</v>
      </c>
      <c r="K4" s="8">
        <v>1.5972E-2</v>
      </c>
      <c r="L4" s="7">
        <v>0</v>
      </c>
      <c r="M4" s="8">
        <v>1.5972E-2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0.317361</v>
      </c>
      <c r="G5" s="75">
        <v>0.72430600000000001</v>
      </c>
      <c r="H5" s="75"/>
      <c r="I5" s="8">
        <v>0.370139</v>
      </c>
      <c r="J5" s="8">
        <v>0</v>
      </c>
      <c r="K5" s="8">
        <v>1.5972E-2</v>
      </c>
      <c r="L5" s="7">
        <v>0</v>
      </c>
      <c r="M5" s="8">
        <v>1.5972E-2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0.31666699999999998</v>
      </c>
      <c r="G6" s="75">
        <v>0.73611099999999996</v>
      </c>
      <c r="H6" s="75"/>
      <c r="I6" s="8">
        <v>0.375</v>
      </c>
      <c r="J6" s="8">
        <v>0</v>
      </c>
      <c r="K6" s="8">
        <v>2.3611E-2</v>
      </c>
      <c r="L6" s="7">
        <v>0</v>
      </c>
      <c r="M6" s="8">
        <v>2.3611E-2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0.317361</v>
      </c>
      <c r="G7" s="75">
        <v>0.598611</v>
      </c>
      <c r="H7" s="75"/>
      <c r="I7" s="8">
        <v>0.24444399999999999</v>
      </c>
      <c r="J7" s="8">
        <v>0</v>
      </c>
      <c r="K7" s="8">
        <v>1.5972E-2</v>
      </c>
      <c r="L7" s="7">
        <v>0</v>
      </c>
      <c r="M7" s="8">
        <v>1.5972E-2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0.71805600000000003</v>
      </c>
      <c r="G10" s="75">
        <v>9.7917000000000004E-2</v>
      </c>
      <c r="H10" s="75"/>
      <c r="I10" s="8">
        <v>0.34791699999999998</v>
      </c>
      <c r="J10" s="8">
        <v>0</v>
      </c>
      <c r="K10" s="8">
        <v>1.1110999999999999E-2</v>
      </c>
      <c r="L10" s="7">
        <v>0</v>
      </c>
      <c r="M10" s="8">
        <v>1.1110999999999999E-2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0.71944399999999997</v>
      </c>
      <c r="G11" s="75">
        <v>9.8611000000000004E-2</v>
      </c>
      <c r="H11" s="75"/>
      <c r="I11" s="8">
        <v>0.348611</v>
      </c>
      <c r="J11" s="8">
        <v>0</v>
      </c>
      <c r="K11" s="8">
        <v>9.7219999999999997E-3</v>
      </c>
      <c r="L11" s="7">
        <v>0</v>
      </c>
      <c r="M11" s="8">
        <v>9.7219999999999997E-3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0.71944399999999997</v>
      </c>
      <c r="G12" s="75">
        <v>9.4444E-2</v>
      </c>
      <c r="H12" s="75"/>
      <c r="I12" s="8">
        <v>0.34444399999999997</v>
      </c>
      <c r="J12" s="8">
        <v>0</v>
      </c>
      <c r="K12" s="8">
        <v>9.7219999999999997E-3</v>
      </c>
      <c r="L12" s="7">
        <v>0</v>
      </c>
      <c r="M12" s="8">
        <v>9.7219999999999997E-3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0.71875</v>
      </c>
      <c r="G13" s="75">
        <v>9.6528000000000003E-2</v>
      </c>
      <c r="H13" s="75"/>
      <c r="I13" s="8">
        <v>0.346528</v>
      </c>
      <c r="J13" s="8">
        <v>0</v>
      </c>
      <c r="K13" s="8">
        <v>1.0416999999999999E-2</v>
      </c>
      <c r="L13" s="7">
        <v>0</v>
      </c>
      <c r="M13" s="8">
        <v>1.0416999999999999E-2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0.61736100000000005</v>
      </c>
      <c r="G14" s="75">
        <v>0.973611</v>
      </c>
      <c r="H14" s="75"/>
      <c r="I14" s="8">
        <v>0.32777800000000001</v>
      </c>
      <c r="J14" s="8">
        <v>0</v>
      </c>
      <c r="K14" s="8">
        <v>7.639E-3</v>
      </c>
      <c r="L14" s="7">
        <v>0</v>
      </c>
      <c r="M14" s="8">
        <v>7.639E-3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0.73541699999999999</v>
      </c>
      <c r="G17" s="75">
        <v>9.5139000000000001E-2</v>
      </c>
      <c r="H17" s="75"/>
      <c r="I17" s="8">
        <v>0.338889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30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43" t="s">
        <v>192</v>
      </c>
      <c r="G18" s="75">
        <v>9.7222000000000003E-2</v>
      </c>
      <c r="H18" s="75"/>
      <c r="I18" s="8">
        <v>0.34722199999999998</v>
      </c>
      <c r="J18" s="8">
        <v>0</v>
      </c>
      <c r="K18" s="8">
        <v>1.2500000000000001E-2</v>
      </c>
      <c r="L18" s="7">
        <v>0</v>
      </c>
      <c r="M18" s="8">
        <v>1.2500000000000001E-2</v>
      </c>
      <c r="N18" s="8">
        <v>0</v>
      </c>
    </row>
    <row r="19" spans="1:14" ht="16.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0.71666700000000005</v>
      </c>
      <c r="G19" s="75">
        <v>9.7222000000000003E-2</v>
      </c>
      <c r="H19" s="75"/>
      <c r="I19" s="8">
        <v>0.34722199999999998</v>
      </c>
      <c r="J19" s="8">
        <v>0</v>
      </c>
      <c r="K19" s="8">
        <v>1.2500000000000001E-2</v>
      </c>
      <c r="L19" s="7">
        <v>0</v>
      </c>
      <c r="M19" s="8">
        <v>1.2500000000000001E-2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0.72777800000000004</v>
      </c>
      <c r="G20" s="75">
        <v>9.5833000000000002E-2</v>
      </c>
      <c r="H20" s="75"/>
      <c r="I20" s="8">
        <v>0.345833</v>
      </c>
      <c r="J20" s="8">
        <v>0</v>
      </c>
      <c r="K20" s="8">
        <v>1.389E-3</v>
      </c>
      <c r="L20" s="7">
        <v>0</v>
      </c>
      <c r="M20" s="8">
        <v>1.389E-3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0.61597199999999996</v>
      </c>
      <c r="G21" s="75">
        <v>0.97291700000000003</v>
      </c>
      <c r="H21" s="75"/>
      <c r="I21" s="8">
        <v>0.32708300000000001</v>
      </c>
      <c r="J21" s="8">
        <v>0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0.32083299999999998</v>
      </c>
      <c r="G24" s="75">
        <v>0.72083299999999995</v>
      </c>
      <c r="H24" s="75"/>
      <c r="I24" s="8">
        <v>0.36666700000000002</v>
      </c>
      <c r="J24" s="8">
        <v>0</v>
      </c>
      <c r="K24" s="8">
        <v>1.2500000000000001E-2</v>
      </c>
      <c r="L24" s="7">
        <v>0</v>
      </c>
      <c r="M24" s="8">
        <v>1.2500000000000001E-2</v>
      </c>
      <c r="N24" s="8">
        <v>0</v>
      </c>
    </row>
    <row r="25" spans="1:14" ht="17.2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0.31944400000000001</v>
      </c>
      <c r="G25" s="75">
        <v>0.72708300000000003</v>
      </c>
      <c r="H25" s="75"/>
      <c r="I25" s="8">
        <v>0.372917</v>
      </c>
      <c r="J25" s="8">
        <v>0</v>
      </c>
      <c r="K25" s="8">
        <v>1.3889E-2</v>
      </c>
      <c r="L25" s="7">
        <v>0</v>
      </c>
      <c r="M25" s="8">
        <v>1.3889E-2</v>
      </c>
      <c r="N25" s="8">
        <v>0</v>
      </c>
    </row>
    <row r="26" spans="1:14" ht="16.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0.317361</v>
      </c>
      <c r="G26" s="75">
        <v>0.72430600000000001</v>
      </c>
      <c r="H26" s="75"/>
      <c r="I26" s="8">
        <v>0.370139</v>
      </c>
      <c r="J26" s="8">
        <v>0</v>
      </c>
      <c r="K26" s="8">
        <v>1.5972E-2</v>
      </c>
      <c r="L26" s="7">
        <v>0</v>
      </c>
      <c r="M26" s="8">
        <v>1.5972E-2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0.32222200000000001</v>
      </c>
      <c r="G27" s="75">
        <v>0.72499999999999998</v>
      </c>
      <c r="H27" s="75"/>
      <c r="I27" s="8">
        <v>0.37083300000000002</v>
      </c>
      <c r="J27" s="8">
        <v>0</v>
      </c>
      <c r="K27" s="8">
        <v>1.1110999999999999E-2</v>
      </c>
      <c r="L27" s="7">
        <v>0</v>
      </c>
      <c r="M27" s="8">
        <v>1.1110999999999999E-2</v>
      </c>
      <c r="N27" s="8">
        <v>0</v>
      </c>
    </row>
    <row r="28" spans="1:14" ht="18" customHeight="1"/>
    <row r="29" spans="1:14" ht="33" customHeight="1">
      <c r="A29" s="1" t="s">
        <v>193</v>
      </c>
      <c r="B29" s="1" t="s">
        <v>194</v>
      </c>
      <c r="C29" s="65" t="s">
        <v>195</v>
      </c>
      <c r="D29" s="65"/>
      <c r="E29" s="11" t="s">
        <v>32</v>
      </c>
      <c r="F29" s="13" t="s">
        <v>33</v>
      </c>
      <c r="G29" s="70" t="s">
        <v>34</v>
      </c>
      <c r="H29" s="70"/>
      <c r="I29" s="12" t="s">
        <v>35</v>
      </c>
      <c r="J29" s="11" t="s">
        <v>36</v>
      </c>
      <c r="K29" s="12" t="s">
        <v>37</v>
      </c>
      <c r="L29" s="13" t="s">
        <v>38</v>
      </c>
      <c r="M29" s="12" t="s">
        <v>39</v>
      </c>
      <c r="N29" s="12" t="s">
        <v>40</v>
      </c>
    </row>
    <row r="30" spans="1:14" ht="16.5" customHeight="1">
      <c r="A30" s="3" t="s">
        <v>21</v>
      </c>
      <c r="B30" s="4">
        <v>45885</v>
      </c>
      <c r="C30" s="66" t="s">
        <v>22</v>
      </c>
      <c r="D30" s="66"/>
      <c r="E30" s="9"/>
      <c r="F30" s="9"/>
      <c r="G30" s="68"/>
      <c r="H30" s="68"/>
      <c r="I30" s="9"/>
      <c r="J30" s="9"/>
      <c r="K30" s="9"/>
      <c r="L30" s="9"/>
      <c r="M30" s="9"/>
      <c r="N30" s="9"/>
    </row>
    <row r="31" spans="1:14" ht="17.2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6.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0.72013899999999997</v>
      </c>
      <c r="G32" s="67">
        <v>0.105556</v>
      </c>
      <c r="H32" s="67"/>
      <c r="I32" s="7">
        <v>0.35416700000000001</v>
      </c>
      <c r="J32" s="24">
        <v>0</v>
      </c>
      <c r="K32" s="7">
        <v>1.0416999999999999E-2</v>
      </c>
      <c r="L32" s="8">
        <v>0</v>
      </c>
      <c r="M32" s="7">
        <v>1.0416999999999999E-2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0.72083299999999995</v>
      </c>
      <c r="G33" s="67">
        <v>0.104167</v>
      </c>
      <c r="H33" s="67"/>
      <c r="I33" s="7">
        <v>0.35416700000000001</v>
      </c>
      <c r="J33" s="24">
        <v>0</v>
      </c>
      <c r="K33" s="7">
        <v>8.3330000000000001E-3</v>
      </c>
      <c r="L33" s="8">
        <v>0</v>
      </c>
      <c r="M33" s="7">
        <v>8.3330000000000001E-3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0.72291700000000003</v>
      </c>
      <c r="G34" s="73">
        <v>0.105556</v>
      </c>
      <c r="H34" s="73"/>
      <c r="I34" s="20">
        <v>0.35416700000000001</v>
      </c>
      <c r="J34" s="26">
        <v>0</v>
      </c>
      <c r="K34" s="20">
        <v>7.639E-3</v>
      </c>
      <c r="L34" s="21">
        <v>0</v>
      </c>
      <c r="M34" s="20">
        <v>7.639E-3</v>
      </c>
      <c r="N34" s="20">
        <v>0</v>
      </c>
    </row>
    <row r="35" spans="1:14" ht="15.95" customHeight="1">
      <c r="A35" s="71" t="s">
        <v>196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9:D29"/>
    <mergeCell ref="G29:H29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5" customWidth="1"/>
    <col min="4" max="4" width="33.83203125" customWidth="1"/>
    <col min="5" max="5" width="7.5" customWidth="1"/>
    <col min="6" max="6" width="12.5" customWidth="1"/>
    <col min="7" max="7" width="2" customWidth="1"/>
    <col min="8" max="8" width="9.5" customWidth="1"/>
    <col min="9" max="9" width="11.1640625" customWidth="1"/>
    <col min="10" max="10" width="9.33203125" customWidth="1"/>
    <col min="11" max="11" width="9.83203125" customWidth="1"/>
    <col min="12" max="12" width="10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197</v>
      </c>
      <c r="B1" s="62"/>
      <c r="C1" s="62"/>
      <c r="D1" s="85" t="s">
        <v>198</v>
      </c>
      <c r="E1" s="85"/>
      <c r="F1" s="85"/>
      <c r="G1" s="64" t="s">
        <v>2</v>
      </c>
      <c r="H1" s="64"/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6.2503333333333022E-3</v>
      </c>
    </row>
    <row r="2" spans="1:69" ht="0.95" customHeight="1"/>
    <row r="3" spans="1:69" ht="46.5" customHeight="1">
      <c r="A3" s="1" t="s">
        <v>3</v>
      </c>
      <c r="B3" s="1" t="s">
        <v>4</v>
      </c>
      <c r="C3" s="65" t="s">
        <v>199</v>
      </c>
      <c r="D3" s="65"/>
      <c r="E3" s="1" t="s">
        <v>200</v>
      </c>
      <c r="F3" s="91" t="s">
        <v>201</v>
      </c>
      <c r="G3" s="91"/>
      <c r="H3" s="12" t="s">
        <v>202</v>
      </c>
      <c r="I3" s="1" t="s">
        <v>203</v>
      </c>
      <c r="J3" s="1" t="s">
        <v>204</v>
      </c>
      <c r="K3" s="1" t="s">
        <v>67</v>
      </c>
      <c r="L3" s="1" t="s">
        <v>12</v>
      </c>
      <c r="M3" s="1" t="s">
        <v>68</v>
      </c>
      <c r="N3" s="2" t="s">
        <v>14</v>
      </c>
    </row>
    <row r="4" spans="1:69" ht="29.25" customHeight="1">
      <c r="A4" s="3" t="s">
        <v>15</v>
      </c>
      <c r="B4" s="4">
        <v>45860</v>
      </c>
      <c r="C4" s="66" t="s">
        <v>205</v>
      </c>
      <c r="D4" s="66"/>
      <c r="E4" s="43" t="s">
        <v>206</v>
      </c>
      <c r="F4" s="78">
        <v>0.32152799999999998</v>
      </c>
      <c r="G4" s="78"/>
      <c r="H4" s="23">
        <v>0.71597200000000005</v>
      </c>
      <c r="I4" s="7">
        <v>0.36180600000000002</v>
      </c>
      <c r="J4" s="8">
        <v>1.3194000000000001E-2</v>
      </c>
      <c r="K4" s="8">
        <v>1.1806000000000001E-2</v>
      </c>
      <c r="L4" s="8">
        <v>0</v>
      </c>
      <c r="M4" s="8">
        <v>1.1806000000000001E-2</v>
      </c>
      <c r="N4" s="8">
        <v>0</v>
      </c>
    </row>
    <row r="5" spans="1:69" ht="29.25" customHeight="1">
      <c r="A5" s="3" t="s">
        <v>18</v>
      </c>
      <c r="B5" s="4">
        <v>45861</v>
      </c>
      <c r="C5" s="66" t="s">
        <v>205</v>
      </c>
      <c r="D5" s="66"/>
      <c r="E5" s="43" t="s">
        <v>206</v>
      </c>
      <c r="F5" s="78">
        <v>0.32638899999999998</v>
      </c>
      <c r="G5" s="78"/>
      <c r="H5" s="23">
        <v>0.71944399999999997</v>
      </c>
      <c r="I5" s="7">
        <v>0.36527799999999999</v>
      </c>
      <c r="J5" s="8">
        <v>0</v>
      </c>
      <c r="K5" s="8">
        <v>6.9439999999999997E-3</v>
      </c>
      <c r="L5" s="8">
        <v>0</v>
      </c>
      <c r="M5" s="8">
        <v>6.9439999999999997E-3</v>
      </c>
      <c r="N5" s="8">
        <v>0</v>
      </c>
    </row>
    <row r="6" spans="1:69" ht="29.25" customHeight="1">
      <c r="A6" s="3" t="s">
        <v>19</v>
      </c>
      <c r="B6" s="4">
        <v>45862</v>
      </c>
      <c r="C6" s="66" t="s">
        <v>205</v>
      </c>
      <c r="D6" s="66"/>
      <c r="E6" s="43" t="s">
        <v>206</v>
      </c>
      <c r="F6" s="78">
        <v>0.32361099999999998</v>
      </c>
      <c r="G6" s="78"/>
      <c r="H6" s="23">
        <v>0.71736100000000003</v>
      </c>
      <c r="I6" s="7">
        <v>0.36319400000000002</v>
      </c>
      <c r="J6" s="8">
        <v>1.1806000000000001E-2</v>
      </c>
      <c r="K6" s="8">
        <v>9.7219999999999997E-3</v>
      </c>
      <c r="L6" s="8">
        <v>0</v>
      </c>
      <c r="M6" s="8">
        <v>9.7219999999999997E-3</v>
      </c>
      <c r="N6" s="8">
        <v>0</v>
      </c>
    </row>
    <row r="7" spans="1:69" ht="30" customHeight="1">
      <c r="A7" s="3" t="s">
        <v>20</v>
      </c>
      <c r="B7" s="4">
        <v>45863</v>
      </c>
      <c r="C7" s="66" t="s">
        <v>205</v>
      </c>
      <c r="D7" s="66"/>
      <c r="E7" s="43" t="s">
        <v>207</v>
      </c>
      <c r="F7" s="78">
        <v>0.32500000000000001</v>
      </c>
      <c r="G7" s="78"/>
      <c r="H7" s="23">
        <v>0.59305600000000003</v>
      </c>
      <c r="I7" s="7">
        <v>0.23888899999999999</v>
      </c>
      <c r="J7" s="8">
        <v>1.1110999999999999E-2</v>
      </c>
      <c r="K7" s="8">
        <v>8.3330000000000001E-3</v>
      </c>
      <c r="L7" s="8">
        <v>0</v>
      </c>
      <c r="M7" s="8">
        <v>8.3330000000000001E-3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68"/>
      <c r="G8" s="68"/>
      <c r="H8" s="9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68"/>
      <c r="G9" s="68"/>
      <c r="H9" s="9"/>
      <c r="I9" s="9"/>
      <c r="J9" s="9"/>
      <c r="K9" s="9"/>
      <c r="L9" s="9"/>
      <c r="M9" s="9"/>
      <c r="N9" s="9"/>
    </row>
    <row r="10" spans="1:69" ht="29.25" customHeight="1">
      <c r="A10" s="3" t="s">
        <v>24</v>
      </c>
      <c r="B10" s="4">
        <v>45866</v>
      </c>
      <c r="C10" s="66" t="s">
        <v>205</v>
      </c>
      <c r="D10" s="66"/>
      <c r="E10" s="43" t="s">
        <v>208</v>
      </c>
      <c r="F10" s="78">
        <v>0.20694399999999999</v>
      </c>
      <c r="G10" s="78"/>
      <c r="H10" s="23">
        <v>0.60347200000000001</v>
      </c>
      <c r="I10" s="7">
        <v>0.37430600000000003</v>
      </c>
      <c r="J10" s="8">
        <v>0</v>
      </c>
      <c r="K10" s="8">
        <v>1.389E-3</v>
      </c>
      <c r="L10" s="8">
        <v>0</v>
      </c>
      <c r="M10" s="8">
        <v>1.389E-3</v>
      </c>
      <c r="N10" s="8">
        <v>0</v>
      </c>
    </row>
    <row r="11" spans="1:69" ht="29.25" customHeight="1">
      <c r="A11" s="3" t="s">
        <v>15</v>
      </c>
      <c r="B11" s="4">
        <v>45867</v>
      </c>
      <c r="C11" s="66" t="s">
        <v>205</v>
      </c>
      <c r="D11" s="66"/>
      <c r="E11" s="43" t="s">
        <v>206</v>
      </c>
      <c r="F11" s="78">
        <v>0.32777800000000001</v>
      </c>
      <c r="G11" s="78"/>
      <c r="H11" s="23">
        <v>0.71666700000000005</v>
      </c>
      <c r="I11" s="7">
        <v>0.36249999999999999</v>
      </c>
      <c r="J11" s="8">
        <v>1.2500000000000001E-2</v>
      </c>
      <c r="K11" s="8">
        <v>5.5560000000000002E-3</v>
      </c>
      <c r="L11" s="8">
        <v>0</v>
      </c>
      <c r="M11" s="8">
        <v>5.5560000000000002E-3</v>
      </c>
      <c r="N11" s="8">
        <v>0</v>
      </c>
    </row>
    <row r="12" spans="1:69" ht="30" customHeight="1">
      <c r="A12" s="3" t="s">
        <v>18</v>
      </c>
      <c r="B12" s="4">
        <v>45868</v>
      </c>
      <c r="C12" s="92" t="s">
        <v>209</v>
      </c>
      <c r="D12" s="92"/>
      <c r="E12" s="43" t="s">
        <v>206</v>
      </c>
      <c r="F12" s="78">
        <v>0.32986100000000002</v>
      </c>
      <c r="G12" s="78"/>
      <c r="H12" s="23">
        <v>0.71805600000000003</v>
      </c>
      <c r="I12" s="7">
        <v>0.36388900000000002</v>
      </c>
      <c r="J12" s="8">
        <v>1.1110999999999999E-2</v>
      </c>
      <c r="K12" s="8">
        <v>3.4719999999999998E-3</v>
      </c>
      <c r="L12" s="8">
        <v>0</v>
      </c>
      <c r="M12" s="8">
        <v>3.4719999999999998E-3</v>
      </c>
      <c r="N12" s="8">
        <v>0</v>
      </c>
    </row>
    <row r="13" spans="1:69" ht="29.25" customHeight="1">
      <c r="A13" s="3" t="s">
        <v>19</v>
      </c>
      <c r="B13" s="4">
        <v>45869</v>
      </c>
      <c r="C13" s="66" t="s">
        <v>205</v>
      </c>
      <c r="D13" s="66"/>
      <c r="E13" s="43" t="s">
        <v>206</v>
      </c>
      <c r="F13" s="78">
        <v>0.32777800000000001</v>
      </c>
      <c r="G13" s="78"/>
      <c r="H13" s="23">
        <v>0.71666700000000005</v>
      </c>
      <c r="I13" s="7">
        <v>0.36249999999999999</v>
      </c>
      <c r="J13" s="8">
        <v>1.2500000000000001E-2</v>
      </c>
      <c r="K13" s="8">
        <v>5.5560000000000002E-3</v>
      </c>
      <c r="L13" s="8">
        <v>0</v>
      </c>
      <c r="M13" s="8">
        <v>5.5560000000000002E-3</v>
      </c>
      <c r="N13" s="8">
        <v>0</v>
      </c>
    </row>
    <row r="14" spans="1:69" ht="29.25" customHeight="1">
      <c r="A14" s="3" t="s">
        <v>20</v>
      </c>
      <c r="B14" s="4">
        <v>45870</v>
      </c>
      <c r="C14" s="66" t="s">
        <v>205</v>
      </c>
      <c r="D14" s="66"/>
      <c r="E14" s="43" t="s">
        <v>207</v>
      </c>
      <c r="F14" s="78">
        <v>0.32777800000000001</v>
      </c>
      <c r="G14" s="78"/>
      <c r="H14" s="23">
        <v>0.57916699999999999</v>
      </c>
      <c r="I14" s="7">
        <v>0.22500000000000001</v>
      </c>
      <c r="J14" s="8">
        <v>2.5000000000000001E-2</v>
      </c>
      <c r="K14" s="8">
        <v>5.5560000000000002E-3</v>
      </c>
      <c r="L14" s="8">
        <v>0</v>
      </c>
      <c r="M14" s="8">
        <v>5.5560000000000002E-3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68"/>
      <c r="G15" s="68"/>
      <c r="H15" s="9"/>
      <c r="I15" s="9"/>
      <c r="J15" s="9"/>
      <c r="K15" s="9"/>
      <c r="L15" s="9"/>
      <c r="M15" s="9"/>
      <c r="N15" s="9"/>
    </row>
    <row r="16" spans="1:69" ht="17.25" customHeight="1">
      <c r="A16" s="3" t="s">
        <v>23</v>
      </c>
      <c r="B16" s="4">
        <v>45872</v>
      </c>
      <c r="C16" s="66" t="s">
        <v>22</v>
      </c>
      <c r="D16" s="66"/>
      <c r="E16" s="10"/>
      <c r="F16" s="69"/>
      <c r="G16" s="69"/>
      <c r="H16" s="10"/>
      <c r="I16" s="10"/>
      <c r="J16" s="10"/>
      <c r="K16" s="10"/>
      <c r="L16" s="10"/>
      <c r="M16" s="10"/>
      <c r="N16" s="10"/>
    </row>
    <row r="17" spans="1:14" ht="29.25" customHeight="1">
      <c r="A17" s="3" t="s">
        <v>24</v>
      </c>
      <c r="B17" s="4">
        <v>45873</v>
      </c>
      <c r="C17" s="66" t="s">
        <v>205</v>
      </c>
      <c r="D17" s="66"/>
      <c r="E17" s="43" t="s">
        <v>208</v>
      </c>
      <c r="F17" s="78">
        <v>0.20833299999999999</v>
      </c>
      <c r="G17" s="78"/>
      <c r="H17" s="23">
        <v>0.59791700000000003</v>
      </c>
      <c r="I17" s="7">
        <v>0.36875000000000002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 ht="29.25" customHeight="1">
      <c r="A18" s="3" t="s">
        <v>15</v>
      </c>
      <c r="B18" s="4">
        <v>45874</v>
      </c>
      <c r="C18" s="66" t="s">
        <v>205</v>
      </c>
      <c r="D18" s="66"/>
      <c r="E18" s="43" t="s">
        <v>206</v>
      </c>
      <c r="F18" s="78">
        <v>0.32916699999999999</v>
      </c>
      <c r="G18" s="78"/>
      <c r="H18" s="23">
        <v>0.71458299999999997</v>
      </c>
      <c r="I18" s="7">
        <v>0.36041699999999999</v>
      </c>
      <c r="J18" s="8">
        <v>1.4583E-2</v>
      </c>
      <c r="K18" s="8">
        <v>4.1669999999999997E-3</v>
      </c>
      <c r="L18" s="8">
        <v>0</v>
      </c>
      <c r="M18" s="8">
        <v>4.1669999999999997E-3</v>
      </c>
      <c r="N18" s="8">
        <v>0</v>
      </c>
    </row>
    <row r="19" spans="1:14" ht="18" customHeight="1"/>
    <row r="20" spans="1:14" ht="45.75" customHeight="1">
      <c r="A20" s="1" t="s">
        <v>210</v>
      </c>
      <c r="B20" s="1" t="s">
        <v>211</v>
      </c>
      <c r="C20" s="65" t="s">
        <v>199</v>
      </c>
      <c r="D20" s="65"/>
      <c r="E20" s="1" t="s">
        <v>212</v>
      </c>
      <c r="F20" s="91" t="s">
        <v>213</v>
      </c>
      <c r="G20" s="91"/>
      <c r="H20" s="12" t="s">
        <v>214</v>
      </c>
      <c r="I20" s="1" t="s">
        <v>203</v>
      </c>
      <c r="J20" s="1" t="s">
        <v>204</v>
      </c>
      <c r="K20" s="1" t="s">
        <v>215</v>
      </c>
      <c r="L20" s="1" t="s">
        <v>12</v>
      </c>
      <c r="M20" s="1" t="s">
        <v>216</v>
      </c>
      <c r="N20" s="2" t="s">
        <v>14</v>
      </c>
    </row>
    <row r="21" spans="1:14" ht="30" customHeight="1">
      <c r="A21" s="3" t="s">
        <v>19</v>
      </c>
      <c r="B21" s="4">
        <v>45876</v>
      </c>
      <c r="C21" s="92" t="s">
        <v>209</v>
      </c>
      <c r="D21" s="92"/>
      <c r="E21" s="43" t="s">
        <v>206</v>
      </c>
      <c r="F21" s="78">
        <v>0.32569399999999998</v>
      </c>
      <c r="G21" s="78"/>
      <c r="H21" s="23">
        <v>0.71597200000000005</v>
      </c>
      <c r="I21" s="7">
        <v>0.36180600000000002</v>
      </c>
      <c r="J21" s="8">
        <v>1.3194000000000001E-2</v>
      </c>
      <c r="K21" s="8">
        <v>7.639E-3</v>
      </c>
      <c r="L21" s="8">
        <v>0</v>
      </c>
      <c r="M21" s="8">
        <v>7.639E-3</v>
      </c>
      <c r="N21" s="8">
        <v>0</v>
      </c>
    </row>
    <row r="22" spans="1:14" ht="29.25" customHeight="1">
      <c r="A22" s="3" t="s">
        <v>20</v>
      </c>
      <c r="B22" s="4">
        <v>45877</v>
      </c>
      <c r="C22" s="66" t="s">
        <v>205</v>
      </c>
      <c r="D22" s="66"/>
      <c r="E22" s="43" t="s">
        <v>207</v>
      </c>
      <c r="F22" s="78">
        <v>0.32500000000000001</v>
      </c>
      <c r="G22" s="78"/>
      <c r="H22" s="23">
        <v>0.58819399999999999</v>
      </c>
      <c r="I22" s="7">
        <v>0.23402800000000001</v>
      </c>
      <c r="J22" s="8">
        <v>1.5972E-2</v>
      </c>
      <c r="K22" s="8">
        <v>8.3330000000000001E-3</v>
      </c>
      <c r="L22" s="8">
        <v>0</v>
      </c>
      <c r="M22" s="8">
        <v>8.3330000000000001E-3</v>
      </c>
      <c r="N22" s="8">
        <v>0</v>
      </c>
    </row>
    <row r="23" spans="1:14" ht="16.5" customHeight="1">
      <c r="A23" s="3" t="s">
        <v>21</v>
      </c>
      <c r="B23" s="4">
        <v>45878</v>
      </c>
      <c r="C23" s="66" t="s">
        <v>22</v>
      </c>
      <c r="D23" s="66"/>
      <c r="E23" s="9"/>
      <c r="F23" s="68"/>
      <c r="G23" s="68"/>
      <c r="H23" s="9"/>
      <c r="I23" s="9"/>
      <c r="J23" s="9"/>
      <c r="K23" s="9"/>
      <c r="L23" s="9"/>
      <c r="M23" s="9"/>
      <c r="N23" s="9"/>
    </row>
    <row r="24" spans="1:14" ht="16.5" customHeight="1">
      <c r="A24" s="3" t="s">
        <v>23</v>
      </c>
      <c r="B24" s="4">
        <v>45879</v>
      </c>
      <c r="C24" s="66" t="s">
        <v>22</v>
      </c>
      <c r="D24" s="66"/>
      <c r="E24" s="9"/>
      <c r="F24" s="68"/>
      <c r="G24" s="68"/>
      <c r="H24" s="9"/>
      <c r="I24" s="9"/>
      <c r="J24" s="9"/>
      <c r="K24" s="9"/>
      <c r="L24" s="9"/>
      <c r="M24" s="9"/>
      <c r="N24" s="9"/>
    </row>
    <row r="25" spans="1:14" ht="30" customHeight="1">
      <c r="A25" s="3" t="s">
        <v>24</v>
      </c>
      <c r="B25" s="4">
        <v>45880</v>
      </c>
      <c r="C25" s="66" t="s">
        <v>205</v>
      </c>
      <c r="D25" s="66"/>
      <c r="E25" s="43" t="s">
        <v>208</v>
      </c>
      <c r="F25" s="78">
        <v>0.20555599999999999</v>
      </c>
      <c r="G25" s="78"/>
      <c r="H25" s="23">
        <v>0.59513899999999997</v>
      </c>
      <c r="I25" s="7">
        <v>0.36597200000000002</v>
      </c>
      <c r="J25" s="8">
        <v>0</v>
      </c>
      <c r="K25" s="8">
        <v>2.7780000000000001E-3</v>
      </c>
      <c r="L25" s="8">
        <v>0</v>
      </c>
      <c r="M25" s="8">
        <v>2.7780000000000001E-3</v>
      </c>
      <c r="N25" s="8">
        <v>0</v>
      </c>
    </row>
    <row r="26" spans="1:14" ht="29.25" customHeight="1">
      <c r="A26" s="3" t="s">
        <v>15</v>
      </c>
      <c r="B26" s="4">
        <v>45881</v>
      </c>
      <c r="C26" s="66" t="s">
        <v>205</v>
      </c>
      <c r="D26" s="66"/>
      <c r="E26" s="43" t="s">
        <v>206</v>
      </c>
      <c r="F26" s="78">
        <v>0.32847199999999999</v>
      </c>
      <c r="G26" s="78"/>
      <c r="H26" s="23">
        <v>0.71666700000000005</v>
      </c>
      <c r="I26" s="7">
        <v>0.36249999999999999</v>
      </c>
      <c r="J26" s="8">
        <v>1.2500000000000001E-2</v>
      </c>
      <c r="K26" s="8">
        <v>4.8609999999999999E-3</v>
      </c>
      <c r="L26" s="8">
        <v>0</v>
      </c>
      <c r="M26" s="8">
        <v>4.8609999999999999E-3</v>
      </c>
      <c r="N26" s="8">
        <v>0</v>
      </c>
    </row>
    <row r="27" spans="1:14" ht="29.25" customHeight="1">
      <c r="A27" s="3" t="s">
        <v>18</v>
      </c>
      <c r="B27" s="4">
        <v>45882</v>
      </c>
      <c r="C27" s="66" t="s">
        <v>205</v>
      </c>
      <c r="D27" s="66"/>
      <c r="E27" s="43" t="s">
        <v>206</v>
      </c>
      <c r="F27" s="78">
        <v>0.32569399999999998</v>
      </c>
      <c r="G27" s="78"/>
      <c r="H27" s="23">
        <v>0.713889</v>
      </c>
      <c r="I27" s="7">
        <v>0.35972199999999999</v>
      </c>
      <c r="J27" s="8">
        <v>1.5278E-2</v>
      </c>
      <c r="K27" s="8">
        <v>7.639E-3</v>
      </c>
      <c r="L27" s="8">
        <v>0</v>
      </c>
      <c r="M27" s="8">
        <v>7.639E-3</v>
      </c>
      <c r="N27" s="8">
        <v>0</v>
      </c>
    </row>
    <row r="28" spans="1:14" ht="29.25" customHeight="1">
      <c r="A28" s="3" t="s">
        <v>19</v>
      </c>
      <c r="B28" s="4">
        <v>45883</v>
      </c>
      <c r="C28" s="66" t="s">
        <v>205</v>
      </c>
      <c r="D28" s="66"/>
      <c r="E28" s="43" t="s">
        <v>206</v>
      </c>
      <c r="F28" s="78">
        <v>0.32500000000000001</v>
      </c>
      <c r="G28" s="78"/>
      <c r="H28" s="23">
        <v>0.71111100000000005</v>
      </c>
      <c r="I28" s="7">
        <v>0.35694399999999998</v>
      </c>
      <c r="J28" s="8">
        <v>1.8055999999999999E-2</v>
      </c>
      <c r="K28" s="8">
        <v>8.3330000000000001E-3</v>
      </c>
      <c r="L28" s="8">
        <v>0</v>
      </c>
      <c r="M28" s="8">
        <v>8.3330000000000001E-3</v>
      </c>
      <c r="N28" s="8">
        <v>0</v>
      </c>
    </row>
    <row r="29" spans="1:14" ht="17.25" customHeight="1">
      <c r="A29" s="3" t="s">
        <v>20</v>
      </c>
      <c r="B29" s="4">
        <v>45884</v>
      </c>
      <c r="C29" s="66" t="s">
        <v>28</v>
      </c>
      <c r="D29" s="66"/>
      <c r="E29" s="9"/>
      <c r="F29" s="68"/>
      <c r="G29" s="68"/>
      <c r="H29" s="9"/>
      <c r="I29" s="9"/>
      <c r="J29" s="9"/>
      <c r="K29" s="9"/>
      <c r="L29" s="9"/>
      <c r="M29" s="9"/>
      <c r="N29" s="9"/>
    </row>
    <row r="30" spans="1:14" ht="16.5" customHeight="1">
      <c r="A30" s="3" t="s">
        <v>21</v>
      </c>
      <c r="B30" s="4">
        <v>45885</v>
      </c>
      <c r="C30" s="66" t="s">
        <v>22</v>
      </c>
      <c r="D30" s="66"/>
      <c r="E30" s="9"/>
      <c r="F30" s="68"/>
      <c r="G30" s="68"/>
      <c r="H30" s="9"/>
      <c r="I30" s="9"/>
      <c r="J30" s="9"/>
      <c r="K30" s="9"/>
      <c r="L30" s="9"/>
      <c r="M30" s="9"/>
      <c r="N30" s="9"/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68"/>
      <c r="G31" s="68"/>
      <c r="H31" s="9"/>
      <c r="I31" s="9"/>
      <c r="J31" s="9"/>
      <c r="K31" s="9"/>
      <c r="L31" s="9"/>
      <c r="M31" s="9"/>
      <c r="N31" s="9"/>
    </row>
    <row r="32" spans="1:14" ht="29.25" customHeight="1">
      <c r="A32" s="3" t="s">
        <v>24</v>
      </c>
      <c r="B32" s="4">
        <v>45887</v>
      </c>
      <c r="C32" s="66" t="s">
        <v>205</v>
      </c>
      <c r="D32" s="66"/>
      <c r="E32" s="43" t="s">
        <v>208</v>
      </c>
      <c r="F32" s="78">
        <v>0.20555599999999999</v>
      </c>
      <c r="G32" s="78"/>
      <c r="H32" s="23">
        <v>0.59444399999999997</v>
      </c>
      <c r="I32" s="7">
        <v>0.36527799999999999</v>
      </c>
      <c r="J32" s="8">
        <v>0</v>
      </c>
      <c r="K32" s="8">
        <v>2.7780000000000001E-3</v>
      </c>
      <c r="L32" s="8">
        <v>0</v>
      </c>
      <c r="M32" s="8">
        <v>2.7780000000000001E-3</v>
      </c>
      <c r="N32" s="8">
        <v>0</v>
      </c>
    </row>
    <row r="33" spans="1:14" ht="29.25" customHeight="1">
      <c r="A33" s="3" t="s">
        <v>15</v>
      </c>
      <c r="B33" s="4">
        <v>45888</v>
      </c>
      <c r="C33" s="66" t="s">
        <v>205</v>
      </c>
      <c r="D33" s="66"/>
      <c r="E33" s="43" t="s">
        <v>206</v>
      </c>
      <c r="F33" s="78">
        <v>0.32569399999999998</v>
      </c>
      <c r="G33" s="78"/>
      <c r="H33" s="23">
        <v>0.71666700000000005</v>
      </c>
      <c r="I33" s="7">
        <v>0.36249999999999999</v>
      </c>
      <c r="J33" s="8">
        <v>1.2500000000000001E-2</v>
      </c>
      <c r="K33" s="8">
        <v>7.639E-3</v>
      </c>
      <c r="L33" s="8">
        <v>0</v>
      </c>
      <c r="M33" s="8">
        <v>7.639E-3</v>
      </c>
      <c r="N33" s="8">
        <v>0</v>
      </c>
    </row>
    <row r="34" spans="1:14" ht="26.25" customHeight="1">
      <c r="A34" s="15" t="s">
        <v>18</v>
      </c>
      <c r="B34" s="16">
        <v>45889</v>
      </c>
      <c r="C34" s="94" t="s">
        <v>209</v>
      </c>
      <c r="D34" s="94"/>
      <c r="E34" s="44" t="s">
        <v>206</v>
      </c>
      <c r="F34" s="95">
        <v>0.32708300000000001</v>
      </c>
      <c r="G34" s="95"/>
      <c r="H34" s="25">
        <v>0.71666700000000005</v>
      </c>
      <c r="I34" s="20">
        <v>0.36249999999999999</v>
      </c>
      <c r="J34" s="21">
        <v>1.2500000000000001E-2</v>
      </c>
      <c r="K34" s="21">
        <v>6.2500000000000003E-3</v>
      </c>
      <c r="L34" s="21">
        <v>0</v>
      </c>
      <c r="M34" s="21">
        <v>6.2500000000000003E-3</v>
      </c>
      <c r="N34" s="21">
        <v>0</v>
      </c>
    </row>
    <row r="35" spans="1:14" ht="15.95" customHeight="1">
      <c r="A35" s="93" t="s">
        <v>217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66">
    <mergeCell ref="A35:N35"/>
    <mergeCell ref="C32:D32"/>
    <mergeCell ref="F32:G32"/>
    <mergeCell ref="C33:D33"/>
    <mergeCell ref="F33:G33"/>
    <mergeCell ref="C34:D34"/>
    <mergeCell ref="F34:G34"/>
    <mergeCell ref="C29:D29"/>
    <mergeCell ref="F29:G29"/>
    <mergeCell ref="C30:D30"/>
    <mergeCell ref="F30:G30"/>
    <mergeCell ref="C31:D31"/>
    <mergeCell ref="F31:G31"/>
    <mergeCell ref="C26:D26"/>
    <mergeCell ref="F26:G26"/>
    <mergeCell ref="C27:D27"/>
    <mergeCell ref="F27:G27"/>
    <mergeCell ref="C28:D28"/>
    <mergeCell ref="F28:G28"/>
    <mergeCell ref="C23:D23"/>
    <mergeCell ref="F23:G23"/>
    <mergeCell ref="C24:D24"/>
    <mergeCell ref="F24:G24"/>
    <mergeCell ref="C25:D25"/>
    <mergeCell ref="F25:G25"/>
    <mergeCell ref="C20:D20"/>
    <mergeCell ref="F20:G20"/>
    <mergeCell ref="C21:D21"/>
    <mergeCell ref="F21:G21"/>
    <mergeCell ref="C22:D22"/>
    <mergeCell ref="F22:G22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C1"/>
    <mergeCell ref="D1:F1"/>
    <mergeCell ref="G1:O1"/>
    <mergeCell ref="C3:D3"/>
    <mergeCell ref="F3:G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.6640625" customWidth="1"/>
    <col min="4" max="4" width="28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218</v>
      </c>
      <c r="B1" s="62"/>
      <c r="C1" s="62"/>
      <c r="D1" s="84" t="s">
        <v>219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6.9433333333332459E-4</v>
      </c>
    </row>
    <row r="2" spans="1:69" ht="0.95" customHeight="1"/>
    <row r="3" spans="1:69" ht="33" customHeight="1">
      <c r="A3" s="1" t="s">
        <v>3</v>
      </c>
      <c r="B3" s="1" t="s">
        <v>4</v>
      </c>
      <c r="C3" s="70" t="s">
        <v>96</v>
      </c>
      <c r="D3" s="70"/>
      <c r="E3" s="38" t="s">
        <v>32</v>
      </c>
      <c r="F3" s="11" t="s">
        <v>33</v>
      </c>
      <c r="G3" s="79" t="s">
        <v>34</v>
      </c>
      <c r="H3" s="79"/>
      <c r="I3" s="11" t="s">
        <v>35</v>
      </c>
      <c r="J3" s="12" t="s">
        <v>36</v>
      </c>
      <c r="K3" s="12" t="s">
        <v>37</v>
      </c>
      <c r="L3" s="13" t="s">
        <v>38</v>
      </c>
      <c r="M3" s="12" t="s">
        <v>39</v>
      </c>
      <c r="N3" s="12" t="s">
        <v>40</v>
      </c>
    </row>
    <row r="4" spans="1:69" ht="17.25" customHeight="1">
      <c r="A4" s="3" t="s">
        <v>15</v>
      </c>
      <c r="B4" s="4">
        <v>45860</v>
      </c>
      <c r="C4" s="69"/>
      <c r="D4" s="69"/>
      <c r="E4" s="10"/>
      <c r="F4" s="10"/>
      <c r="G4" s="69"/>
      <c r="H4" s="69"/>
      <c r="I4" s="10"/>
      <c r="J4" s="10"/>
      <c r="K4" s="10"/>
      <c r="L4" s="10"/>
      <c r="M4" s="10"/>
      <c r="N4" s="10"/>
    </row>
    <row r="5" spans="1:69" ht="16.5" customHeight="1">
      <c r="A5" s="3" t="s">
        <v>18</v>
      </c>
      <c r="B5" s="4">
        <v>45861</v>
      </c>
      <c r="C5" s="68"/>
      <c r="D5" s="68"/>
      <c r="E5" s="9"/>
      <c r="F5" s="9"/>
      <c r="G5" s="68"/>
      <c r="H5" s="68"/>
      <c r="I5" s="9"/>
      <c r="J5" s="9"/>
      <c r="K5" s="9"/>
      <c r="L5" s="9"/>
      <c r="M5" s="9"/>
      <c r="N5" s="9"/>
    </row>
    <row r="6" spans="1:69" ht="16.5" customHeight="1">
      <c r="A6" s="3" t="s">
        <v>19</v>
      </c>
      <c r="B6" s="4">
        <v>45862</v>
      </c>
      <c r="C6" s="68"/>
      <c r="D6" s="68"/>
      <c r="E6" s="9"/>
      <c r="F6" s="9"/>
      <c r="G6" s="68"/>
      <c r="H6" s="68"/>
      <c r="I6" s="9"/>
      <c r="J6" s="9"/>
      <c r="K6" s="9"/>
      <c r="L6" s="9"/>
      <c r="M6" s="9"/>
      <c r="N6" s="9"/>
    </row>
    <row r="7" spans="1:69" ht="16.5" customHeight="1">
      <c r="A7" s="3" t="s">
        <v>20</v>
      </c>
      <c r="B7" s="4">
        <v>45863</v>
      </c>
      <c r="C7" s="68"/>
      <c r="D7" s="68"/>
      <c r="E7" s="9"/>
      <c r="F7" s="9"/>
      <c r="G7" s="68"/>
      <c r="H7" s="68"/>
      <c r="I7" s="9"/>
      <c r="J7" s="9"/>
      <c r="K7" s="9"/>
      <c r="L7" s="9"/>
      <c r="M7" s="9"/>
      <c r="N7" s="9"/>
    </row>
    <row r="8" spans="1:69" ht="16.5" customHeight="1">
      <c r="A8" s="3" t="s">
        <v>21</v>
      </c>
      <c r="B8" s="4">
        <v>45864</v>
      </c>
      <c r="C8" s="68"/>
      <c r="D8" s="68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8"/>
      <c r="D9" s="68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8"/>
      <c r="D10" s="68"/>
      <c r="E10" s="9"/>
      <c r="F10" s="9"/>
      <c r="G10" s="68"/>
      <c r="H10" s="68"/>
      <c r="I10" s="9"/>
      <c r="J10" s="9"/>
      <c r="K10" s="9"/>
      <c r="L10" s="9"/>
      <c r="M10" s="9"/>
      <c r="N10" s="9"/>
    </row>
    <row r="11" spans="1:69" ht="16.5" customHeight="1">
      <c r="A11" s="3" t="s">
        <v>15</v>
      </c>
      <c r="B11" s="4">
        <v>45867</v>
      </c>
      <c r="C11" s="68"/>
      <c r="D11" s="68"/>
      <c r="E11" s="9"/>
      <c r="F11" s="9"/>
      <c r="G11" s="68"/>
      <c r="H11" s="68"/>
      <c r="I11" s="9"/>
      <c r="J11" s="9"/>
      <c r="K11" s="9"/>
      <c r="L11" s="9"/>
      <c r="M11" s="9"/>
      <c r="N11" s="9"/>
    </row>
    <row r="12" spans="1:69" ht="17.25" customHeight="1">
      <c r="A12" s="3" t="s">
        <v>18</v>
      </c>
      <c r="B12" s="4">
        <v>45868</v>
      </c>
      <c r="C12" s="69"/>
      <c r="D12" s="69"/>
      <c r="E12" s="10"/>
      <c r="F12" s="10"/>
      <c r="G12" s="69"/>
      <c r="H12" s="69"/>
      <c r="I12" s="10"/>
      <c r="J12" s="10"/>
      <c r="K12" s="10"/>
      <c r="L12" s="10"/>
      <c r="M12" s="10"/>
      <c r="N12" s="10"/>
    </row>
    <row r="13" spans="1:69" ht="16.5" customHeight="1">
      <c r="A13" s="3" t="s">
        <v>19</v>
      </c>
      <c r="B13" s="4">
        <v>45869</v>
      </c>
      <c r="C13" s="68"/>
      <c r="D13" s="68"/>
      <c r="E13" s="9"/>
      <c r="F13" s="9"/>
      <c r="G13" s="68"/>
      <c r="H13" s="68"/>
      <c r="I13" s="9"/>
      <c r="J13" s="9"/>
      <c r="K13" s="9"/>
      <c r="L13" s="9"/>
      <c r="M13" s="9"/>
      <c r="N13" s="9"/>
    </row>
    <row r="14" spans="1:69" ht="16.5" customHeight="1">
      <c r="A14" s="3" t="s">
        <v>20</v>
      </c>
      <c r="B14" s="4">
        <v>45870</v>
      </c>
      <c r="C14" s="68"/>
      <c r="D14" s="68"/>
      <c r="E14" s="9"/>
      <c r="F14" s="9"/>
      <c r="G14" s="68"/>
      <c r="H14" s="68"/>
      <c r="I14" s="9"/>
      <c r="J14" s="9"/>
      <c r="K14" s="9"/>
      <c r="L14" s="9"/>
      <c r="M14" s="9"/>
      <c r="N14" s="9"/>
    </row>
    <row r="15" spans="1:69" ht="16.5" customHeight="1">
      <c r="A15" s="3" t="s">
        <v>21</v>
      </c>
      <c r="B15" s="4">
        <v>45871</v>
      </c>
      <c r="C15" s="68"/>
      <c r="D15" s="68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8"/>
      <c r="D16" s="68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8"/>
      <c r="D17" s="68"/>
      <c r="E17" s="9"/>
      <c r="F17" s="9"/>
      <c r="G17" s="68"/>
      <c r="H17" s="68"/>
      <c r="I17" s="9"/>
      <c r="J17" s="9"/>
      <c r="K17" s="9"/>
      <c r="L17" s="9"/>
      <c r="M17" s="9"/>
      <c r="N17" s="9"/>
    </row>
    <row r="18" spans="1:14" ht="16.5" customHeight="1">
      <c r="A18" s="3" t="s">
        <v>15</v>
      </c>
      <c r="B18" s="4">
        <v>45874</v>
      </c>
      <c r="C18" s="68"/>
      <c r="D18" s="68"/>
      <c r="E18" s="9"/>
      <c r="F18" s="9"/>
      <c r="G18" s="68"/>
      <c r="H18" s="68"/>
      <c r="I18" s="9"/>
      <c r="J18" s="9"/>
      <c r="K18" s="9"/>
      <c r="L18" s="9"/>
      <c r="M18" s="9"/>
      <c r="N18" s="9"/>
    </row>
    <row r="19" spans="1:14" ht="17.25" customHeight="1">
      <c r="A19" s="3" t="s">
        <v>18</v>
      </c>
      <c r="B19" s="4">
        <v>45875</v>
      </c>
      <c r="C19" s="69"/>
      <c r="D19" s="69"/>
      <c r="E19" s="10"/>
      <c r="F19" s="10"/>
      <c r="G19" s="69"/>
      <c r="H19" s="69"/>
      <c r="I19" s="10"/>
      <c r="J19" s="10"/>
      <c r="K19" s="10"/>
      <c r="L19" s="10"/>
      <c r="M19" s="10"/>
      <c r="N19" s="10"/>
    </row>
    <row r="20" spans="1:14" ht="16.5" customHeight="1">
      <c r="A20" s="3" t="s">
        <v>19</v>
      </c>
      <c r="B20" s="4">
        <v>45876</v>
      </c>
      <c r="C20" s="68"/>
      <c r="D20" s="68"/>
      <c r="E20" s="9"/>
      <c r="F20" s="9"/>
      <c r="G20" s="68"/>
      <c r="H20" s="68"/>
      <c r="I20" s="9"/>
      <c r="J20" s="9"/>
      <c r="K20" s="9"/>
      <c r="L20" s="9"/>
      <c r="M20" s="9"/>
      <c r="N20" s="9"/>
    </row>
    <row r="21" spans="1:14" ht="16.5" customHeight="1">
      <c r="A21" s="3" t="s">
        <v>20</v>
      </c>
      <c r="B21" s="4">
        <v>45877</v>
      </c>
      <c r="C21" s="68"/>
      <c r="D21" s="68"/>
      <c r="E21" s="9"/>
      <c r="F21" s="9"/>
      <c r="G21" s="68"/>
      <c r="H21" s="68"/>
      <c r="I21" s="9"/>
      <c r="J21" s="9"/>
      <c r="K21" s="9"/>
      <c r="L21" s="9"/>
      <c r="M21" s="9"/>
      <c r="N21" s="9"/>
    </row>
    <row r="22" spans="1:14" ht="16.5" customHeight="1">
      <c r="A22" s="3" t="s">
        <v>21</v>
      </c>
      <c r="B22" s="4">
        <v>45878</v>
      </c>
      <c r="C22" s="68"/>
      <c r="D22" s="68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8"/>
      <c r="D23" s="68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97</v>
      </c>
      <c r="D24" s="66"/>
      <c r="E24" s="39" t="s">
        <v>56</v>
      </c>
      <c r="F24" s="9"/>
      <c r="G24" s="68"/>
      <c r="H24" s="68"/>
      <c r="I24" s="9"/>
      <c r="J24" s="9"/>
      <c r="K24" s="9"/>
      <c r="L24" s="9"/>
      <c r="M24" s="9"/>
      <c r="N24" s="9"/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39" t="s">
        <v>56</v>
      </c>
      <c r="F25" s="34">
        <v>0.32847199999999999</v>
      </c>
      <c r="G25" s="81">
        <v>0.72708300000000003</v>
      </c>
      <c r="H25" s="81"/>
      <c r="I25" s="24">
        <v>0.372917</v>
      </c>
      <c r="J25" s="7">
        <v>0</v>
      </c>
      <c r="K25" s="7">
        <v>4.8609999999999999E-3</v>
      </c>
      <c r="L25" s="8">
        <v>0</v>
      </c>
      <c r="M25" s="7">
        <v>4.8609999999999999E-3</v>
      </c>
      <c r="N25" s="7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39" t="s">
        <v>56</v>
      </c>
      <c r="F26" s="34">
        <v>0.32569399999999998</v>
      </c>
      <c r="G26" s="81">
        <v>0.71666700000000005</v>
      </c>
      <c r="H26" s="81"/>
      <c r="I26" s="24">
        <v>0.36249999999999999</v>
      </c>
      <c r="J26" s="7">
        <v>1.2500000000000001E-2</v>
      </c>
      <c r="K26" s="7">
        <v>7.639E-3</v>
      </c>
      <c r="L26" s="8">
        <v>0</v>
      </c>
      <c r="M26" s="7">
        <v>7.639E-3</v>
      </c>
      <c r="N26" s="7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39" t="s">
        <v>56</v>
      </c>
      <c r="F27" s="34">
        <v>0.32500000000000001</v>
      </c>
      <c r="G27" s="81">
        <v>0.41944399999999998</v>
      </c>
      <c r="H27" s="81"/>
      <c r="I27" s="24">
        <v>6.5278000000000003E-2</v>
      </c>
      <c r="J27" s="7">
        <v>0.309722</v>
      </c>
      <c r="K27" s="7">
        <v>8.3330000000000001E-3</v>
      </c>
      <c r="L27" s="8">
        <v>0</v>
      </c>
      <c r="M27" s="7">
        <v>8.3330000000000001E-3</v>
      </c>
      <c r="N27" s="7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38" t="s">
        <v>32</v>
      </c>
      <c r="F30" s="11" t="s">
        <v>33</v>
      </c>
      <c r="G30" s="79" t="s">
        <v>34</v>
      </c>
      <c r="H30" s="79"/>
      <c r="I30" s="11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39" t="s">
        <v>52</v>
      </c>
      <c r="F32" s="34">
        <v>0.71875</v>
      </c>
      <c r="G32" s="81">
        <v>0.1125</v>
      </c>
      <c r="H32" s="81"/>
      <c r="I32" s="24">
        <v>0.35416700000000001</v>
      </c>
      <c r="J32" s="7">
        <v>0</v>
      </c>
      <c r="K32" s="7">
        <v>1.8749999999999999E-2</v>
      </c>
      <c r="L32" s="8">
        <v>0</v>
      </c>
      <c r="M32" s="7">
        <v>1.8749999999999999E-2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39" t="s">
        <v>52</v>
      </c>
      <c r="F33" s="34">
        <v>0.71944399999999997</v>
      </c>
      <c r="G33" s="81">
        <v>0.104167</v>
      </c>
      <c r="H33" s="81"/>
      <c r="I33" s="24">
        <v>0.35416700000000001</v>
      </c>
      <c r="J33" s="7">
        <v>0</v>
      </c>
      <c r="K33" s="7">
        <v>9.7219999999999997E-3</v>
      </c>
      <c r="L33" s="8">
        <v>0</v>
      </c>
      <c r="M33" s="7">
        <v>9.7219999999999997E-3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40" t="s">
        <v>52</v>
      </c>
      <c r="F34" s="37">
        <v>0.71527799999999997</v>
      </c>
      <c r="G34" s="83">
        <v>0.104861</v>
      </c>
      <c r="H34" s="83"/>
      <c r="I34" s="26">
        <v>0.35416700000000001</v>
      </c>
      <c r="J34" s="20">
        <v>0</v>
      </c>
      <c r="K34" s="20">
        <v>1.4583E-2</v>
      </c>
      <c r="L34" s="21">
        <v>0</v>
      </c>
      <c r="M34" s="20">
        <v>1.4583E-2</v>
      </c>
      <c r="N34" s="20">
        <v>0</v>
      </c>
    </row>
    <row r="35" spans="1:14" ht="15.95" customHeight="1">
      <c r="A35" s="71" t="s">
        <v>220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221</v>
      </c>
      <c r="B1" s="62"/>
      <c r="C1" s="62"/>
      <c r="D1" s="84" t="s">
        <v>222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4.8613333333333841E-3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223</v>
      </c>
      <c r="G3" s="65" t="s">
        <v>101</v>
      </c>
      <c r="H3" s="65"/>
      <c r="I3" s="1" t="s">
        <v>224</v>
      </c>
      <c r="J3" s="2" t="s">
        <v>225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0.34027800000000002</v>
      </c>
      <c r="G4" s="75">
        <v>0.73680599999999996</v>
      </c>
      <c r="H4" s="75"/>
      <c r="I4" s="8">
        <v>0.36805599999999999</v>
      </c>
      <c r="J4" s="8">
        <v>0</v>
      </c>
      <c r="K4" s="8">
        <v>7.639E-3</v>
      </c>
      <c r="L4" s="7">
        <v>0</v>
      </c>
      <c r="M4" s="8">
        <v>7.639E-3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0.338889</v>
      </c>
      <c r="G5" s="75">
        <v>0.73819400000000002</v>
      </c>
      <c r="H5" s="75"/>
      <c r="I5" s="8">
        <v>0.36944399999999999</v>
      </c>
      <c r="J5" s="8">
        <v>0</v>
      </c>
      <c r="K5" s="8">
        <v>9.0279999999999996E-3</v>
      </c>
      <c r="L5" s="7">
        <v>0</v>
      </c>
      <c r="M5" s="8">
        <v>9.0279999999999996E-3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0.35486099999999998</v>
      </c>
      <c r="G6" s="75">
        <v>0.73680599999999996</v>
      </c>
      <c r="H6" s="75"/>
      <c r="I6" s="8">
        <v>0.35347200000000001</v>
      </c>
      <c r="J6" s="8">
        <v>2.1527999999999999E-2</v>
      </c>
      <c r="K6" s="8">
        <v>7.639E-3</v>
      </c>
      <c r="L6" s="7">
        <v>0</v>
      </c>
      <c r="M6" s="8">
        <v>7.639E-3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0.35069400000000001</v>
      </c>
      <c r="G7" s="75">
        <v>0.60138899999999995</v>
      </c>
      <c r="H7" s="75"/>
      <c r="I7" s="8">
        <v>0.22986100000000001</v>
      </c>
      <c r="J7" s="8">
        <v>1.7361000000000001E-2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0.76180599999999998</v>
      </c>
      <c r="G10" s="75">
        <v>0.10208299999999999</v>
      </c>
      <c r="H10" s="75"/>
      <c r="I10" s="8">
        <v>0.31944400000000001</v>
      </c>
      <c r="J10" s="8">
        <v>3.2639000000000001E-2</v>
      </c>
      <c r="K10" s="8">
        <v>0</v>
      </c>
      <c r="L10" s="7">
        <v>0</v>
      </c>
      <c r="M10" s="8">
        <v>0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0.74027799999999999</v>
      </c>
      <c r="G11" s="75">
        <v>9.0971999999999997E-2</v>
      </c>
      <c r="H11" s="75"/>
      <c r="I11" s="8">
        <v>0.32986100000000002</v>
      </c>
      <c r="J11" s="8">
        <v>2.4306000000000001E-2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0.73611099999999996</v>
      </c>
      <c r="G12" s="75">
        <v>9.375E-2</v>
      </c>
      <c r="H12" s="75"/>
      <c r="I12" s="8">
        <v>0.33680599999999999</v>
      </c>
      <c r="J12" s="8">
        <v>0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0.73819400000000002</v>
      </c>
      <c r="G13" s="75">
        <v>9.6528000000000003E-2</v>
      </c>
      <c r="H13" s="75"/>
      <c r="I13" s="8">
        <v>0.33750000000000002</v>
      </c>
      <c r="J13" s="8">
        <v>0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0.63194399999999995</v>
      </c>
      <c r="G14" s="75">
        <v>0.97152799999999995</v>
      </c>
      <c r="H14" s="75"/>
      <c r="I14" s="8">
        <v>0.31874999999999998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0.341667</v>
      </c>
      <c r="G17" s="75">
        <v>0.71597200000000005</v>
      </c>
      <c r="H17" s="75"/>
      <c r="I17" s="8">
        <v>0.35347200000000001</v>
      </c>
      <c r="J17" s="8">
        <v>1.3194000000000001E-2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0.35347200000000001</v>
      </c>
      <c r="G18" s="68"/>
      <c r="H18" s="68"/>
      <c r="I18" s="8">
        <v>0</v>
      </c>
      <c r="J18" s="8">
        <v>2.0139000000000001E-2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0.35347200000000001</v>
      </c>
      <c r="G19" s="75">
        <v>0.73402800000000001</v>
      </c>
      <c r="H19" s="75"/>
      <c r="I19" s="8">
        <v>0.35486099999999998</v>
      </c>
      <c r="J19" s="8">
        <v>2.0139000000000001E-2</v>
      </c>
      <c r="K19" s="8">
        <v>4.8609999999999999E-3</v>
      </c>
      <c r="L19" s="7">
        <v>0</v>
      </c>
      <c r="M19" s="8">
        <v>4.8609999999999999E-3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0.34791699999999998</v>
      </c>
      <c r="G20" s="75">
        <v>0.71597200000000005</v>
      </c>
      <c r="H20" s="75"/>
      <c r="I20" s="8">
        <v>0.34722199999999998</v>
      </c>
      <c r="J20" s="8">
        <v>2.7778000000000001E-2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0.34375</v>
      </c>
      <c r="G21" s="75">
        <v>0.6</v>
      </c>
      <c r="H21" s="75"/>
      <c r="I21" s="8">
        <v>0.23541699999999999</v>
      </c>
      <c r="J21" s="8">
        <v>0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0.73611099999999996</v>
      </c>
      <c r="G24" s="75">
        <v>0.10208299999999999</v>
      </c>
      <c r="H24" s="75"/>
      <c r="I24" s="8">
        <v>0.34513899999999997</v>
      </c>
      <c r="J24" s="8">
        <v>0</v>
      </c>
      <c r="K24" s="8">
        <v>0</v>
      </c>
      <c r="L24" s="7">
        <v>0</v>
      </c>
      <c r="M24" s="8">
        <v>0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0.74166699999999997</v>
      </c>
      <c r="G25" s="75">
        <v>9.7917000000000004E-2</v>
      </c>
      <c r="H25" s="75"/>
      <c r="I25" s="8">
        <v>0.33541700000000002</v>
      </c>
      <c r="J25" s="8">
        <v>1.2500000000000001E-2</v>
      </c>
      <c r="K25" s="8">
        <v>0</v>
      </c>
      <c r="L25" s="7">
        <v>0</v>
      </c>
      <c r="M25" s="8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0.73472199999999999</v>
      </c>
      <c r="G26" s="75">
        <v>0.10069400000000001</v>
      </c>
      <c r="H26" s="75"/>
      <c r="I26" s="8">
        <v>0.34513899999999997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0.74375000000000002</v>
      </c>
      <c r="G27" s="75">
        <v>2.0830000000000002E-3</v>
      </c>
      <c r="H27" s="75"/>
      <c r="I27" s="8">
        <v>0.23749999999999999</v>
      </c>
      <c r="J27" s="8">
        <v>0.11666700000000001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0.34375</v>
      </c>
      <c r="G32" s="68"/>
      <c r="H32" s="68"/>
      <c r="I32" s="9"/>
      <c r="J32" s="9"/>
      <c r="K32" s="9"/>
      <c r="L32" s="9"/>
      <c r="M32" s="9"/>
      <c r="N32" s="9"/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0.34305600000000003</v>
      </c>
      <c r="G33" s="67">
        <v>0.72777800000000004</v>
      </c>
      <c r="H33" s="67"/>
      <c r="I33" s="7">
        <v>0.36388900000000002</v>
      </c>
      <c r="J33" s="24">
        <v>0</v>
      </c>
      <c r="K33" s="7">
        <v>0</v>
      </c>
      <c r="L33" s="8">
        <v>0</v>
      </c>
      <c r="M33" s="7">
        <v>0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0.34375</v>
      </c>
      <c r="G34" s="73">
        <v>0.72847200000000001</v>
      </c>
      <c r="H34" s="73"/>
      <c r="I34" s="20">
        <v>0.36388900000000002</v>
      </c>
      <c r="J34" s="26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226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A1:BP29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" customWidth="1"/>
    <col min="4" max="4" width="16.6640625" customWidth="1"/>
    <col min="5" max="5" width="16.5" customWidth="1"/>
    <col min="6" max="6" width="11.5" customWidth="1"/>
    <col min="7" max="7" width="8.5" customWidth="1"/>
    <col min="8" max="8" width="2" customWidth="1"/>
    <col min="9" max="9" width="9.5" customWidth="1"/>
    <col min="10" max="10" width="11.1640625" customWidth="1"/>
    <col min="11" max="11" width="14" customWidth="1"/>
    <col min="12" max="12" width="12" customWidth="1"/>
    <col min="13" max="13" width="10.6640625" customWidth="1"/>
    <col min="14" max="14" width="12.1640625" customWidth="1"/>
    <col min="15" max="15" width="2.6640625" customWidth="1"/>
  </cols>
  <sheetData>
    <row r="1" spans="1:68" ht="51" customHeight="1">
      <c r="A1" s="62" t="s">
        <v>227</v>
      </c>
      <c r="B1" s="62"/>
      <c r="C1" s="62"/>
      <c r="D1" s="85" t="s">
        <v>228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0.35416666666666669</v>
      </c>
      <c r="BP1" s="50">
        <v>0.75</v>
      </c>
    </row>
    <row r="2" spans="1:68" ht="0.95" customHeight="1"/>
    <row r="3" spans="1:68" ht="33" customHeight="1">
      <c r="A3" s="1" t="s">
        <v>3</v>
      </c>
      <c r="B3" s="2" t="s">
        <v>4</v>
      </c>
      <c r="C3" s="86" t="s">
        <v>229</v>
      </c>
      <c r="D3" s="86"/>
      <c r="E3" s="2" t="s">
        <v>230</v>
      </c>
      <c r="F3" s="1" t="s">
        <v>231</v>
      </c>
      <c r="G3" s="65" t="s">
        <v>232</v>
      </c>
      <c r="H3" s="65"/>
      <c r="I3" s="1" t="s">
        <v>233</v>
      </c>
      <c r="J3" s="2" t="s">
        <v>10</v>
      </c>
      <c r="K3" s="42" t="s">
        <v>234</v>
      </c>
      <c r="L3" s="1" t="s">
        <v>12</v>
      </c>
      <c r="M3" s="1" t="s">
        <v>235</v>
      </c>
      <c r="N3" s="2" t="s">
        <v>14</v>
      </c>
    </row>
    <row r="4" spans="1:68" ht="17.25" customHeight="1">
      <c r="A4" s="3" t="s">
        <v>15</v>
      </c>
      <c r="B4" s="45">
        <v>45860</v>
      </c>
      <c r="C4" s="87" t="s">
        <v>97</v>
      </c>
      <c r="D4" s="87"/>
      <c r="E4" s="3" t="s">
        <v>236</v>
      </c>
      <c r="F4" s="10"/>
      <c r="G4" s="69"/>
      <c r="H4" s="69"/>
      <c r="I4" s="10"/>
      <c r="J4" s="10"/>
      <c r="K4" s="10"/>
      <c r="L4" s="10"/>
      <c r="M4" s="10"/>
      <c r="N4" s="10"/>
    </row>
    <row r="5" spans="1:68" ht="16.5" customHeight="1">
      <c r="A5" s="3" t="s">
        <v>18</v>
      </c>
      <c r="B5" s="45">
        <v>45861</v>
      </c>
      <c r="C5" s="87" t="s">
        <v>97</v>
      </c>
      <c r="D5" s="87"/>
      <c r="E5" s="3" t="s">
        <v>236</v>
      </c>
      <c r="F5" s="9"/>
      <c r="G5" s="68"/>
      <c r="H5" s="68"/>
      <c r="I5" s="9"/>
      <c r="J5" s="9"/>
      <c r="K5" s="9"/>
      <c r="L5" s="9"/>
      <c r="M5" s="9"/>
      <c r="N5" s="9"/>
    </row>
    <row r="6" spans="1:68" ht="16.5" customHeight="1">
      <c r="A6" s="3" t="s">
        <v>19</v>
      </c>
      <c r="B6" s="45">
        <v>45862</v>
      </c>
      <c r="C6" s="87" t="s">
        <v>97</v>
      </c>
      <c r="D6" s="87"/>
      <c r="E6" s="3" t="s">
        <v>236</v>
      </c>
      <c r="F6" s="9"/>
      <c r="G6" s="68"/>
      <c r="H6" s="68"/>
      <c r="I6" s="9"/>
      <c r="J6" s="9"/>
      <c r="K6" s="9"/>
      <c r="L6" s="9"/>
      <c r="M6" s="9"/>
      <c r="N6" s="9"/>
    </row>
    <row r="7" spans="1:68" ht="16.5" customHeight="1">
      <c r="A7" s="3" t="s">
        <v>20</v>
      </c>
      <c r="B7" s="45">
        <v>45863</v>
      </c>
      <c r="C7" s="87" t="s">
        <v>97</v>
      </c>
      <c r="D7" s="87"/>
      <c r="E7" s="3" t="s">
        <v>237</v>
      </c>
      <c r="F7" s="9"/>
      <c r="G7" s="68"/>
      <c r="H7" s="68"/>
      <c r="I7" s="9"/>
      <c r="J7" s="9"/>
      <c r="K7" s="9"/>
      <c r="L7" s="9"/>
      <c r="M7" s="9"/>
      <c r="N7" s="9"/>
    </row>
    <row r="8" spans="1:68" ht="16.5" customHeight="1">
      <c r="A8" s="3" t="s">
        <v>21</v>
      </c>
      <c r="B8" s="45">
        <v>45864</v>
      </c>
      <c r="C8" s="87" t="s">
        <v>22</v>
      </c>
      <c r="D8" s="87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8" ht="16.5" customHeight="1">
      <c r="A9" s="3" t="s">
        <v>23</v>
      </c>
      <c r="B9" s="45">
        <v>45865</v>
      </c>
      <c r="C9" s="87" t="s">
        <v>22</v>
      </c>
      <c r="D9" s="87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8" ht="16.5" customHeight="1">
      <c r="A10" s="3" t="s">
        <v>24</v>
      </c>
      <c r="B10" s="45">
        <v>45866</v>
      </c>
      <c r="C10" s="87" t="s">
        <v>97</v>
      </c>
      <c r="D10" s="87"/>
      <c r="E10" s="3" t="s">
        <v>236</v>
      </c>
      <c r="F10" s="9"/>
      <c r="G10" s="68"/>
      <c r="H10" s="68"/>
      <c r="I10" s="9"/>
      <c r="J10" s="9"/>
      <c r="K10" s="9"/>
      <c r="L10" s="9"/>
      <c r="M10" s="9"/>
      <c r="N10" s="9"/>
    </row>
    <row r="11" spans="1:68" ht="16.5" customHeight="1">
      <c r="A11" s="3" t="s">
        <v>15</v>
      </c>
      <c r="B11" s="45">
        <v>45867</v>
      </c>
      <c r="C11" s="87" t="s">
        <v>97</v>
      </c>
      <c r="D11" s="87"/>
      <c r="E11" s="3" t="s">
        <v>236</v>
      </c>
      <c r="F11" s="9"/>
      <c r="G11" s="68"/>
      <c r="H11" s="68"/>
      <c r="I11" s="9"/>
      <c r="J11" s="9"/>
      <c r="K11" s="9"/>
      <c r="L11" s="9"/>
      <c r="M11" s="9"/>
      <c r="N11" s="9"/>
    </row>
    <row r="12" spans="1:68" ht="17.25" customHeight="1">
      <c r="A12" s="3" t="s">
        <v>18</v>
      </c>
      <c r="B12" s="45">
        <v>45868</v>
      </c>
      <c r="C12" s="69"/>
      <c r="D12" s="69"/>
      <c r="E12" s="10"/>
      <c r="F12" s="10"/>
      <c r="G12" s="69"/>
      <c r="H12" s="69"/>
      <c r="I12" s="10"/>
      <c r="J12" s="10"/>
      <c r="K12" s="10"/>
      <c r="L12" s="10"/>
      <c r="M12" s="10"/>
      <c r="N12" s="10"/>
    </row>
    <row r="13" spans="1:68" ht="16.5" customHeight="1">
      <c r="A13" s="3" t="s">
        <v>19</v>
      </c>
      <c r="B13" s="45">
        <v>45869</v>
      </c>
      <c r="C13" s="68"/>
      <c r="D13" s="68"/>
      <c r="E13" s="9"/>
      <c r="F13" s="9"/>
      <c r="G13" s="68"/>
      <c r="H13" s="68"/>
      <c r="I13" s="9"/>
      <c r="J13" s="9"/>
      <c r="K13" s="9"/>
      <c r="L13" s="9"/>
      <c r="M13" s="9"/>
      <c r="N13" s="9"/>
    </row>
    <row r="14" spans="1:68" ht="16.5" customHeight="1">
      <c r="A14" s="3" t="s">
        <v>20</v>
      </c>
      <c r="B14" s="45">
        <v>45870</v>
      </c>
      <c r="C14" s="68"/>
      <c r="D14" s="68"/>
      <c r="E14" s="9"/>
      <c r="F14" s="9"/>
      <c r="G14" s="68"/>
      <c r="H14" s="68"/>
      <c r="I14" s="9"/>
      <c r="J14" s="9"/>
      <c r="K14" s="9"/>
      <c r="L14" s="9"/>
      <c r="M14" s="9"/>
      <c r="N14" s="9"/>
    </row>
    <row r="15" spans="1:68" ht="16.5" customHeight="1">
      <c r="A15" s="3" t="s">
        <v>21</v>
      </c>
      <c r="B15" s="45">
        <v>45871</v>
      </c>
      <c r="C15" s="68"/>
      <c r="D15" s="68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8" ht="16.5" customHeight="1">
      <c r="A16" s="3" t="s">
        <v>23</v>
      </c>
      <c r="B16" s="45">
        <v>45872</v>
      </c>
      <c r="C16" s="68"/>
      <c r="D16" s="68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5">
        <v>45873</v>
      </c>
      <c r="C17" s="68"/>
      <c r="D17" s="68"/>
      <c r="E17" s="9"/>
      <c r="F17" s="9"/>
      <c r="G17" s="68"/>
      <c r="H17" s="68"/>
      <c r="I17" s="9"/>
      <c r="J17" s="9"/>
      <c r="K17" s="9"/>
      <c r="L17" s="9"/>
      <c r="M17" s="9"/>
      <c r="N17" s="9"/>
    </row>
    <row r="18" spans="1:14" ht="16.5" customHeight="1">
      <c r="A18" s="3" t="s">
        <v>15</v>
      </c>
      <c r="B18" s="45">
        <v>45874</v>
      </c>
      <c r="C18" s="68"/>
      <c r="D18" s="68"/>
      <c r="E18" s="9"/>
      <c r="F18" s="9"/>
      <c r="G18" s="68"/>
      <c r="H18" s="68"/>
      <c r="I18" s="9"/>
      <c r="J18" s="9"/>
      <c r="K18" s="9"/>
      <c r="L18" s="9"/>
      <c r="M18" s="9"/>
      <c r="N18" s="9"/>
    </row>
    <row r="19" spans="1:14" ht="17.25" customHeight="1">
      <c r="A19" s="3" t="s">
        <v>18</v>
      </c>
      <c r="B19" s="45">
        <v>45875</v>
      </c>
      <c r="C19" s="69"/>
      <c r="D19" s="69"/>
      <c r="E19" s="10"/>
      <c r="F19" s="10"/>
      <c r="G19" s="69"/>
      <c r="H19" s="69"/>
      <c r="I19" s="10"/>
      <c r="J19" s="10"/>
      <c r="K19" s="10"/>
      <c r="L19" s="10"/>
      <c r="M19" s="10"/>
      <c r="N19" s="10"/>
    </row>
    <row r="20" spans="1:14" ht="16.5" customHeight="1">
      <c r="A20" s="3" t="s">
        <v>19</v>
      </c>
      <c r="B20" s="45">
        <v>45876</v>
      </c>
      <c r="C20" s="68"/>
      <c r="D20" s="68"/>
      <c r="E20" s="9"/>
      <c r="F20" s="9"/>
      <c r="G20" s="68"/>
      <c r="H20" s="68"/>
      <c r="I20" s="9"/>
      <c r="J20" s="9"/>
      <c r="K20" s="9"/>
      <c r="L20" s="9"/>
      <c r="M20" s="9"/>
      <c r="N20" s="9"/>
    </row>
    <row r="21" spans="1:14" ht="16.5" customHeight="1">
      <c r="A21" s="3" t="s">
        <v>20</v>
      </c>
      <c r="B21" s="45">
        <v>45877</v>
      </c>
      <c r="C21" s="68"/>
      <c r="D21" s="68"/>
      <c r="E21" s="9"/>
      <c r="F21" s="9"/>
      <c r="G21" s="68"/>
      <c r="H21" s="68"/>
      <c r="I21" s="9"/>
      <c r="J21" s="9"/>
      <c r="K21" s="9"/>
      <c r="L21" s="9"/>
      <c r="M21" s="9"/>
      <c r="N21" s="9"/>
    </row>
    <row r="22" spans="1:14" ht="16.5" customHeight="1">
      <c r="A22" s="3" t="s">
        <v>21</v>
      </c>
      <c r="B22" s="45">
        <v>45878</v>
      </c>
      <c r="C22" s="68"/>
      <c r="D22" s="68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5">
        <v>45879</v>
      </c>
      <c r="C23" s="68"/>
      <c r="D23" s="68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5">
        <v>45880</v>
      </c>
      <c r="C24" s="68"/>
      <c r="D24" s="68"/>
      <c r="E24" s="9"/>
      <c r="F24" s="9"/>
      <c r="G24" s="68"/>
      <c r="H24" s="68"/>
      <c r="I24" s="9"/>
      <c r="J24" s="9"/>
      <c r="K24" s="9"/>
      <c r="L24" s="9"/>
      <c r="M24" s="9"/>
      <c r="N24" s="9"/>
    </row>
    <row r="25" spans="1:14" ht="16.5" customHeight="1">
      <c r="A25" s="3" t="s">
        <v>15</v>
      </c>
      <c r="B25" s="45">
        <v>45881</v>
      </c>
      <c r="C25" s="68"/>
      <c r="D25" s="68"/>
      <c r="E25" s="9"/>
      <c r="F25" s="9"/>
      <c r="G25" s="68"/>
      <c r="H25" s="68"/>
      <c r="I25" s="9"/>
      <c r="J25" s="9"/>
      <c r="K25" s="9"/>
      <c r="L25" s="9"/>
      <c r="M25" s="9"/>
      <c r="N25" s="9"/>
    </row>
    <row r="26" spans="1:14" ht="17.25" customHeight="1">
      <c r="A26" s="3" t="s">
        <v>18</v>
      </c>
      <c r="B26" s="45">
        <v>45882</v>
      </c>
      <c r="C26" s="69"/>
      <c r="D26" s="69"/>
      <c r="E26" s="10"/>
      <c r="F26" s="10"/>
      <c r="G26" s="69"/>
      <c r="H26" s="69"/>
      <c r="I26" s="10"/>
      <c r="J26" s="10"/>
      <c r="K26" s="10"/>
      <c r="L26" s="10"/>
      <c r="M26" s="10"/>
      <c r="N26" s="10"/>
    </row>
    <row r="27" spans="1:14" ht="16.5" customHeight="1">
      <c r="A27" s="3" t="s">
        <v>19</v>
      </c>
      <c r="B27" s="45">
        <v>45883</v>
      </c>
      <c r="C27" s="68"/>
      <c r="D27" s="68"/>
      <c r="E27" s="9"/>
      <c r="F27" s="9"/>
      <c r="G27" s="68"/>
      <c r="H27" s="68"/>
      <c r="I27" s="9"/>
      <c r="J27" s="9"/>
      <c r="K27" s="9"/>
      <c r="L27" s="9"/>
      <c r="M27" s="9"/>
      <c r="N27" s="9"/>
    </row>
    <row r="28" spans="1:14" ht="16.5" customHeight="1">
      <c r="A28" s="3" t="s">
        <v>20</v>
      </c>
      <c r="B28" s="45">
        <v>45884</v>
      </c>
      <c r="C28" s="87" t="s">
        <v>28</v>
      </c>
      <c r="D28" s="87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</sheetData>
  <mergeCells count="55">
    <mergeCell ref="C28:D28"/>
    <mergeCell ref="G28:H28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/>
  <dimension ref="A1:B6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68.5" customWidth="1"/>
  </cols>
  <sheetData>
    <row r="1" spans="1:2" ht="33" customHeight="1">
      <c r="A1" s="1" t="s">
        <v>29</v>
      </c>
      <c r="B1" s="2" t="s">
        <v>238</v>
      </c>
    </row>
    <row r="2" spans="1:2" ht="16.5" customHeight="1">
      <c r="A2" s="3" t="s">
        <v>23</v>
      </c>
      <c r="B2" s="46">
        <v>45886</v>
      </c>
    </row>
    <row r="3" spans="1:2" ht="17.25" customHeight="1">
      <c r="A3" s="3" t="s">
        <v>24</v>
      </c>
      <c r="B3" s="46">
        <v>45887</v>
      </c>
    </row>
    <row r="4" spans="1:2" ht="16.5" customHeight="1">
      <c r="A4" s="3" t="s">
        <v>15</v>
      </c>
      <c r="B4" s="46">
        <v>45888</v>
      </c>
    </row>
    <row r="5" spans="1:2" ht="12.75" customHeight="1">
      <c r="A5" s="15" t="s">
        <v>18</v>
      </c>
      <c r="B5" s="47">
        <v>45889</v>
      </c>
    </row>
    <row r="6" spans="1:2" ht="15.95" customHeight="1">
      <c r="A6" s="80" t="s">
        <v>239</v>
      </c>
      <c r="B6" s="80"/>
    </row>
  </sheetData>
  <mergeCells count="1">
    <mergeCell ref="A6:B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240</v>
      </c>
      <c r="B1" s="62"/>
      <c r="C1" s="62"/>
      <c r="D1" s="84" t="s">
        <v>241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1.1805666666666603E-2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178</v>
      </c>
      <c r="G3" s="65" t="s">
        <v>242</v>
      </c>
      <c r="H3" s="65"/>
      <c r="I3" s="1" t="s">
        <v>150</v>
      </c>
      <c r="J3" s="2" t="s">
        <v>10</v>
      </c>
      <c r="K3" s="1" t="s">
        <v>179</v>
      </c>
      <c r="L3" s="1" t="s">
        <v>12</v>
      </c>
      <c r="M3" s="1" t="s">
        <v>180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0.71875</v>
      </c>
      <c r="G4" s="75">
        <v>9.3056E-2</v>
      </c>
      <c r="H4" s="75"/>
      <c r="I4" s="8">
        <v>0.34305600000000003</v>
      </c>
      <c r="J4" s="8">
        <v>1.1110999999999999E-2</v>
      </c>
      <c r="K4" s="8">
        <v>1.0416999999999999E-2</v>
      </c>
      <c r="L4" s="7">
        <v>0</v>
      </c>
      <c r="M4" s="8">
        <v>1.0416999999999999E-2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0.72152799999999995</v>
      </c>
      <c r="G5" s="75">
        <v>9.3056E-2</v>
      </c>
      <c r="H5" s="75"/>
      <c r="I5" s="8">
        <v>0.34305600000000003</v>
      </c>
      <c r="J5" s="8">
        <v>1.1110999999999999E-2</v>
      </c>
      <c r="K5" s="8">
        <v>7.639E-3</v>
      </c>
      <c r="L5" s="7">
        <v>0</v>
      </c>
      <c r="M5" s="8">
        <v>7.639E-3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0.72013899999999997</v>
      </c>
      <c r="G6" s="75">
        <v>9.2360999999999999E-2</v>
      </c>
      <c r="H6" s="75"/>
      <c r="I6" s="8">
        <v>0.34236100000000003</v>
      </c>
      <c r="J6" s="8">
        <v>1.1806000000000001E-2</v>
      </c>
      <c r="K6" s="8">
        <v>9.0279999999999996E-3</v>
      </c>
      <c r="L6" s="7">
        <v>0</v>
      </c>
      <c r="M6" s="8">
        <v>9.0279999999999996E-3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0.61180599999999996</v>
      </c>
      <c r="G7" s="75">
        <v>0.96875</v>
      </c>
      <c r="H7" s="75"/>
      <c r="I7" s="8">
        <v>0.32291700000000001</v>
      </c>
      <c r="J7" s="8">
        <v>0</v>
      </c>
      <c r="K7" s="8">
        <v>1.3194000000000001E-2</v>
      </c>
      <c r="L7" s="7">
        <v>0</v>
      </c>
      <c r="M7" s="8">
        <v>1.3194000000000001E-2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136</v>
      </c>
      <c r="D10" s="66"/>
      <c r="E10" s="22" t="s">
        <v>137</v>
      </c>
      <c r="F10" s="23">
        <v>0.26736100000000002</v>
      </c>
      <c r="G10" s="75">
        <v>0.66805599999999998</v>
      </c>
      <c r="H10" s="75"/>
      <c r="I10" s="8">
        <v>0.35555599999999998</v>
      </c>
      <c r="J10" s="8">
        <v>1.9443999999999999E-2</v>
      </c>
      <c r="K10" s="8">
        <v>2.4306000000000001E-2</v>
      </c>
      <c r="L10" s="7">
        <v>0</v>
      </c>
      <c r="M10" s="8">
        <v>2.4306000000000001E-2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136</v>
      </c>
      <c r="D11" s="66"/>
      <c r="E11" s="22" t="s">
        <v>137</v>
      </c>
      <c r="F11" s="23">
        <v>0.26805600000000002</v>
      </c>
      <c r="G11" s="75">
        <v>0.50833300000000003</v>
      </c>
      <c r="H11" s="75"/>
      <c r="I11" s="8">
        <v>0.19583300000000001</v>
      </c>
      <c r="J11" s="8">
        <v>0.17916699999999999</v>
      </c>
      <c r="K11" s="8">
        <v>2.3611E-2</v>
      </c>
      <c r="L11" s="7">
        <v>0</v>
      </c>
      <c r="M11" s="8">
        <v>2.3611E-2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136</v>
      </c>
      <c r="D12" s="66"/>
      <c r="E12" s="22" t="s">
        <v>137</v>
      </c>
      <c r="F12" s="23">
        <v>0.26666699999999999</v>
      </c>
      <c r="G12" s="75">
        <v>0.67152800000000001</v>
      </c>
      <c r="H12" s="75"/>
      <c r="I12" s="8">
        <v>0.35902800000000001</v>
      </c>
      <c r="J12" s="8">
        <v>1.5972E-2</v>
      </c>
      <c r="K12" s="8">
        <v>2.5000000000000001E-2</v>
      </c>
      <c r="L12" s="7">
        <v>0</v>
      </c>
      <c r="M12" s="8">
        <v>2.5000000000000001E-2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136</v>
      </c>
      <c r="D13" s="66"/>
      <c r="E13" s="22" t="s">
        <v>137</v>
      </c>
      <c r="F13" s="23">
        <v>0.26527800000000001</v>
      </c>
      <c r="G13" s="75">
        <v>0.67222199999999999</v>
      </c>
      <c r="H13" s="75"/>
      <c r="I13" s="8">
        <v>0.35972199999999999</v>
      </c>
      <c r="J13" s="8">
        <v>1.5278E-2</v>
      </c>
      <c r="K13" s="8">
        <v>2.6388999999999999E-2</v>
      </c>
      <c r="L13" s="7">
        <v>0</v>
      </c>
      <c r="M13" s="8">
        <v>2.6388999999999999E-2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136</v>
      </c>
      <c r="D14" s="66"/>
      <c r="E14" s="22" t="s">
        <v>138</v>
      </c>
      <c r="F14" s="23">
        <v>0.26597199999999999</v>
      </c>
      <c r="G14" s="75">
        <v>0.53541700000000003</v>
      </c>
      <c r="H14" s="75"/>
      <c r="I14" s="8">
        <v>0.222917</v>
      </c>
      <c r="J14" s="8">
        <v>2.7082999999999999E-2</v>
      </c>
      <c r="K14" s="8">
        <v>2.5694000000000002E-2</v>
      </c>
      <c r="L14" s="7">
        <v>0</v>
      </c>
      <c r="M14" s="8">
        <v>2.5694000000000002E-2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0.71736100000000003</v>
      </c>
      <c r="G17" s="75">
        <v>9.9306000000000005E-2</v>
      </c>
      <c r="H17" s="75"/>
      <c r="I17" s="8">
        <v>0.34930600000000001</v>
      </c>
      <c r="J17" s="8">
        <v>0</v>
      </c>
      <c r="K17" s="8">
        <v>1.1806000000000001E-2</v>
      </c>
      <c r="L17" s="7">
        <v>0</v>
      </c>
      <c r="M17" s="8">
        <v>1.1806000000000001E-2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0.71875</v>
      </c>
      <c r="G18" s="75">
        <v>0.10138900000000001</v>
      </c>
      <c r="H18" s="75"/>
      <c r="I18" s="8">
        <v>0.35138900000000001</v>
      </c>
      <c r="J18" s="8">
        <v>0</v>
      </c>
      <c r="K18" s="8">
        <v>1.0416999999999999E-2</v>
      </c>
      <c r="L18" s="7">
        <v>0</v>
      </c>
      <c r="M18" s="8">
        <v>1.0416999999999999E-2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0.72083299999999995</v>
      </c>
      <c r="G19" s="75">
        <v>9.4444E-2</v>
      </c>
      <c r="H19" s="75"/>
      <c r="I19" s="8">
        <v>0.34444399999999997</v>
      </c>
      <c r="J19" s="8">
        <v>0</v>
      </c>
      <c r="K19" s="8">
        <v>8.3330000000000001E-3</v>
      </c>
      <c r="L19" s="7">
        <v>0</v>
      </c>
      <c r="M19" s="8">
        <v>8.3330000000000001E-3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0.71597200000000005</v>
      </c>
      <c r="G20" s="75">
        <v>9.1666999999999998E-2</v>
      </c>
      <c r="H20" s="75"/>
      <c r="I20" s="8">
        <v>0.341667</v>
      </c>
      <c r="J20" s="8">
        <v>1.2500000000000001E-2</v>
      </c>
      <c r="K20" s="8">
        <v>1.3194000000000001E-2</v>
      </c>
      <c r="L20" s="7">
        <v>0</v>
      </c>
      <c r="M20" s="8">
        <v>1.3194000000000001E-2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0.61180599999999996</v>
      </c>
      <c r="G21" s="75">
        <v>0.95902799999999999</v>
      </c>
      <c r="H21" s="75"/>
      <c r="I21" s="8">
        <v>0.31319399999999997</v>
      </c>
      <c r="J21" s="8">
        <v>2.0139000000000001E-2</v>
      </c>
      <c r="K21" s="8">
        <v>1.3194000000000001E-2</v>
      </c>
      <c r="L21" s="7">
        <v>0</v>
      </c>
      <c r="M21" s="8">
        <v>1.3194000000000001E-2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136</v>
      </c>
      <c r="D24" s="66"/>
      <c r="E24" s="22" t="s">
        <v>137</v>
      </c>
      <c r="F24" s="23">
        <v>0.26805600000000002</v>
      </c>
      <c r="G24" s="75">
        <v>0.66874999999999996</v>
      </c>
      <c r="H24" s="75"/>
      <c r="I24" s="8">
        <v>0.35625000000000001</v>
      </c>
      <c r="J24" s="8">
        <v>1.8749999999999999E-2</v>
      </c>
      <c r="K24" s="8">
        <v>2.3611E-2</v>
      </c>
      <c r="L24" s="7">
        <v>0</v>
      </c>
      <c r="M24" s="8">
        <v>2.3611E-2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136</v>
      </c>
      <c r="D25" s="66"/>
      <c r="E25" s="22" t="s">
        <v>137</v>
      </c>
      <c r="F25" s="23">
        <v>0.26666699999999999</v>
      </c>
      <c r="G25" s="75">
        <v>0.67083300000000001</v>
      </c>
      <c r="H25" s="75"/>
      <c r="I25" s="8">
        <v>0.35833300000000001</v>
      </c>
      <c r="J25" s="8">
        <v>1.6667000000000001E-2</v>
      </c>
      <c r="K25" s="8">
        <v>2.5000000000000001E-2</v>
      </c>
      <c r="L25" s="7">
        <v>0</v>
      </c>
      <c r="M25" s="8">
        <v>2.5000000000000001E-2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136</v>
      </c>
      <c r="D26" s="66"/>
      <c r="E26" s="22" t="s">
        <v>137</v>
      </c>
      <c r="F26" s="23">
        <v>0.26736100000000002</v>
      </c>
      <c r="G26" s="75">
        <v>0.67430599999999996</v>
      </c>
      <c r="H26" s="75"/>
      <c r="I26" s="8">
        <v>0.36180600000000002</v>
      </c>
      <c r="J26" s="8">
        <v>1.3194000000000001E-2</v>
      </c>
      <c r="K26" s="8">
        <v>2.4306000000000001E-2</v>
      </c>
      <c r="L26" s="7">
        <v>0</v>
      </c>
      <c r="M26" s="8">
        <v>2.4306000000000001E-2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136</v>
      </c>
      <c r="D27" s="66"/>
      <c r="E27" s="22" t="s">
        <v>137</v>
      </c>
      <c r="F27" s="23">
        <v>0.26874999999999999</v>
      </c>
      <c r="G27" s="75">
        <v>0.67222199999999999</v>
      </c>
      <c r="H27" s="75"/>
      <c r="I27" s="8">
        <v>0.35972199999999999</v>
      </c>
      <c r="J27" s="8">
        <v>1.5278E-2</v>
      </c>
      <c r="K27" s="8">
        <v>2.2917E-2</v>
      </c>
      <c r="L27" s="7">
        <v>0</v>
      </c>
      <c r="M27" s="8">
        <v>2.2917E-2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0.71805600000000003</v>
      </c>
      <c r="G32" s="67">
        <v>0.111111</v>
      </c>
      <c r="H32" s="67"/>
      <c r="I32" s="7">
        <v>0.35416700000000001</v>
      </c>
      <c r="J32" s="24">
        <v>0</v>
      </c>
      <c r="K32" s="7">
        <v>1.8055999999999999E-2</v>
      </c>
      <c r="L32" s="8">
        <v>0</v>
      </c>
      <c r="M32" s="7">
        <v>1.8055999999999999E-2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0.71666700000000005</v>
      </c>
      <c r="G33" s="67">
        <v>9.375E-2</v>
      </c>
      <c r="H33" s="67"/>
      <c r="I33" s="7">
        <v>0.34375</v>
      </c>
      <c r="J33" s="24">
        <v>0</v>
      </c>
      <c r="K33" s="7">
        <v>1.2500000000000001E-2</v>
      </c>
      <c r="L33" s="8">
        <v>0</v>
      </c>
      <c r="M33" s="7">
        <v>1.2500000000000001E-2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0.71736100000000003</v>
      </c>
      <c r="G34" s="73">
        <v>0.10208299999999999</v>
      </c>
      <c r="H34" s="73"/>
      <c r="I34" s="20">
        <v>0.35208299999999998</v>
      </c>
      <c r="J34" s="26">
        <v>0</v>
      </c>
      <c r="K34" s="20">
        <v>1.1806000000000001E-2</v>
      </c>
      <c r="L34" s="21">
        <v>0</v>
      </c>
      <c r="M34" s="20">
        <v>1.1806000000000001E-2</v>
      </c>
      <c r="N34" s="20">
        <v>0</v>
      </c>
    </row>
    <row r="35" spans="1:14" ht="15.95" customHeight="1">
      <c r="A35" s="71" t="s">
        <v>243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4.1640625" customWidth="1"/>
    <col min="4" max="4" width="22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244</v>
      </c>
      <c r="B1" s="62"/>
      <c r="C1" s="62"/>
      <c r="D1" s="63" t="s">
        <v>245</v>
      </c>
      <c r="E1" s="63"/>
      <c r="F1" s="63"/>
      <c r="G1" s="63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0.66666666666666663</v>
      </c>
      <c r="BQ1" s="51">
        <v>3.3333333337992599E-7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5</v>
      </c>
      <c r="D3" s="65"/>
      <c r="E3" s="2" t="s">
        <v>6</v>
      </c>
      <c r="F3" s="1" t="s">
        <v>246</v>
      </c>
      <c r="G3" s="65" t="s">
        <v>247</v>
      </c>
      <c r="H3" s="65"/>
      <c r="I3" s="1" t="s">
        <v>9</v>
      </c>
      <c r="J3" s="1" t="s">
        <v>10</v>
      </c>
      <c r="K3" s="1" t="s">
        <v>179</v>
      </c>
      <c r="L3" s="1" t="s">
        <v>12</v>
      </c>
      <c r="M3" s="1" t="s">
        <v>180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16</v>
      </c>
      <c r="D4" s="66"/>
      <c r="E4" s="3" t="s">
        <v>17</v>
      </c>
      <c r="F4" s="6">
        <v>0.28958299999999998</v>
      </c>
      <c r="G4" s="67">
        <v>0.71597200000000005</v>
      </c>
      <c r="H4" s="67"/>
      <c r="I4" s="7">
        <v>0.35416700000000001</v>
      </c>
      <c r="J4" s="8">
        <v>0</v>
      </c>
      <c r="K4" s="8">
        <v>5.1388999999999997E-2</v>
      </c>
      <c r="L4" s="7">
        <v>0</v>
      </c>
      <c r="M4" s="8">
        <v>5.1388999999999997E-2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16</v>
      </c>
      <c r="D5" s="66"/>
      <c r="E5" s="3" t="s">
        <v>17</v>
      </c>
      <c r="F5" s="6">
        <v>0.28819400000000001</v>
      </c>
      <c r="G5" s="67">
        <v>0.66874999999999996</v>
      </c>
      <c r="H5" s="67"/>
      <c r="I5" s="7">
        <v>0.35416700000000001</v>
      </c>
      <c r="J5" s="8">
        <v>0</v>
      </c>
      <c r="K5" s="8">
        <v>5.5560000000000002E-3</v>
      </c>
      <c r="L5" s="7">
        <v>0</v>
      </c>
      <c r="M5" s="8">
        <v>5.5560000000000002E-3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16</v>
      </c>
      <c r="D6" s="66"/>
      <c r="E6" s="3" t="s">
        <v>17</v>
      </c>
      <c r="F6" s="6">
        <v>0.28263899999999997</v>
      </c>
      <c r="G6" s="67">
        <v>0.69374999999999998</v>
      </c>
      <c r="H6" s="67"/>
      <c r="I6" s="7">
        <v>0.35416700000000001</v>
      </c>
      <c r="J6" s="8">
        <v>0</v>
      </c>
      <c r="K6" s="8">
        <v>3.6110999999999997E-2</v>
      </c>
      <c r="L6" s="7">
        <v>0</v>
      </c>
      <c r="M6" s="8">
        <v>3.6110999999999997E-2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16</v>
      </c>
      <c r="D7" s="66"/>
      <c r="E7" s="3" t="s">
        <v>17</v>
      </c>
      <c r="F7" s="6">
        <v>0.28819400000000001</v>
      </c>
      <c r="G7" s="67">
        <v>0.66458300000000003</v>
      </c>
      <c r="H7" s="67"/>
      <c r="I7" s="7">
        <v>0.35208299999999998</v>
      </c>
      <c r="J7" s="8">
        <v>0</v>
      </c>
      <c r="K7" s="8">
        <v>3.4719999999999998E-3</v>
      </c>
      <c r="L7" s="7">
        <v>0</v>
      </c>
      <c r="M7" s="8">
        <v>3.4719999999999998E-3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16</v>
      </c>
      <c r="D10" s="66"/>
      <c r="E10" s="3" t="s">
        <v>25</v>
      </c>
      <c r="F10" s="6">
        <v>0.28194399999999997</v>
      </c>
      <c r="G10" s="67">
        <v>0.64513900000000002</v>
      </c>
      <c r="H10" s="67"/>
      <c r="I10" s="7">
        <v>0.33263900000000002</v>
      </c>
      <c r="J10" s="8">
        <v>0</v>
      </c>
      <c r="K10" s="8">
        <v>9.7219999999999997E-3</v>
      </c>
      <c r="L10" s="7">
        <v>0</v>
      </c>
      <c r="M10" s="8">
        <v>9.7219999999999997E-3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16</v>
      </c>
      <c r="D11" s="66"/>
      <c r="E11" s="3" t="s">
        <v>17</v>
      </c>
      <c r="F11" s="6">
        <v>0.28749999999999998</v>
      </c>
      <c r="G11" s="67">
        <v>0.66249999999999998</v>
      </c>
      <c r="H11" s="67"/>
      <c r="I11" s="7">
        <v>0.35</v>
      </c>
      <c r="J11" s="8">
        <v>0</v>
      </c>
      <c r="K11" s="8">
        <v>4.1669999999999997E-3</v>
      </c>
      <c r="L11" s="7">
        <v>0</v>
      </c>
      <c r="M11" s="8">
        <v>4.1669999999999997E-3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16</v>
      </c>
      <c r="D12" s="66"/>
      <c r="E12" s="3" t="s">
        <v>17</v>
      </c>
      <c r="F12" s="6">
        <v>0.28888900000000001</v>
      </c>
      <c r="G12" s="67">
        <v>0.66666700000000001</v>
      </c>
      <c r="H12" s="67"/>
      <c r="I12" s="7">
        <v>0.35416700000000001</v>
      </c>
      <c r="J12" s="8">
        <v>0</v>
      </c>
      <c r="K12" s="8">
        <v>2.7780000000000001E-3</v>
      </c>
      <c r="L12" s="7">
        <v>0</v>
      </c>
      <c r="M12" s="8">
        <v>2.7780000000000001E-3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16</v>
      </c>
      <c r="D13" s="66"/>
      <c r="E13" s="3" t="s">
        <v>17</v>
      </c>
      <c r="F13" s="6">
        <v>0.28680600000000001</v>
      </c>
      <c r="G13" s="67">
        <v>0.67361099999999996</v>
      </c>
      <c r="H13" s="67"/>
      <c r="I13" s="7">
        <v>0.35416700000000001</v>
      </c>
      <c r="J13" s="8">
        <v>0</v>
      </c>
      <c r="K13" s="8">
        <v>1.1806000000000001E-2</v>
      </c>
      <c r="L13" s="7">
        <v>0</v>
      </c>
      <c r="M13" s="8">
        <v>1.1806000000000001E-2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16</v>
      </c>
      <c r="D14" s="66"/>
      <c r="E14" s="3" t="s">
        <v>17</v>
      </c>
      <c r="F14" s="6">
        <v>0.28194399999999997</v>
      </c>
      <c r="G14" s="67">
        <v>0.66666700000000001</v>
      </c>
      <c r="H14" s="67"/>
      <c r="I14" s="7">
        <v>0.35416700000000001</v>
      </c>
      <c r="J14" s="8">
        <v>0</v>
      </c>
      <c r="K14" s="8">
        <v>9.7219999999999997E-3</v>
      </c>
      <c r="L14" s="7">
        <v>0</v>
      </c>
      <c r="M14" s="8">
        <v>9.7219999999999997E-3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16</v>
      </c>
      <c r="D17" s="66"/>
      <c r="E17" s="3" t="s">
        <v>25</v>
      </c>
      <c r="F17" s="6">
        <v>0.28541699999999998</v>
      </c>
      <c r="G17" s="67">
        <v>0.61458299999999999</v>
      </c>
      <c r="H17" s="67"/>
      <c r="I17" s="7">
        <v>0.30208299999999999</v>
      </c>
      <c r="J17" s="8">
        <v>3.125E-2</v>
      </c>
      <c r="K17" s="8">
        <v>6.2500000000000003E-3</v>
      </c>
      <c r="L17" s="7">
        <v>0</v>
      </c>
      <c r="M17" s="8">
        <v>6.2500000000000003E-3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16</v>
      </c>
      <c r="D18" s="66"/>
      <c r="E18" s="3" t="s">
        <v>17</v>
      </c>
      <c r="F18" s="6">
        <v>0.286111</v>
      </c>
      <c r="G18" s="67">
        <v>0.66805599999999998</v>
      </c>
      <c r="H18" s="67"/>
      <c r="I18" s="7">
        <v>0.35416700000000001</v>
      </c>
      <c r="J18" s="8">
        <v>0</v>
      </c>
      <c r="K18" s="8">
        <v>6.9439999999999997E-3</v>
      </c>
      <c r="L18" s="7">
        <v>0</v>
      </c>
      <c r="M18" s="8">
        <v>6.9439999999999997E-3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16</v>
      </c>
      <c r="D19" s="66"/>
      <c r="E19" s="3" t="s">
        <v>17</v>
      </c>
      <c r="F19" s="6">
        <v>0.28680600000000001</v>
      </c>
      <c r="G19" s="67">
        <v>0.66458300000000003</v>
      </c>
      <c r="H19" s="67"/>
      <c r="I19" s="7">
        <v>0.35208299999999998</v>
      </c>
      <c r="J19" s="8">
        <v>0</v>
      </c>
      <c r="K19" s="8">
        <v>4.8609999999999999E-3</v>
      </c>
      <c r="L19" s="7">
        <v>0</v>
      </c>
      <c r="M19" s="8">
        <v>4.8609999999999999E-3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16</v>
      </c>
      <c r="D20" s="66"/>
      <c r="E20" s="3" t="s">
        <v>17</v>
      </c>
      <c r="F20" s="6">
        <v>0.27500000000000002</v>
      </c>
      <c r="G20" s="67">
        <v>0.66805599999999998</v>
      </c>
      <c r="H20" s="67"/>
      <c r="I20" s="7">
        <v>0.35416700000000001</v>
      </c>
      <c r="J20" s="8">
        <v>0</v>
      </c>
      <c r="K20" s="8">
        <v>1.8055999999999999E-2</v>
      </c>
      <c r="L20" s="7">
        <v>0</v>
      </c>
      <c r="M20" s="8">
        <v>1.8055999999999999E-2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16</v>
      </c>
      <c r="D21" s="66"/>
      <c r="E21" s="3" t="s">
        <v>17</v>
      </c>
      <c r="F21" s="6">
        <v>0.27777800000000002</v>
      </c>
      <c r="G21" s="67">
        <v>0.66736099999999998</v>
      </c>
      <c r="H21" s="67"/>
      <c r="I21" s="7">
        <v>0.35416700000000001</v>
      </c>
      <c r="J21" s="8">
        <v>0</v>
      </c>
      <c r="K21" s="8">
        <v>1.4583E-2</v>
      </c>
      <c r="L21" s="7">
        <v>0</v>
      </c>
      <c r="M21" s="8">
        <v>1.4583E-2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16</v>
      </c>
      <c r="D24" s="66"/>
      <c r="E24" s="3" t="s">
        <v>25</v>
      </c>
      <c r="F24" s="6">
        <v>0.27986100000000003</v>
      </c>
      <c r="G24" s="67">
        <v>0.64375000000000004</v>
      </c>
      <c r="H24" s="67"/>
      <c r="I24" s="7">
        <v>0.33124999999999999</v>
      </c>
      <c r="J24" s="8">
        <v>0</v>
      </c>
      <c r="K24" s="8">
        <v>1.1806000000000001E-2</v>
      </c>
      <c r="L24" s="7">
        <v>0</v>
      </c>
      <c r="M24" s="8">
        <v>1.1806000000000001E-2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16</v>
      </c>
      <c r="D25" s="66"/>
      <c r="E25" s="3" t="s">
        <v>17</v>
      </c>
      <c r="F25" s="6">
        <v>0.28055600000000003</v>
      </c>
      <c r="G25" s="67">
        <v>0.66736099999999998</v>
      </c>
      <c r="H25" s="67"/>
      <c r="I25" s="7">
        <v>0.35416700000000001</v>
      </c>
      <c r="J25" s="8">
        <v>0</v>
      </c>
      <c r="K25" s="8">
        <v>1.1806000000000001E-2</v>
      </c>
      <c r="L25" s="7">
        <v>0</v>
      </c>
      <c r="M25" s="8">
        <v>1.1806000000000001E-2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16</v>
      </c>
      <c r="D26" s="66"/>
      <c r="E26" s="3" t="s">
        <v>17</v>
      </c>
      <c r="F26" s="6">
        <v>0.28541699999999998</v>
      </c>
      <c r="G26" s="67">
        <v>0.66666700000000001</v>
      </c>
      <c r="H26" s="67"/>
      <c r="I26" s="7">
        <v>0.35416700000000001</v>
      </c>
      <c r="J26" s="8">
        <v>0</v>
      </c>
      <c r="K26" s="8">
        <v>6.2500000000000003E-3</v>
      </c>
      <c r="L26" s="7">
        <v>0</v>
      </c>
      <c r="M26" s="8">
        <v>6.2500000000000003E-3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16</v>
      </c>
      <c r="D27" s="66"/>
      <c r="E27" s="3" t="s">
        <v>17</v>
      </c>
      <c r="F27" s="6">
        <v>0.284028</v>
      </c>
      <c r="G27" s="67">
        <v>0.85624999999999996</v>
      </c>
      <c r="H27" s="67"/>
      <c r="I27" s="7">
        <v>0.35416700000000001</v>
      </c>
      <c r="J27" s="8">
        <v>0</v>
      </c>
      <c r="K27" s="8">
        <v>0.19722200000000001</v>
      </c>
      <c r="L27" s="7">
        <v>0</v>
      </c>
      <c r="M27" s="8">
        <v>0.19722200000000001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16</v>
      </c>
      <c r="D32" s="66"/>
      <c r="E32" s="14" t="s">
        <v>25</v>
      </c>
      <c r="F32" s="6">
        <v>0.278472</v>
      </c>
      <c r="G32" s="67">
        <v>0.64513900000000002</v>
      </c>
      <c r="H32" s="67"/>
      <c r="I32" s="7">
        <v>0.33263900000000002</v>
      </c>
      <c r="J32" s="7">
        <v>0</v>
      </c>
      <c r="K32" s="7">
        <v>1.3194000000000001E-2</v>
      </c>
      <c r="L32" s="8">
        <v>0</v>
      </c>
      <c r="M32" s="7">
        <v>1.3194000000000001E-2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16</v>
      </c>
      <c r="D33" s="66"/>
      <c r="E33" s="14" t="s">
        <v>17</v>
      </c>
      <c r="F33" s="6">
        <v>0.276389</v>
      </c>
      <c r="G33" s="67">
        <v>0.67083300000000001</v>
      </c>
      <c r="H33" s="67"/>
      <c r="I33" s="7">
        <v>0.35416700000000001</v>
      </c>
      <c r="J33" s="7">
        <v>0</v>
      </c>
      <c r="K33" s="7">
        <v>1.9443999999999999E-2</v>
      </c>
      <c r="L33" s="8">
        <v>0</v>
      </c>
      <c r="M33" s="7">
        <v>1.9443999999999999E-2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16</v>
      </c>
      <c r="D34" s="72"/>
      <c r="E34" s="18" t="s">
        <v>17</v>
      </c>
      <c r="F34" s="19">
        <v>0.28055600000000003</v>
      </c>
      <c r="G34" s="73">
        <v>0.66666700000000001</v>
      </c>
      <c r="H34" s="73"/>
      <c r="I34" s="20">
        <v>0.35416700000000001</v>
      </c>
      <c r="J34" s="20">
        <v>0</v>
      </c>
      <c r="K34" s="20">
        <v>1.1110999999999999E-2</v>
      </c>
      <c r="L34" s="21">
        <v>0</v>
      </c>
      <c r="M34" s="20">
        <v>1.1110999999999999E-2</v>
      </c>
      <c r="N34" s="20">
        <v>0</v>
      </c>
    </row>
    <row r="35" spans="1:14" ht="15.95" customHeight="1">
      <c r="A35" s="71" t="s">
        <v>248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.1640625" customWidth="1"/>
    <col min="4" max="4" width="28.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249</v>
      </c>
      <c r="B1" s="62"/>
      <c r="C1" s="62"/>
      <c r="D1" s="84" t="s">
        <v>250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4.8613333333333286E-3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251</v>
      </c>
      <c r="G3" s="65" t="s">
        <v>252</v>
      </c>
      <c r="H3" s="65"/>
      <c r="I3" s="1" t="s">
        <v>253</v>
      </c>
      <c r="J3" s="2" t="s">
        <v>254</v>
      </c>
      <c r="K3" s="1" t="s">
        <v>255</v>
      </c>
      <c r="L3" s="1" t="s">
        <v>12</v>
      </c>
      <c r="M3" s="1" t="s">
        <v>256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0.72569399999999995</v>
      </c>
      <c r="G4" s="75">
        <v>8.6805999999999994E-2</v>
      </c>
      <c r="H4" s="75"/>
      <c r="I4" s="8">
        <v>0.33680599999999999</v>
      </c>
      <c r="J4" s="8">
        <v>1.7361000000000001E-2</v>
      </c>
      <c r="K4" s="8">
        <v>3.4719999999999998E-3</v>
      </c>
      <c r="L4" s="7">
        <v>0</v>
      </c>
      <c r="M4" s="8">
        <v>3.4719999999999998E-3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0.72430600000000001</v>
      </c>
      <c r="G5" s="75">
        <v>8.5417000000000007E-2</v>
      </c>
      <c r="H5" s="75"/>
      <c r="I5" s="8">
        <v>0.33541700000000002</v>
      </c>
      <c r="J5" s="8">
        <v>1.8749999999999999E-2</v>
      </c>
      <c r="K5" s="8">
        <v>4.8609999999999999E-3</v>
      </c>
      <c r="L5" s="7">
        <v>0</v>
      </c>
      <c r="M5" s="8">
        <v>4.8609999999999999E-3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0.72847200000000001</v>
      </c>
      <c r="G6" s="75">
        <v>9.4444E-2</v>
      </c>
      <c r="H6" s="75"/>
      <c r="I6" s="8">
        <v>0.34444399999999997</v>
      </c>
      <c r="J6" s="8">
        <v>0</v>
      </c>
      <c r="K6" s="8">
        <v>6.9399999999999996E-4</v>
      </c>
      <c r="L6" s="7">
        <v>0</v>
      </c>
      <c r="M6" s="8">
        <v>6.9399999999999996E-4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0.62083299999999997</v>
      </c>
      <c r="G7" s="75">
        <v>0.96875</v>
      </c>
      <c r="H7" s="75"/>
      <c r="I7" s="8">
        <v>0.32291700000000001</v>
      </c>
      <c r="J7" s="8">
        <v>0</v>
      </c>
      <c r="K7" s="8">
        <v>4.1669999999999997E-3</v>
      </c>
      <c r="L7" s="7">
        <v>0</v>
      </c>
      <c r="M7" s="8">
        <v>4.1669999999999997E-3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0.32916699999999999</v>
      </c>
      <c r="G10" s="75">
        <v>0.72986099999999998</v>
      </c>
      <c r="H10" s="75"/>
      <c r="I10" s="8">
        <v>0.375</v>
      </c>
      <c r="J10" s="8">
        <v>0</v>
      </c>
      <c r="K10" s="8">
        <v>4.8609999999999999E-3</v>
      </c>
      <c r="L10" s="7">
        <v>0</v>
      </c>
      <c r="M10" s="8">
        <v>4.8609999999999999E-3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0.33750000000000002</v>
      </c>
      <c r="G11" s="75">
        <v>0.72777800000000004</v>
      </c>
      <c r="H11" s="75"/>
      <c r="I11" s="8">
        <v>0.36944399999999999</v>
      </c>
      <c r="J11" s="8">
        <v>0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0.32569399999999998</v>
      </c>
      <c r="G12" s="75">
        <v>0.73541699999999999</v>
      </c>
      <c r="H12" s="75"/>
      <c r="I12" s="8">
        <v>0.375</v>
      </c>
      <c r="J12" s="8">
        <v>0</v>
      </c>
      <c r="K12" s="8">
        <v>1.3889E-2</v>
      </c>
      <c r="L12" s="7">
        <v>0</v>
      </c>
      <c r="M12" s="8">
        <v>1.3889E-2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0.31944400000000001</v>
      </c>
      <c r="G13" s="75">
        <v>0.72847200000000001</v>
      </c>
      <c r="H13" s="75"/>
      <c r="I13" s="8">
        <v>0.37430600000000003</v>
      </c>
      <c r="J13" s="8">
        <v>0</v>
      </c>
      <c r="K13" s="8">
        <v>1.3889E-2</v>
      </c>
      <c r="L13" s="7">
        <v>0</v>
      </c>
      <c r="M13" s="8">
        <v>1.3889E-2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0.33333299999999999</v>
      </c>
      <c r="G14" s="75">
        <v>0.57430599999999998</v>
      </c>
      <c r="H14" s="75"/>
      <c r="I14" s="8">
        <v>0.220139</v>
      </c>
      <c r="J14" s="8">
        <v>2.9860999999999999E-2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0.72916700000000001</v>
      </c>
      <c r="G17" s="75">
        <v>9.7917000000000004E-2</v>
      </c>
      <c r="H17" s="75"/>
      <c r="I17" s="8">
        <v>0.34791699999999998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0.72847200000000001</v>
      </c>
      <c r="G18" s="75">
        <v>9.7917000000000004E-2</v>
      </c>
      <c r="H18" s="75"/>
      <c r="I18" s="8">
        <v>0.34791699999999998</v>
      </c>
      <c r="J18" s="8">
        <v>0</v>
      </c>
      <c r="K18" s="8">
        <v>6.9399999999999996E-4</v>
      </c>
      <c r="L18" s="7">
        <v>0</v>
      </c>
      <c r="M18" s="8">
        <v>6.9399999999999996E-4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0.723611</v>
      </c>
      <c r="G19" s="75">
        <v>7.9861000000000001E-2</v>
      </c>
      <c r="H19" s="75"/>
      <c r="I19" s="8">
        <v>0.32986100000000002</v>
      </c>
      <c r="J19" s="8">
        <v>2.4306000000000001E-2</v>
      </c>
      <c r="K19" s="8">
        <v>5.5560000000000002E-3</v>
      </c>
      <c r="L19" s="7">
        <v>0</v>
      </c>
      <c r="M19" s="8">
        <v>5.5560000000000002E-3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0.72708300000000003</v>
      </c>
      <c r="G20" s="75">
        <v>9.4444E-2</v>
      </c>
      <c r="H20" s="75"/>
      <c r="I20" s="8">
        <v>0.34444399999999997</v>
      </c>
      <c r="J20" s="8">
        <v>0</v>
      </c>
      <c r="K20" s="8">
        <v>2.0830000000000002E-3</v>
      </c>
      <c r="L20" s="7">
        <v>0</v>
      </c>
      <c r="M20" s="8">
        <v>2.0830000000000002E-3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0.62569399999999997</v>
      </c>
      <c r="G21" s="75">
        <v>0.97152799999999995</v>
      </c>
      <c r="H21" s="75"/>
      <c r="I21" s="8">
        <v>0.32500000000000001</v>
      </c>
      <c r="J21" s="8">
        <v>0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0.33958300000000002</v>
      </c>
      <c r="G24" s="75">
        <v>0.72291700000000003</v>
      </c>
      <c r="H24" s="75"/>
      <c r="I24" s="8">
        <v>0.36249999999999999</v>
      </c>
      <c r="J24" s="8">
        <v>0</v>
      </c>
      <c r="K24" s="8">
        <v>0</v>
      </c>
      <c r="L24" s="7">
        <v>0</v>
      </c>
      <c r="M24" s="8">
        <v>0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0.33402799999999999</v>
      </c>
      <c r="G25" s="75">
        <v>0.72708300000000003</v>
      </c>
      <c r="H25" s="75"/>
      <c r="I25" s="8">
        <v>0.372222</v>
      </c>
      <c r="J25" s="8">
        <v>0</v>
      </c>
      <c r="K25" s="8">
        <v>0</v>
      </c>
      <c r="L25" s="7">
        <v>0</v>
      </c>
      <c r="M25" s="8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0.33402799999999999</v>
      </c>
      <c r="G26" s="75">
        <v>0.72013899999999997</v>
      </c>
      <c r="H26" s="75"/>
      <c r="I26" s="8">
        <v>0.36527799999999999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0.33680599999999999</v>
      </c>
      <c r="G27" s="75">
        <v>0.71875</v>
      </c>
      <c r="H27" s="75"/>
      <c r="I27" s="8">
        <v>0.36111100000000002</v>
      </c>
      <c r="J27" s="8">
        <v>0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0.73055599999999998</v>
      </c>
      <c r="G32" s="67">
        <v>0.109028</v>
      </c>
      <c r="H32" s="67"/>
      <c r="I32" s="7">
        <v>0.35277799999999998</v>
      </c>
      <c r="J32" s="24">
        <v>0</v>
      </c>
      <c r="K32" s="7">
        <v>4.8609999999999999E-3</v>
      </c>
      <c r="L32" s="8">
        <v>0</v>
      </c>
      <c r="M32" s="7">
        <v>4.8609999999999999E-3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0.73055599999999998</v>
      </c>
      <c r="G33" s="67">
        <v>0.10069400000000001</v>
      </c>
      <c r="H33" s="67"/>
      <c r="I33" s="7">
        <v>0.34930600000000001</v>
      </c>
      <c r="J33" s="24">
        <v>0</v>
      </c>
      <c r="K33" s="7">
        <v>0</v>
      </c>
      <c r="L33" s="8">
        <v>0</v>
      </c>
      <c r="M33" s="7">
        <v>0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0.72986099999999998</v>
      </c>
      <c r="G34" s="73">
        <v>0.10347199999999999</v>
      </c>
      <c r="H34" s="73"/>
      <c r="I34" s="20">
        <v>0.35277799999999998</v>
      </c>
      <c r="J34" s="26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257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2.1640625" customWidth="1"/>
    <col min="4" max="4" width="24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59</v>
      </c>
      <c r="B1" s="62"/>
      <c r="C1" s="62"/>
      <c r="D1" s="74" t="s">
        <v>60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5.5556666666666255E-3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63</v>
      </c>
      <c r="G3" s="65" t="s">
        <v>64</v>
      </c>
      <c r="H3" s="65"/>
      <c r="I3" s="1" t="s">
        <v>65</v>
      </c>
      <c r="J3" s="2" t="s">
        <v>66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0.33333299999999999</v>
      </c>
      <c r="G4" s="75">
        <v>0.71319399999999999</v>
      </c>
      <c r="H4" s="75"/>
      <c r="I4" s="8">
        <v>0.35902800000000001</v>
      </c>
      <c r="J4" s="8">
        <v>1.5972E-2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0.33680599999999999</v>
      </c>
      <c r="G5" s="68"/>
      <c r="H5" s="68"/>
      <c r="I5" s="9"/>
      <c r="J5" s="9"/>
      <c r="K5" s="9"/>
      <c r="L5" s="9"/>
      <c r="M5" s="9"/>
      <c r="N5" s="9"/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0.338889</v>
      </c>
      <c r="G6" s="75">
        <v>0.73194400000000004</v>
      </c>
      <c r="H6" s="75"/>
      <c r="I6" s="8">
        <v>0.36944399999999999</v>
      </c>
      <c r="J6" s="8">
        <v>0</v>
      </c>
      <c r="K6" s="8">
        <v>2.7780000000000001E-3</v>
      </c>
      <c r="L6" s="7">
        <v>0</v>
      </c>
      <c r="M6" s="8">
        <v>2.7780000000000001E-3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0.33819399999999999</v>
      </c>
      <c r="G7" s="75">
        <v>0.59652799999999995</v>
      </c>
      <c r="H7" s="75"/>
      <c r="I7" s="8">
        <v>0.23749999999999999</v>
      </c>
      <c r="J7" s="8">
        <v>0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0.71875</v>
      </c>
      <c r="G10" s="75">
        <v>9.3056E-2</v>
      </c>
      <c r="H10" s="75"/>
      <c r="I10" s="8">
        <v>0.34305600000000003</v>
      </c>
      <c r="J10" s="8">
        <v>1.1110999999999999E-2</v>
      </c>
      <c r="K10" s="8">
        <v>1.0416999999999999E-2</v>
      </c>
      <c r="L10" s="7">
        <v>0</v>
      </c>
      <c r="M10" s="8">
        <v>1.0416999999999999E-2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0.72013899999999997</v>
      </c>
      <c r="G11" s="75">
        <v>8.4722000000000006E-2</v>
      </c>
      <c r="H11" s="75"/>
      <c r="I11" s="8">
        <v>0.33472200000000002</v>
      </c>
      <c r="J11" s="8">
        <v>1.9443999999999999E-2</v>
      </c>
      <c r="K11" s="8">
        <v>9.0279999999999996E-3</v>
      </c>
      <c r="L11" s="7">
        <v>0</v>
      </c>
      <c r="M11" s="8">
        <v>9.0279999999999996E-3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0.72222200000000003</v>
      </c>
      <c r="G12" s="75">
        <v>9.3056E-2</v>
      </c>
      <c r="H12" s="75"/>
      <c r="I12" s="8">
        <v>0.34305600000000003</v>
      </c>
      <c r="J12" s="8">
        <v>1.1110999999999999E-2</v>
      </c>
      <c r="K12" s="8">
        <v>6.9439999999999997E-3</v>
      </c>
      <c r="L12" s="7">
        <v>0</v>
      </c>
      <c r="M12" s="8">
        <v>6.9439999999999997E-3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0.71875</v>
      </c>
      <c r="G13" s="75">
        <v>8.9582999999999996E-2</v>
      </c>
      <c r="H13" s="75"/>
      <c r="I13" s="8">
        <v>0.33958300000000002</v>
      </c>
      <c r="J13" s="8">
        <v>1.4583E-2</v>
      </c>
      <c r="K13" s="8">
        <v>1.0416999999999999E-2</v>
      </c>
      <c r="L13" s="7">
        <v>0</v>
      </c>
      <c r="M13" s="8">
        <v>1.0416999999999999E-2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27</v>
      </c>
      <c r="D14" s="66"/>
      <c r="E14" s="22" t="s">
        <v>54</v>
      </c>
      <c r="F14" s="9"/>
      <c r="G14" s="68"/>
      <c r="H14" s="68"/>
      <c r="I14" s="8">
        <v>0</v>
      </c>
      <c r="J14" s="8">
        <v>0</v>
      </c>
      <c r="K14" s="8">
        <v>0</v>
      </c>
      <c r="L14" s="7">
        <v>0</v>
      </c>
      <c r="M14" s="8">
        <v>0</v>
      </c>
      <c r="N14" s="8">
        <v>0.33333299999999999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0.72916700000000001</v>
      </c>
      <c r="G17" s="75">
        <v>9.7222000000000003E-2</v>
      </c>
      <c r="H17" s="75"/>
      <c r="I17" s="8">
        <v>0.34722199999999998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0.71736100000000003</v>
      </c>
      <c r="G18" s="75">
        <v>9.7222000000000003E-2</v>
      </c>
      <c r="H18" s="75"/>
      <c r="I18" s="8">
        <v>0.34722199999999998</v>
      </c>
      <c r="J18" s="8">
        <v>0</v>
      </c>
      <c r="K18" s="8">
        <v>1.1806000000000001E-2</v>
      </c>
      <c r="L18" s="7">
        <v>0</v>
      </c>
      <c r="M18" s="8">
        <v>1.1806000000000001E-2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0.72013899999999997</v>
      </c>
      <c r="G19" s="75">
        <v>9.3056E-2</v>
      </c>
      <c r="H19" s="75"/>
      <c r="I19" s="8">
        <v>0.34305600000000003</v>
      </c>
      <c r="J19" s="8">
        <v>1.1110999999999999E-2</v>
      </c>
      <c r="K19" s="8">
        <v>9.0279999999999996E-3</v>
      </c>
      <c r="L19" s="7">
        <v>0</v>
      </c>
      <c r="M19" s="8">
        <v>9.0279999999999996E-3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0.72152799999999995</v>
      </c>
      <c r="G20" s="75">
        <v>9.1666999999999998E-2</v>
      </c>
      <c r="H20" s="75"/>
      <c r="I20" s="8">
        <v>0.341667</v>
      </c>
      <c r="J20" s="8">
        <v>1.2500000000000001E-2</v>
      </c>
      <c r="K20" s="8">
        <v>7.639E-3</v>
      </c>
      <c r="L20" s="7">
        <v>0</v>
      </c>
      <c r="M20" s="8">
        <v>7.639E-3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0.61597199999999996</v>
      </c>
      <c r="G21" s="75">
        <v>0.97083299999999995</v>
      </c>
      <c r="H21" s="75"/>
      <c r="I21" s="8">
        <v>0.32500000000000001</v>
      </c>
      <c r="J21" s="8">
        <v>0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0.48611100000000002</v>
      </c>
      <c r="G24" s="75">
        <v>0.71458299999999997</v>
      </c>
      <c r="H24" s="75"/>
      <c r="I24" s="8">
        <v>0.20763899999999999</v>
      </c>
      <c r="J24" s="8">
        <v>0.16736100000000001</v>
      </c>
      <c r="K24" s="8">
        <v>0</v>
      </c>
      <c r="L24" s="7">
        <v>0</v>
      </c>
      <c r="M24" s="8">
        <v>0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0.32847199999999999</v>
      </c>
      <c r="G25" s="75">
        <v>0.71597200000000005</v>
      </c>
      <c r="H25" s="75"/>
      <c r="I25" s="8">
        <v>0.36180600000000002</v>
      </c>
      <c r="J25" s="8">
        <v>1.3194000000000001E-2</v>
      </c>
      <c r="K25" s="8">
        <v>4.8609999999999999E-3</v>
      </c>
      <c r="L25" s="7">
        <v>0</v>
      </c>
      <c r="M25" s="8">
        <v>4.8609999999999999E-3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0.34930600000000001</v>
      </c>
      <c r="G26" s="75">
        <v>0.71597200000000005</v>
      </c>
      <c r="H26" s="75"/>
      <c r="I26" s="8">
        <v>0.345833</v>
      </c>
      <c r="J26" s="8">
        <v>2.9166999999999998E-2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0.33958300000000002</v>
      </c>
      <c r="G27" s="75">
        <v>0.71597200000000005</v>
      </c>
      <c r="H27" s="75"/>
      <c r="I27" s="8">
        <v>0.35555599999999998</v>
      </c>
      <c r="J27" s="8">
        <v>1.3194000000000001E-2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0.72013899999999997</v>
      </c>
      <c r="G32" s="67">
        <v>0.10625</v>
      </c>
      <c r="H32" s="67"/>
      <c r="I32" s="7">
        <v>0.35416700000000001</v>
      </c>
      <c r="J32" s="24">
        <v>0</v>
      </c>
      <c r="K32" s="7">
        <v>1.1110999999999999E-2</v>
      </c>
      <c r="L32" s="8">
        <v>0</v>
      </c>
      <c r="M32" s="7">
        <v>1.1110999999999999E-2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0.72083299999999995</v>
      </c>
      <c r="G33" s="67">
        <v>9.6528000000000003E-2</v>
      </c>
      <c r="H33" s="67"/>
      <c r="I33" s="7">
        <v>0.346528</v>
      </c>
      <c r="J33" s="24">
        <v>0</v>
      </c>
      <c r="K33" s="7">
        <v>8.3330000000000001E-3</v>
      </c>
      <c r="L33" s="8">
        <v>0</v>
      </c>
      <c r="M33" s="7">
        <v>8.3330000000000001E-3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0.723611</v>
      </c>
      <c r="G34" s="73">
        <v>0.10208299999999999</v>
      </c>
      <c r="H34" s="73"/>
      <c r="I34" s="20">
        <v>0.35208299999999998</v>
      </c>
      <c r="J34" s="26">
        <v>0</v>
      </c>
      <c r="K34" s="20">
        <v>5.5560000000000002E-3</v>
      </c>
      <c r="L34" s="21">
        <v>0</v>
      </c>
      <c r="M34" s="20">
        <v>5.5560000000000002E-3</v>
      </c>
      <c r="N34" s="20">
        <v>0</v>
      </c>
    </row>
    <row r="35" spans="1:14" ht="15.95" customHeight="1">
      <c r="A35" s="71" t="s">
        <v>69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4.1640625" customWidth="1"/>
    <col min="4" max="4" width="22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258</v>
      </c>
      <c r="B1" s="62"/>
      <c r="C1" s="62"/>
      <c r="D1" s="63" t="s">
        <v>259</v>
      </c>
      <c r="E1" s="63"/>
      <c r="F1" s="63"/>
      <c r="G1" s="63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2.7773333333333539E-3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260</v>
      </c>
      <c r="G3" s="65" t="s">
        <v>261</v>
      </c>
      <c r="H3" s="65"/>
      <c r="I3" s="1" t="s">
        <v>262</v>
      </c>
      <c r="J3" s="1" t="s">
        <v>10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3" t="s">
        <v>56</v>
      </c>
      <c r="F4" s="6">
        <v>0.340972</v>
      </c>
      <c r="G4" s="67">
        <v>0.72083299999999995</v>
      </c>
      <c r="H4" s="67"/>
      <c r="I4" s="7">
        <v>0.35902800000000001</v>
      </c>
      <c r="J4" s="8">
        <v>0</v>
      </c>
      <c r="K4" s="8">
        <v>0</v>
      </c>
      <c r="L4" s="7">
        <v>0</v>
      </c>
      <c r="M4" s="7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3" t="s">
        <v>56</v>
      </c>
      <c r="F5" s="6">
        <v>0.34236100000000003</v>
      </c>
      <c r="G5" s="67">
        <v>0.71736100000000003</v>
      </c>
      <c r="H5" s="67"/>
      <c r="I5" s="7">
        <v>0.35416700000000001</v>
      </c>
      <c r="J5" s="8">
        <v>1.1806000000000001E-2</v>
      </c>
      <c r="K5" s="8">
        <v>0</v>
      </c>
      <c r="L5" s="7">
        <v>0</v>
      </c>
      <c r="M5" s="7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3" t="s">
        <v>56</v>
      </c>
      <c r="F6" s="6">
        <v>0.34305600000000003</v>
      </c>
      <c r="G6" s="68"/>
      <c r="H6" s="68"/>
      <c r="I6" s="9"/>
      <c r="J6" s="9"/>
      <c r="K6" s="9"/>
      <c r="L6" s="9"/>
      <c r="M6" s="9"/>
      <c r="N6" s="9"/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3" t="s">
        <v>57</v>
      </c>
      <c r="F7" s="6">
        <v>0.341667</v>
      </c>
      <c r="G7" s="67">
        <v>0.60347200000000001</v>
      </c>
      <c r="H7" s="67"/>
      <c r="I7" s="7">
        <v>0.24097199999999999</v>
      </c>
      <c r="J7" s="8">
        <v>0</v>
      </c>
      <c r="K7" s="8">
        <v>0</v>
      </c>
      <c r="L7" s="7">
        <v>0</v>
      </c>
      <c r="M7" s="7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3" t="s">
        <v>56</v>
      </c>
      <c r="F10" s="6">
        <v>0.34375</v>
      </c>
      <c r="G10" s="67">
        <v>0.723611</v>
      </c>
      <c r="H10" s="67"/>
      <c r="I10" s="7">
        <v>0.35902800000000001</v>
      </c>
      <c r="J10" s="8">
        <v>0</v>
      </c>
      <c r="K10" s="8">
        <v>0</v>
      </c>
      <c r="L10" s="7">
        <v>0</v>
      </c>
      <c r="M10" s="7">
        <v>0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3" t="s">
        <v>56</v>
      </c>
      <c r="F11" s="6">
        <v>0.35694399999999998</v>
      </c>
      <c r="G11" s="67">
        <v>0.73680599999999996</v>
      </c>
      <c r="H11" s="67"/>
      <c r="I11" s="7">
        <v>0.35138900000000001</v>
      </c>
      <c r="J11" s="8">
        <v>2.3611E-2</v>
      </c>
      <c r="K11" s="8">
        <v>7.639E-3</v>
      </c>
      <c r="L11" s="7">
        <v>0</v>
      </c>
      <c r="M11" s="7">
        <v>7.639E-3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3" t="s">
        <v>56</v>
      </c>
      <c r="F12" s="6">
        <v>0.41180600000000001</v>
      </c>
      <c r="G12" s="67">
        <v>0.723611</v>
      </c>
      <c r="H12" s="67"/>
      <c r="I12" s="7">
        <v>0.29097200000000001</v>
      </c>
      <c r="J12" s="8">
        <v>7.8472E-2</v>
      </c>
      <c r="K12" s="8">
        <v>0</v>
      </c>
      <c r="L12" s="7">
        <v>0</v>
      </c>
      <c r="M12" s="7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3" t="s">
        <v>56</v>
      </c>
      <c r="F13" s="6">
        <v>0.34375</v>
      </c>
      <c r="G13" s="67">
        <v>0.71944399999999997</v>
      </c>
      <c r="H13" s="67"/>
      <c r="I13" s="7">
        <v>0.35486099999999998</v>
      </c>
      <c r="J13" s="8">
        <v>0</v>
      </c>
      <c r="K13" s="8">
        <v>0</v>
      </c>
      <c r="L13" s="7">
        <v>0</v>
      </c>
      <c r="M13" s="7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3" t="s">
        <v>57</v>
      </c>
      <c r="F14" s="6">
        <v>0.33680599999999999</v>
      </c>
      <c r="G14" s="67">
        <v>0.62708299999999995</v>
      </c>
      <c r="H14" s="67"/>
      <c r="I14" s="7">
        <v>0.246528</v>
      </c>
      <c r="J14" s="8">
        <v>0</v>
      </c>
      <c r="K14" s="8">
        <v>2.2917E-2</v>
      </c>
      <c r="L14" s="7">
        <v>0</v>
      </c>
      <c r="M14" s="7">
        <v>2.2917E-2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3" t="s">
        <v>56</v>
      </c>
      <c r="F17" s="6">
        <v>0.34305600000000003</v>
      </c>
      <c r="G17" s="67">
        <v>0.72638899999999995</v>
      </c>
      <c r="H17" s="67"/>
      <c r="I17" s="7">
        <v>0.36249999999999999</v>
      </c>
      <c r="J17" s="8">
        <v>0</v>
      </c>
      <c r="K17" s="8">
        <v>0</v>
      </c>
      <c r="L17" s="7">
        <v>0</v>
      </c>
      <c r="M17" s="7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3" t="s">
        <v>56</v>
      </c>
      <c r="F18" s="6">
        <v>0.34375</v>
      </c>
      <c r="G18" s="67">
        <v>0.72152799999999995</v>
      </c>
      <c r="H18" s="67"/>
      <c r="I18" s="7">
        <v>0.35694399999999998</v>
      </c>
      <c r="J18" s="8">
        <v>0</v>
      </c>
      <c r="K18" s="8">
        <v>0</v>
      </c>
      <c r="L18" s="7">
        <v>0</v>
      </c>
      <c r="M18" s="7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3" t="s">
        <v>56</v>
      </c>
      <c r="F19" s="6">
        <v>0.346528</v>
      </c>
      <c r="G19" s="67">
        <v>0.723611</v>
      </c>
      <c r="H19" s="67"/>
      <c r="I19" s="7">
        <v>0.35625000000000001</v>
      </c>
      <c r="J19" s="8">
        <v>1.3194000000000001E-2</v>
      </c>
      <c r="K19" s="8">
        <v>0</v>
      </c>
      <c r="L19" s="7">
        <v>0</v>
      </c>
      <c r="M19" s="7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3" t="s">
        <v>56</v>
      </c>
      <c r="F20" s="6">
        <v>0.52361100000000005</v>
      </c>
      <c r="G20" s="67">
        <v>0.72291700000000003</v>
      </c>
      <c r="H20" s="67"/>
      <c r="I20" s="7">
        <v>0.17847199999999999</v>
      </c>
      <c r="J20" s="8">
        <v>0.190278</v>
      </c>
      <c r="K20" s="8">
        <v>0</v>
      </c>
      <c r="L20" s="7">
        <v>0</v>
      </c>
      <c r="M20" s="7">
        <v>0</v>
      </c>
      <c r="N20" s="8">
        <v>0.190278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3" t="s">
        <v>57</v>
      </c>
      <c r="F21" s="6">
        <v>0.34305600000000003</v>
      </c>
      <c r="G21" s="67">
        <v>0.59722200000000003</v>
      </c>
      <c r="H21" s="67"/>
      <c r="I21" s="7">
        <v>0.23333300000000001</v>
      </c>
      <c r="J21" s="8">
        <v>0</v>
      </c>
      <c r="K21" s="8">
        <v>0</v>
      </c>
      <c r="L21" s="7">
        <v>0</v>
      </c>
      <c r="M21" s="7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142</v>
      </c>
      <c r="D24" s="66"/>
      <c r="E24" s="3" t="s">
        <v>143</v>
      </c>
      <c r="F24" s="6">
        <v>0.20694399999999999</v>
      </c>
      <c r="G24" s="67">
        <v>0.60069399999999995</v>
      </c>
      <c r="H24" s="67"/>
      <c r="I24" s="7">
        <v>0.37152800000000002</v>
      </c>
      <c r="J24" s="8">
        <v>0</v>
      </c>
      <c r="K24" s="8">
        <v>1.389E-3</v>
      </c>
      <c r="L24" s="7">
        <v>0</v>
      </c>
      <c r="M24" s="7">
        <v>1.389E-3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142</v>
      </c>
      <c r="D25" s="66"/>
      <c r="E25" s="3" t="s">
        <v>143</v>
      </c>
      <c r="F25" s="6">
        <v>0.20972199999999999</v>
      </c>
      <c r="G25" s="67">
        <v>0.6</v>
      </c>
      <c r="H25" s="67"/>
      <c r="I25" s="7">
        <v>0.36944399999999999</v>
      </c>
      <c r="J25" s="8">
        <v>0</v>
      </c>
      <c r="K25" s="8">
        <v>0</v>
      </c>
      <c r="L25" s="7">
        <v>0</v>
      </c>
      <c r="M25" s="7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142</v>
      </c>
      <c r="D26" s="66"/>
      <c r="E26" s="3" t="s">
        <v>143</v>
      </c>
      <c r="F26" s="6">
        <v>0.20555599999999999</v>
      </c>
      <c r="G26" s="67">
        <v>0.60138899999999995</v>
      </c>
      <c r="H26" s="67"/>
      <c r="I26" s="7">
        <v>0.372222</v>
      </c>
      <c r="J26" s="8">
        <v>0</v>
      </c>
      <c r="K26" s="8">
        <v>2.7780000000000001E-3</v>
      </c>
      <c r="L26" s="7">
        <v>0</v>
      </c>
      <c r="M26" s="7">
        <v>2.7780000000000001E-3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142</v>
      </c>
      <c r="D27" s="66"/>
      <c r="E27" s="3" t="s">
        <v>143</v>
      </c>
      <c r="F27" s="6">
        <v>0.20555599999999999</v>
      </c>
      <c r="G27" s="67">
        <v>0.59652799999999995</v>
      </c>
      <c r="H27" s="67"/>
      <c r="I27" s="7">
        <v>0.36736099999999999</v>
      </c>
      <c r="J27" s="8">
        <v>0</v>
      </c>
      <c r="K27" s="8">
        <v>2.7780000000000001E-3</v>
      </c>
      <c r="L27" s="7">
        <v>0</v>
      </c>
      <c r="M27" s="7">
        <v>2.7780000000000001E-3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6">
        <v>0.34375</v>
      </c>
      <c r="G32" s="67">
        <v>0.72222200000000003</v>
      </c>
      <c r="H32" s="67"/>
      <c r="I32" s="7">
        <v>0.35763899999999998</v>
      </c>
      <c r="J32" s="7">
        <v>0</v>
      </c>
      <c r="K32" s="7">
        <v>0</v>
      </c>
      <c r="L32" s="8">
        <v>0</v>
      </c>
      <c r="M32" s="7">
        <v>0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27</v>
      </c>
      <c r="D33" s="66"/>
      <c r="E33" s="14" t="s">
        <v>56</v>
      </c>
      <c r="F33" s="9"/>
      <c r="G33" s="68"/>
      <c r="H33" s="68"/>
      <c r="I33" s="7">
        <v>0</v>
      </c>
      <c r="J33" s="7">
        <v>0</v>
      </c>
      <c r="K33" s="7">
        <v>0</v>
      </c>
      <c r="L33" s="8">
        <v>0</v>
      </c>
      <c r="M33" s="7">
        <v>0</v>
      </c>
      <c r="N33" s="7">
        <v>0.375</v>
      </c>
    </row>
    <row r="34" spans="1:14" ht="12.75" customHeight="1">
      <c r="A34" s="15" t="s">
        <v>18</v>
      </c>
      <c r="B34" s="16">
        <v>45889</v>
      </c>
      <c r="C34" s="72" t="s">
        <v>97</v>
      </c>
      <c r="D34" s="72"/>
      <c r="E34" s="18" t="s">
        <v>56</v>
      </c>
      <c r="F34" s="48"/>
      <c r="G34" s="96"/>
      <c r="H34" s="96"/>
      <c r="I34" s="48"/>
      <c r="J34" s="48"/>
      <c r="K34" s="48"/>
      <c r="L34" s="48"/>
      <c r="M34" s="48"/>
      <c r="N34" s="48"/>
    </row>
    <row r="35" spans="1:14" ht="15.95" customHeight="1">
      <c r="A35" s="71" t="s">
        <v>263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.5" customWidth="1"/>
    <col min="4" max="4" width="26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264</v>
      </c>
      <c r="B1" s="62"/>
      <c r="C1" s="62"/>
      <c r="D1" s="85" t="s">
        <v>265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0.20833333333333334</v>
      </c>
      <c r="BP1" s="50">
        <v>0.60416666666666663</v>
      </c>
      <c r="BQ1" s="51">
        <v>6.9443333333333301E-3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266</v>
      </c>
      <c r="D3" s="65"/>
      <c r="E3" s="2" t="s">
        <v>267</v>
      </c>
      <c r="F3" s="1" t="s">
        <v>268</v>
      </c>
      <c r="G3" s="65" t="s">
        <v>269</v>
      </c>
      <c r="H3" s="65"/>
      <c r="I3" s="1" t="s">
        <v>102</v>
      </c>
      <c r="J3" s="1" t="s">
        <v>10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142</v>
      </c>
      <c r="D4" s="66"/>
      <c r="E4" s="3" t="s">
        <v>143</v>
      </c>
      <c r="F4" s="6">
        <v>0.21249999999999999</v>
      </c>
      <c r="G4" s="67">
        <v>0.6</v>
      </c>
      <c r="H4" s="67"/>
      <c r="I4" s="7">
        <v>0.36666700000000002</v>
      </c>
      <c r="J4" s="8">
        <v>0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142</v>
      </c>
      <c r="D5" s="66"/>
      <c r="E5" s="3" t="s">
        <v>143</v>
      </c>
      <c r="F5" s="6">
        <v>0.219444</v>
      </c>
      <c r="G5" s="67">
        <v>0.6</v>
      </c>
      <c r="H5" s="67"/>
      <c r="I5" s="7">
        <v>0.35972199999999999</v>
      </c>
      <c r="J5" s="8">
        <v>1.1110999999999999E-2</v>
      </c>
      <c r="K5" s="8">
        <v>0</v>
      </c>
      <c r="L5" s="7">
        <v>0</v>
      </c>
      <c r="M5" s="8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142</v>
      </c>
      <c r="D6" s="66"/>
      <c r="E6" s="3" t="s">
        <v>143</v>
      </c>
      <c r="F6" s="6">
        <v>0.217361</v>
      </c>
      <c r="G6" s="67">
        <v>0.61250000000000004</v>
      </c>
      <c r="H6" s="67"/>
      <c r="I6" s="7">
        <v>0.36597200000000002</v>
      </c>
      <c r="J6" s="8">
        <v>0</v>
      </c>
      <c r="K6" s="8">
        <v>8.3330000000000001E-3</v>
      </c>
      <c r="L6" s="7">
        <v>0</v>
      </c>
      <c r="M6" s="8">
        <v>8.3330000000000001E-3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142</v>
      </c>
      <c r="D7" s="66"/>
      <c r="E7" s="3" t="s">
        <v>144</v>
      </c>
      <c r="F7" s="6">
        <v>0.222917</v>
      </c>
      <c r="G7" s="67">
        <v>0.47777799999999998</v>
      </c>
      <c r="H7" s="67"/>
      <c r="I7" s="7">
        <v>0.23402800000000001</v>
      </c>
      <c r="J7" s="8">
        <v>1.4583E-2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142</v>
      </c>
      <c r="D10" s="66"/>
      <c r="E10" s="3" t="s">
        <v>143</v>
      </c>
      <c r="F10" s="6">
        <v>0.216667</v>
      </c>
      <c r="G10" s="67">
        <v>0.60902800000000001</v>
      </c>
      <c r="H10" s="67"/>
      <c r="I10" s="7">
        <v>0.36666700000000002</v>
      </c>
      <c r="J10" s="8">
        <v>0</v>
      </c>
      <c r="K10" s="8">
        <v>4.8609999999999999E-3</v>
      </c>
      <c r="L10" s="7">
        <v>0</v>
      </c>
      <c r="M10" s="8">
        <v>4.8609999999999999E-3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142</v>
      </c>
      <c r="D11" s="66"/>
      <c r="E11" s="3" t="s">
        <v>143</v>
      </c>
      <c r="F11" s="6">
        <v>0.21875</v>
      </c>
      <c r="G11" s="67">
        <v>0.59652799999999995</v>
      </c>
      <c r="H11" s="67"/>
      <c r="I11" s="7">
        <v>0.35694399999999998</v>
      </c>
      <c r="J11" s="8">
        <v>0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142</v>
      </c>
      <c r="D12" s="66"/>
      <c r="E12" s="3" t="s">
        <v>143</v>
      </c>
      <c r="F12" s="6">
        <v>0.22847200000000001</v>
      </c>
      <c r="G12" s="67">
        <v>0.59652799999999995</v>
      </c>
      <c r="H12" s="67"/>
      <c r="I12" s="7">
        <v>0.34722199999999998</v>
      </c>
      <c r="J12" s="8">
        <v>2.0139000000000001E-2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142</v>
      </c>
      <c r="D13" s="66"/>
      <c r="E13" s="3" t="s">
        <v>143</v>
      </c>
      <c r="F13" s="6">
        <v>0.22916700000000001</v>
      </c>
      <c r="G13" s="67">
        <v>0.59652799999999995</v>
      </c>
      <c r="H13" s="67"/>
      <c r="I13" s="7">
        <v>0.346528</v>
      </c>
      <c r="J13" s="8">
        <v>2.0833000000000001E-2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142</v>
      </c>
      <c r="D14" s="66"/>
      <c r="E14" s="3" t="s">
        <v>144</v>
      </c>
      <c r="F14" s="6">
        <v>0.48194399999999998</v>
      </c>
      <c r="G14" s="68"/>
      <c r="H14" s="68"/>
      <c r="I14" s="7">
        <v>0</v>
      </c>
      <c r="J14" s="8">
        <v>0.27083299999999999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3" t="s">
        <v>56</v>
      </c>
      <c r="F17" s="6">
        <v>0.35277799999999998</v>
      </c>
      <c r="G17" s="67">
        <v>0.73194400000000004</v>
      </c>
      <c r="H17" s="67"/>
      <c r="I17" s="7">
        <v>0.35555599999999998</v>
      </c>
      <c r="J17" s="8">
        <v>1.9443999999999999E-2</v>
      </c>
      <c r="K17" s="8">
        <v>2.7780000000000001E-3</v>
      </c>
      <c r="L17" s="7">
        <v>0</v>
      </c>
      <c r="M17" s="8">
        <v>2.7780000000000001E-3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3" t="s">
        <v>56</v>
      </c>
      <c r="F18" s="6">
        <v>0.348611</v>
      </c>
      <c r="G18" s="67">
        <v>0.72083299999999995</v>
      </c>
      <c r="H18" s="67"/>
      <c r="I18" s="7">
        <v>0.35138900000000001</v>
      </c>
      <c r="J18" s="8">
        <v>1.5278E-2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3" t="s">
        <v>56</v>
      </c>
      <c r="F19" s="6">
        <v>0.345833</v>
      </c>
      <c r="G19" s="67">
        <v>0.72152799999999995</v>
      </c>
      <c r="H19" s="67"/>
      <c r="I19" s="7">
        <v>0.35486099999999998</v>
      </c>
      <c r="J19" s="8">
        <v>1.2500000000000001E-2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3" t="s">
        <v>56</v>
      </c>
      <c r="F20" s="6">
        <v>0.338889</v>
      </c>
      <c r="G20" s="67">
        <v>0.723611</v>
      </c>
      <c r="H20" s="67"/>
      <c r="I20" s="7">
        <v>0.36388900000000002</v>
      </c>
      <c r="J20" s="8">
        <v>0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3" t="s">
        <v>57</v>
      </c>
      <c r="F21" s="6">
        <v>0.35208299999999998</v>
      </c>
      <c r="G21" s="67">
        <v>0.59375</v>
      </c>
      <c r="H21" s="67"/>
      <c r="I21" s="7">
        <v>0.220833</v>
      </c>
      <c r="J21" s="8">
        <v>1.8749999999999999E-2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3" t="s">
        <v>56</v>
      </c>
      <c r="F24" s="6">
        <v>0.348611</v>
      </c>
      <c r="G24" s="67">
        <v>0.72569399999999995</v>
      </c>
      <c r="H24" s="67"/>
      <c r="I24" s="7">
        <v>0.35625000000000001</v>
      </c>
      <c r="J24" s="8">
        <v>1.5278E-2</v>
      </c>
      <c r="K24" s="8">
        <v>0</v>
      </c>
      <c r="L24" s="7">
        <v>0</v>
      </c>
      <c r="M24" s="8">
        <v>0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3" t="s">
        <v>56</v>
      </c>
      <c r="F25" s="6">
        <v>0.346528</v>
      </c>
      <c r="G25" s="67">
        <v>0.69374999999999998</v>
      </c>
      <c r="H25" s="67"/>
      <c r="I25" s="7">
        <v>0.32638899999999998</v>
      </c>
      <c r="J25" s="8">
        <v>4.8611000000000001E-2</v>
      </c>
      <c r="K25" s="8">
        <v>0</v>
      </c>
      <c r="L25" s="7">
        <v>0</v>
      </c>
      <c r="M25" s="8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26</v>
      </c>
      <c r="D26" s="66"/>
      <c r="E26" s="10"/>
      <c r="F26" s="10"/>
      <c r="G26" s="69"/>
      <c r="H26" s="69"/>
      <c r="I26" s="10"/>
      <c r="J26" s="10"/>
      <c r="K26" s="10"/>
      <c r="L26" s="10"/>
      <c r="M26" s="10"/>
      <c r="N26" s="10"/>
    </row>
    <row r="27" spans="1:14" ht="16.5" customHeight="1">
      <c r="A27" s="3" t="s">
        <v>19</v>
      </c>
      <c r="B27" s="4">
        <v>45883</v>
      </c>
      <c r="C27" s="66" t="s">
        <v>26</v>
      </c>
      <c r="D27" s="66"/>
      <c r="E27" s="9"/>
      <c r="F27" s="9"/>
      <c r="G27" s="68"/>
      <c r="H27" s="68"/>
      <c r="I27" s="9"/>
      <c r="J27" s="9"/>
      <c r="K27" s="9"/>
      <c r="L27" s="9"/>
      <c r="M27" s="9"/>
      <c r="N27" s="9"/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127</v>
      </c>
      <c r="D32" s="66"/>
      <c r="E32" s="9"/>
      <c r="F32" s="9"/>
      <c r="G32" s="68"/>
      <c r="H32" s="68"/>
      <c r="I32" s="9"/>
      <c r="J32" s="9"/>
      <c r="K32" s="9"/>
      <c r="L32" s="9"/>
      <c r="M32" s="9"/>
      <c r="N32" s="9"/>
    </row>
    <row r="33" spans="1:14" ht="16.5" customHeight="1">
      <c r="A33" s="3" t="s">
        <v>15</v>
      </c>
      <c r="B33" s="4">
        <v>45888</v>
      </c>
      <c r="C33" s="66" t="s">
        <v>127</v>
      </c>
      <c r="D33" s="66"/>
      <c r="E33" s="9"/>
      <c r="F33" s="9"/>
      <c r="G33" s="68"/>
      <c r="H33" s="68"/>
      <c r="I33" s="9"/>
      <c r="J33" s="9"/>
      <c r="K33" s="9"/>
      <c r="L33" s="9"/>
      <c r="M33" s="9"/>
      <c r="N33" s="9"/>
    </row>
    <row r="34" spans="1:14" ht="12.75" customHeight="1">
      <c r="A34" s="15" t="s">
        <v>18</v>
      </c>
      <c r="B34" s="16">
        <v>45889</v>
      </c>
      <c r="C34" s="72" t="s">
        <v>142</v>
      </c>
      <c r="D34" s="72"/>
      <c r="E34" s="18" t="s">
        <v>143</v>
      </c>
      <c r="F34" s="19">
        <v>0.20138900000000001</v>
      </c>
      <c r="G34" s="73">
        <v>0.59930600000000001</v>
      </c>
      <c r="H34" s="73"/>
      <c r="I34" s="20">
        <v>0.370139</v>
      </c>
      <c r="J34" s="20">
        <v>0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270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33203125" customWidth="1"/>
    <col min="4" max="4" width="27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271</v>
      </c>
      <c r="B1" s="62"/>
      <c r="C1" s="62"/>
      <c r="D1" s="85" t="s">
        <v>272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0.20833333333333334</v>
      </c>
      <c r="BP1" s="50">
        <v>0.60416666666666663</v>
      </c>
      <c r="BQ1" s="51">
        <v>6.9443333333333301E-3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273</v>
      </c>
      <c r="G3" s="65" t="s">
        <v>274</v>
      </c>
      <c r="H3" s="65"/>
      <c r="I3" s="1" t="s">
        <v>224</v>
      </c>
      <c r="J3" s="2" t="s">
        <v>10</v>
      </c>
      <c r="K3" s="1" t="s">
        <v>275</v>
      </c>
      <c r="L3" s="1" t="s">
        <v>12</v>
      </c>
      <c r="M3" s="1" t="s">
        <v>276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0.71944399999999997</v>
      </c>
      <c r="G4" s="75">
        <v>9.375E-2</v>
      </c>
      <c r="H4" s="75"/>
      <c r="I4" s="8">
        <v>0.34375</v>
      </c>
      <c r="J4" s="8">
        <v>0</v>
      </c>
      <c r="K4" s="8">
        <v>9.7219999999999997E-3</v>
      </c>
      <c r="L4" s="7">
        <v>0</v>
      </c>
      <c r="M4" s="8">
        <v>9.7219999999999997E-3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0.71875</v>
      </c>
      <c r="G5" s="75">
        <v>9.375E-2</v>
      </c>
      <c r="H5" s="75"/>
      <c r="I5" s="8">
        <v>0.34375</v>
      </c>
      <c r="J5" s="8">
        <v>0</v>
      </c>
      <c r="K5" s="8">
        <v>1.0416999999999999E-2</v>
      </c>
      <c r="L5" s="7">
        <v>0</v>
      </c>
      <c r="M5" s="8">
        <v>1.0416999999999999E-2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0.71875</v>
      </c>
      <c r="G6" s="75">
        <v>9.4444E-2</v>
      </c>
      <c r="H6" s="75"/>
      <c r="I6" s="8">
        <v>0.34444399999999997</v>
      </c>
      <c r="J6" s="8">
        <v>0</v>
      </c>
      <c r="K6" s="8">
        <v>1.0416999999999999E-2</v>
      </c>
      <c r="L6" s="7">
        <v>0</v>
      </c>
      <c r="M6" s="8">
        <v>1.0416999999999999E-2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0.61944399999999999</v>
      </c>
      <c r="G7" s="75">
        <v>0.96944399999999997</v>
      </c>
      <c r="H7" s="75"/>
      <c r="I7" s="8">
        <v>0.32361099999999998</v>
      </c>
      <c r="J7" s="8">
        <v>0</v>
      </c>
      <c r="K7" s="8">
        <v>5.5560000000000002E-3</v>
      </c>
      <c r="L7" s="7">
        <v>0</v>
      </c>
      <c r="M7" s="8">
        <v>5.5560000000000002E-3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0.32847199999999999</v>
      </c>
      <c r="G10" s="75">
        <v>0.71944399999999997</v>
      </c>
      <c r="H10" s="75"/>
      <c r="I10" s="8">
        <v>0.36527799999999999</v>
      </c>
      <c r="J10" s="8">
        <v>0</v>
      </c>
      <c r="K10" s="8">
        <v>4.8609999999999999E-3</v>
      </c>
      <c r="L10" s="7">
        <v>0</v>
      </c>
      <c r="M10" s="8">
        <v>4.8609999999999999E-3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0.32500000000000001</v>
      </c>
      <c r="G11" s="75">
        <v>0.71736100000000003</v>
      </c>
      <c r="H11" s="75"/>
      <c r="I11" s="8">
        <v>0.36319400000000002</v>
      </c>
      <c r="J11" s="8">
        <v>1.1806000000000001E-2</v>
      </c>
      <c r="K11" s="8">
        <v>8.3330000000000001E-3</v>
      </c>
      <c r="L11" s="7">
        <v>0</v>
      </c>
      <c r="M11" s="8">
        <v>8.3330000000000001E-3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0.33263900000000002</v>
      </c>
      <c r="G12" s="75">
        <v>0.71736100000000003</v>
      </c>
      <c r="H12" s="75"/>
      <c r="I12" s="8">
        <v>0.36319400000000002</v>
      </c>
      <c r="J12" s="8">
        <v>1.1806000000000001E-2</v>
      </c>
      <c r="K12" s="8">
        <v>6.9399999999999996E-4</v>
      </c>
      <c r="L12" s="7">
        <v>0</v>
      </c>
      <c r="M12" s="8">
        <v>6.9399999999999996E-4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0.32361099999999998</v>
      </c>
      <c r="G13" s="75">
        <v>0.71805600000000003</v>
      </c>
      <c r="H13" s="75"/>
      <c r="I13" s="8">
        <v>0.36388900000000002</v>
      </c>
      <c r="J13" s="8">
        <v>1.1110999999999999E-2</v>
      </c>
      <c r="K13" s="8">
        <v>9.7219999999999997E-3</v>
      </c>
      <c r="L13" s="7">
        <v>0</v>
      </c>
      <c r="M13" s="8">
        <v>9.7219999999999997E-3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0.32569399999999998</v>
      </c>
      <c r="G14" s="75">
        <v>0.598611</v>
      </c>
      <c r="H14" s="75"/>
      <c r="I14" s="8">
        <v>0.24444399999999999</v>
      </c>
      <c r="J14" s="8">
        <v>0</v>
      </c>
      <c r="K14" s="8">
        <v>7.639E-3</v>
      </c>
      <c r="L14" s="7">
        <v>0</v>
      </c>
      <c r="M14" s="8">
        <v>7.639E-3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142</v>
      </c>
      <c r="D17" s="66"/>
      <c r="E17" s="22" t="s">
        <v>143</v>
      </c>
      <c r="F17" s="23">
        <v>0.20833299999999999</v>
      </c>
      <c r="G17" s="75">
        <v>0.60347200000000001</v>
      </c>
      <c r="H17" s="75"/>
      <c r="I17" s="8">
        <v>0.37430600000000003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142</v>
      </c>
      <c r="D18" s="66"/>
      <c r="E18" s="22" t="s">
        <v>143</v>
      </c>
      <c r="F18" s="23">
        <v>0.20555599999999999</v>
      </c>
      <c r="G18" s="75">
        <v>0.59930600000000001</v>
      </c>
      <c r="H18" s="75"/>
      <c r="I18" s="8">
        <v>0.370139</v>
      </c>
      <c r="J18" s="8">
        <v>0</v>
      </c>
      <c r="K18" s="8">
        <v>2.7780000000000001E-3</v>
      </c>
      <c r="L18" s="7">
        <v>0</v>
      </c>
      <c r="M18" s="8">
        <v>2.7780000000000001E-3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142</v>
      </c>
      <c r="D19" s="66"/>
      <c r="E19" s="22" t="s">
        <v>143</v>
      </c>
      <c r="F19" s="23">
        <v>0.20624999999999999</v>
      </c>
      <c r="G19" s="75">
        <v>0.59930600000000001</v>
      </c>
      <c r="H19" s="75"/>
      <c r="I19" s="8">
        <v>0.370139</v>
      </c>
      <c r="J19" s="8">
        <v>0</v>
      </c>
      <c r="K19" s="8">
        <v>2.0830000000000002E-3</v>
      </c>
      <c r="L19" s="7">
        <v>0</v>
      </c>
      <c r="M19" s="8">
        <v>2.0830000000000002E-3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142</v>
      </c>
      <c r="D20" s="66"/>
      <c r="E20" s="22" t="s">
        <v>143</v>
      </c>
      <c r="F20" s="23">
        <v>0.20763899999999999</v>
      </c>
      <c r="G20" s="75">
        <v>0.59930600000000001</v>
      </c>
      <c r="H20" s="75"/>
      <c r="I20" s="8">
        <v>0.370139</v>
      </c>
      <c r="J20" s="8">
        <v>0</v>
      </c>
      <c r="K20" s="8">
        <v>6.9399999999999996E-4</v>
      </c>
      <c r="L20" s="7">
        <v>0</v>
      </c>
      <c r="M20" s="8">
        <v>6.9399999999999996E-4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142</v>
      </c>
      <c r="D21" s="66"/>
      <c r="E21" s="22" t="s">
        <v>144</v>
      </c>
      <c r="F21" s="23">
        <v>0.20763899999999999</v>
      </c>
      <c r="G21" s="75">
        <v>0.47430600000000001</v>
      </c>
      <c r="H21" s="75"/>
      <c r="I21" s="8">
        <v>0.245139</v>
      </c>
      <c r="J21" s="8">
        <v>0</v>
      </c>
      <c r="K21" s="8">
        <v>6.9399999999999996E-4</v>
      </c>
      <c r="L21" s="7">
        <v>0</v>
      </c>
      <c r="M21" s="8">
        <v>6.9399999999999996E-4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0.72222200000000003</v>
      </c>
      <c r="G24" s="75">
        <v>9.7917000000000004E-2</v>
      </c>
      <c r="H24" s="75"/>
      <c r="I24" s="8">
        <v>0.34791699999999998</v>
      </c>
      <c r="J24" s="8">
        <v>0</v>
      </c>
      <c r="K24" s="8">
        <v>6.9439999999999997E-3</v>
      </c>
      <c r="L24" s="7">
        <v>0</v>
      </c>
      <c r="M24" s="8">
        <v>6.9439999999999997E-3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0.71875</v>
      </c>
      <c r="G25" s="75">
        <v>9.5833000000000002E-2</v>
      </c>
      <c r="H25" s="75"/>
      <c r="I25" s="8">
        <v>0.345833</v>
      </c>
      <c r="J25" s="8">
        <v>0</v>
      </c>
      <c r="K25" s="8">
        <v>1.0416999999999999E-2</v>
      </c>
      <c r="L25" s="7">
        <v>0</v>
      </c>
      <c r="M25" s="8">
        <v>1.0416999999999999E-2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0.72222200000000003</v>
      </c>
      <c r="G26" s="75">
        <v>0.1</v>
      </c>
      <c r="H26" s="75"/>
      <c r="I26" s="8">
        <v>0.35</v>
      </c>
      <c r="J26" s="8">
        <v>0</v>
      </c>
      <c r="K26" s="8">
        <v>6.9439999999999997E-3</v>
      </c>
      <c r="L26" s="7">
        <v>0</v>
      </c>
      <c r="M26" s="8">
        <v>6.9439999999999997E-3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0.72708300000000003</v>
      </c>
      <c r="G27" s="75">
        <v>2.7780000000000001E-3</v>
      </c>
      <c r="H27" s="75"/>
      <c r="I27" s="8">
        <v>0.252778</v>
      </c>
      <c r="J27" s="8">
        <v>0.10138900000000001</v>
      </c>
      <c r="K27" s="8">
        <v>2.0830000000000002E-3</v>
      </c>
      <c r="L27" s="7">
        <v>0</v>
      </c>
      <c r="M27" s="8">
        <v>2.0830000000000002E-3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142</v>
      </c>
      <c r="D32" s="66"/>
      <c r="E32" s="14" t="s">
        <v>143</v>
      </c>
      <c r="F32" s="23">
        <v>0.20555599999999999</v>
      </c>
      <c r="G32" s="67">
        <v>0.60069399999999995</v>
      </c>
      <c r="H32" s="67"/>
      <c r="I32" s="7">
        <v>0.37152800000000002</v>
      </c>
      <c r="J32" s="24">
        <v>0</v>
      </c>
      <c r="K32" s="7">
        <v>2.7780000000000001E-3</v>
      </c>
      <c r="L32" s="8">
        <v>0</v>
      </c>
      <c r="M32" s="7">
        <v>2.7780000000000001E-3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142</v>
      </c>
      <c r="D33" s="66"/>
      <c r="E33" s="14" t="s">
        <v>143</v>
      </c>
      <c r="F33" s="23">
        <v>0.20555599999999999</v>
      </c>
      <c r="G33" s="67">
        <v>0.6</v>
      </c>
      <c r="H33" s="67"/>
      <c r="I33" s="7">
        <v>0.37083300000000002</v>
      </c>
      <c r="J33" s="24">
        <v>0</v>
      </c>
      <c r="K33" s="7">
        <v>2.7780000000000001E-3</v>
      </c>
      <c r="L33" s="8">
        <v>0</v>
      </c>
      <c r="M33" s="7">
        <v>2.7780000000000001E-3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142</v>
      </c>
      <c r="D34" s="72"/>
      <c r="E34" s="18" t="s">
        <v>143</v>
      </c>
      <c r="F34" s="25">
        <v>0.20138900000000001</v>
      </c>
      <c r="G34" s="73">
        <v>0.59791700000000003</v>
      </c>
      <c r="H34" s="73"/>
      <c r="I34" s="20">
        <v>0.36875000000000002</v>
      </c>
      <c r="J34" s="26">
        <v>0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277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3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1.33203125" customWidth="1"/>
    <col min="4" max="4" width="25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278</v>
      </c>
      <c r="B1" s="62"/>
      <c r="C1" s="62"/>
      <c r="D1" s="74" t="s">
        <v>279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2.7773333333333261E-3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280</v>
      </c>
      <c r="G3" s="65" t="s">
        <v>281</v>
      </c>
      <c r="H3" s="65"/>
      <c r="I3" s="1" t="s">
        <v>282</v>
      </c>
      <c r="J3" s="2" t="s">
        <v>283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0.33958300000000002</v>
      </c>
      <c r="G4" s="75">
        <v>0.71319399999999999</v>
      </c>
      <c r="H4" s="75"/>
      <c r="I4" s="8">
        <v>0.35277799999999998</v>
      </c>
      <c r="J4" s="8">
        <v>1.5972E-2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0.33750000000000002</v>
      </c>
      <c r="G5" s="75">
        <v>0.71458299999999997</v>
      </c>
      <c r="H5" s="75"/>
      <c r="I5" s="8">
        <v>0.35625000000000001</v>
      </c>
      <c r="J5" s="8">
        <v>1.4583E-2</v>
      </c>
      <c r="K5" s="8">
        <v>0</v>
      </c>
      <c r="L5" s="7">
        <v>0</v>
      </c>
      <c r="M5" s="8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0.338889</v>
      </c>
      <c r="G6" s="75">
        <v>0.71666700000000005</v>
      </c>
      <c r="H6" s="75"/>
      <c r="I6" s="8">
        <v>0.35694399999999998</v>
      </c>
      <c r="J6" s="8">
        <v>1.2500000000000001E-2</v>
      </c>
      <c r="K6" s="8">
        <v>0</v>
      </c>
      <c r="L6" s="7">
        <v>0</v>
      </c>
      <c r="M6" s="8">
        <v>0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0.33819399999999999</v>
      </c>
      <c r="G7" s="75">
        <v>0.57986099999999996</v>
      </c>
      <c r="H7" s="75"/>
      <c r="I7" s="8">
        <v>0.220833</v>
      </c>
      <c r="J7" s="8">
        <v>2.4306000000000001E-2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0.73958299999999999</v>
      </c>
      <c r="G10" s="75">
        <v>0.107639</v>
      </c>
      <c r="H10" s="75"/>
      <c r="I10" s="8">
        <v>0.34375</v>
      </c>
      <c r="J10" s="8">
        <v>0</v>
      </c>
      <c r="K10" s="8">
        <v>3.4719999999999998E-3</v>
      </c>
      <c r="L10" s="7">
        <v>0</v>
      </c>
      <c r="M10" s="8">
        <v>3.4719999999999998E-3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0.73472199999999999</v>
      </c>
      <c r="G11" s="75">
        <v>8.6805999999999994E-2</v>
      </c>
      <c r="H11" s="75"/>
      <c r="I11" s="8">
        <v>0.33124999999999999</v>
      </c>
      <c r="J11" s="8">
        <v>1.7361000000000001E-2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0.73611099999999996</v>
      </c>
      <c r="G12" s="75">
        <v>9.3056E-2</v>
      </c>
      <c r="H12" s="75"/>
      <c r="I12" s="8">
        <v>0.33611099999999999</v>
      </c>
      <c r="J12" s="8">
        <v>1.1110999999999999E-2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0.73680599999999996</v>
      </c>
      <c r="G13" s="75">
        <v>9.2360999999999999E-2</v>
      </c>
      <c r="H13" s="75"/>
      <c r="I13" s="8">
        <v>0.33472200000000002</v>
      </c>
      <c r="J13" s="8">
        <v>1.1806000000000001E-2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0.62916700000000003</v>
      </c>
      <c r="G14" s="75">
        <v>0.96944399999999997</v>
      </c>
      <c r="H14" s="75"/>
      <c r="I14" s="8">
        <v>0.31944400000000001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0.33819399999999999</v>
      </c>
      <c r="G17" s="75">
        <v>0.71458299999999997</v>
      </c>
      <c r="H17" s="75"/>
      <c r="I17" s="8">
        <v>0.35555599999999998</v>
      </c>
      <c r="J17" s="8">
        <v>1.4583E-2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0.34305600000000003</v>
      </c>
      <c r="G18" s="75">
        <v>0.71736100000000003</v>
      </c>
      <c r="H18" s="75"/>
      <c r="I18" s="8">
        <v>0.35347200000000001</v>
      </c>
      <c r="J18" s="8">
        <v>1.1806000000000001E-2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0.340972</v>
      </c>
      <c r="G19" s="75">
        <v>0.71597200000000005</v>
      </c>
      <c r="H19" s="75"/>
      <c r="I19" s="8">
        <v>0.35416700000000001</v>
      </c>
      <c r="J19" s="8">
        <v>1.3194000000000001E-2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0.341667</v>
      </c>
      <c r="G20" s="75">
        <v>0.71527799999999997</v>
      </c>
      <c r="H20" s="75"/>
      <c r="I20" s="8">
        <v>0.35277799999999998</v>
      </c>
      <c r="J20" s="8">
        <v>1.3889E-2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0.34236100000000003</v>
      </c>
      <c r="G21" s="75">
        <v>0.58611100000000005</v>
      </c>
      <c r="H21" s="75"/>
      <c r="I21" s="8">
        <v>0.222917</v>
      </c>
      <c r="J21" s="8">
        <v>1.8055999999999999E-2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0.73888900000000002</v>
      </c>
      <c r="G24" s="75">
        <v>0.106944</v>
      </c>
      <c r="H24" s="75"/>
      <c r="I24" s="8">
        <v>0.34444399999999997</v>
      </c>
      <c r="J24" s="8">
        <v>0</v>
      </c>
      <c r="K24" s="8">
        <v>2.7780000000000001E-3</v>
      </c>
      <c r="L24" s="7">
        <v>0</v>
      </c>
      <c r="M24" s="8">
        <v>2.7780000000000001E-3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0.73541699999999999</v>
      </c>
      <c r="G25" s="75">
        <v>9.7917000000000004E-2</v>
      </c>
      <c r="H25" s="75"/>
      <c r="I25" s="8">
        <v>0.341667</v>
      </c>
      <c r="J25" s="8">
        <v>0</v>
      </c>
      <c r="K25" s="8">
        <v>0</v>
      </c>
      <c r="L25" s="7">
        <v>0</v>
      </c>
      <c r="M25" s="8">
        <v>0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0.73124999999999996</v>
      </c>
      <c r="G26" s="75">
        <v>9.7222000000000003E-2</v>
      </c>
      <c r="H26" s="75"/>
      <c r="I26" s="8">
        <v>0.34513899999999997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0.73472199999999999</v>
      </c>
      <c r="G27" s="75">
        <v>2.7780000000000001E-3</v>
      </c>
      <c r="H27" s="75"/>
      <c r="I27" s="8">
        <v>0.247222</v>
      </c>
      <c r="J27" s="8">
        <v>0.10138900000000001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0.340972</v>
      </c>
      <c r="G32" s="67">
        <v>0.71736100000000003</v>
      </c>
      <c r="H32" s="67"/>
      <c r="I32" s="7">
        <v>0.35555599999999998</v>
      </c>
      <c r="J32" s="24">
        <v>1.1806000000000001E-2</v>
      </c>
      <c r="K32" s="7">
        <v>0</v>
      </c>
      <c r="L32" s="8">
        <v>0</v>
      </c>
      <c r="M32" s="7">
        <v>0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0.34027800000000002</v>
      </c>
      <c r="G33" s="67">
        <v>0.51944400000000002</v>
      </c>
      <c r="H33" s="67"/>
      <c r="I33" s="7">
        <v>0.158333</v>
      </c>
      <c r="J33" s="24">
        <v>0.20972199999999999</v>
      </c>
      <c r="K33" s="7">
        <v>0</v>
      </c>
      <c r="L33" s="8">
        <v>0</v>
      </c>
      <c r="M33" s="7">
        <v>0</v>
      </c>
      <c r="N33" s="7">
        <v>0.20972199999999999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0.341667</v>
      </c>
      <c r="G34" s="73">
        <v>0.71666700000000005</v>
      </c>
      <c r="H34" s="73"/>
      <c r="I34" s="20">
        <v>0.35416700000000001</v>
      </c>
      <c r="J34" s="26">
        <v>1.2500000000000001E-2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284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4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285</v>
      </c>
      <c r="B1" s="62"/>
      <c r="C1" s="62"/>
      <c r="D1" s="84" t="s">
        <v>286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0.6875</v>
      </c>
      <c r="BQ1" s="51">
        <v>1.3889999999999736E-3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131</v>
      </c>
      <c r="D3" s="65"/>
      <c r="E3" s="2" t="s">
        <v>132</v>
      </c>
      <c r="F3" s="1" t="s">
        <v>287</v>
      </c>
      <c r="G3" s="65" t="s">
        <v>288</v>
      </c>
      <c r="H3" s="65"/>
      <c r="I3" s="1" t="s">
        <v>165</v>
      </c>
      <c r="J3" s="2" t="s">
        <v>10</v>
      </c>
      <c r="K3" s="1" t="s">
        <v>289</v>
      </c>
      <c r="L3" s="1" t="s">
        <v>12</v>
      </c>
      <c r="M3" s="1" t="s">
        <v>290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136</v>
      </c>
      <c r="D4" s="66"/>
      <c r="E4" s="22" t="s">
        <v>137</v>
      </c>
      <c r="F4" s="23">
        <v>0.27777800000000002</v>
      </c>
      <c r="G4" s="75">
        <v>0.69027799999999995</v>
      </c>
      <c r="H4" s="75"/>
      <c r="I4" s="8">
        <v>0.375</v>
      </c>
      <c r="J4" s="8">
        <v>0</v>
      </c>
      <c r="K4" s="8">
        <v>1.6667000000000001E-2</v>
      </c>
      <c r="L4" s="7">
        <v>0</v>
      </c>
      <c r="M4" s="8">
        <v>1.6667000000000001E-2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136</v>
      </c>
      <c r="D5" s="66"/>
      <c r="E5" s="22" t="s">
        <v>137</v>
      </c>
      <c r="F5" s="23">
        <v>0.29027799999999998</v>
      </c>
      <c r="G5" s="75">
        <v>0.6875</v>
      </c>
      <c r="H5" s="75"/>
      <c r="I5" s="8">
        <v>0.375</v>
      </c>
      <c r="J5" s="8">
        <v>0</v>
      </c>
      <c r="K5" s="8">
        <v>1.389E-3</v>
      </c>
      <c r="L5" s="7">
        <v>0</v>
      </c>
      <c r="M5" s="8">
        <v>1.389E-3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136</v>
      </c>
      <c r="D6" s="66"/>
      <c r="E6" s="22" t="s">
        <v>137</v>
      </c>
      <c r="F6" s="23">
        <v>0.27708300000000002</v>
      </c>
      <c r="G6" s="75">
        <v>0.69027799999999995</v>
      </c>
      <c r="H6" s="75"/>
      <c r="I6" s="8">
        <v>0.375</v>
      </c>
      <c r="J6" s="8">
        <v>0</v>
      </c>
      <c r="K6" s="8">
        <v>1.7361000000000001E-2</v>
      </c>
      <c r="L6" s="7">
        <v>0</v>
      </c>
      <c r="M6" s="8">
        <v>1.7361000000000001E-2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136</v>
      </c>
      <c r="D7" s="66"/>
      <c r="E7" s="22" t="s">
        <v>138</v>
      </c>
      <c r="F7" s="23">
        <v>0.27777800000000002</v>
      </c>
      <c r="G7" s="75">
        <v>0.56805600000000001</v>
      </c>
      <c r="H7" s="75"/>
      <c r="I7" s="8">
        <v>0.25</v>
      </c>
      <c r="J7" s="8">
        <v>0</v>
      </c>
      <c r="K7" s="8">
        <v>1.9443999999999999E-2</v>
      </c>
      <c r="L7" s="7">
        <v>0</v>
      </c>
      <c r="M7" s="8">
        <v>1.9443999999999999E-2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0.72569399999999995</v>
      </c>
      <c r="G10" s="75">
        <v>0.10347199999999999</v>
      </c>
      <c r="H10" s="75"/>
      <c r="I10" s="8">
        <v>0.35347200000000001</v>
      </c>
      <c r="J10" s="8">
        <v>0</v>
      </c>
      <c r="K10" s="8">
        <v>3.4719999999999998E-3</v>
      </c>
      <c r="L10" s="7">
        <v>0</v>
      </c>
      <c r="M10" s="8">
        <v>3.4719999999999998E-3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0.71944399999999997</v>
      </c>
      <c r="G11" s="75">
        <v>8.8888999999999996E-2</v>
      </c>
      <c r="H11" s="75"/>
      <c r="I11" s="8">
        <v>0.338889</v>
      </c>
      <c r="J11" s="8">
        <v>1.5278E-2</v>
      </c>
      <c r="K11" s="8">
        <v>9.7219999999999997E-3</v>
      </c>
      <c r="L11" s="7">
        <v>0</v>
      </c>
      <c r="M11" s="8">
        <v>9.7219999999999997E-3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0.723611</v>
      </c>
      <c r="G12" s="75">
        <v>9.375E-2</v>
      </c>
      <c r="H12" s="75"/>
      <c r="I12" s="8">
        <v>0.34375</v>
      </c>
      <c r="J12" s="8">
        <v>0</v>
      </c>
      <c r="K12" s="8">
        <v>5.5560000000000002E-3</v>
      </c>
      <c r="L12" s="7">
        <v>0</v>
      </c>
      <c r="M12" s="8">
        <v>5.5560000000000002E-3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0.723611</v>
      </c>
      <c r="G13" s="75">
        <v>9.4444E-2</v>
      </c>
      <c r="H13" s="75"/>
      <c r="I13" s="8">
        <v>0.34444399999999997</v>
      </c>
      <c r="J13" s="8">
        <v>0</v>
      </c>
      <c r="K13" s="8">
        <v>5.5560000000000002E-3</v>
      </c>
      <c r="L13" s="7">
        <v>0</v>
      </c>
      <c r="M13" s="8">
        <v>5.5560000000000002E-3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0.62916700000000003</v>
      </c>
      <c r="G14" s="75">
        <v>0.97083299999999995</v>
      </c>
      <c r="H14" s="75"/>
      <c r="I14" s="8">
        <v>0.32083299999999998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136</v>
      </c>
      <c r="D17" s="66"/>
      <c r="E17" s="22" t="s">
        <v>137</v>
      </c>
      <c r="F17" s="23">
        <v>0.27708300000000002</v>
      </c>
      <c r="G17" s="75">
        <v>0.69097200000000003</v>
      </c>
      <c r="H17" s="75"/>
      <c r="I17" s="8">
        <v>0.375</v>
      </c>
      <c r="J17" s="8">
        <v>0</v>
      </c>
      <c r="K17" s="8">
        <v>1.8055999999999999E-2</v>
      </c>
      <c r="L17" s="7">
        <v>0</v>
      </c>
      <c r="M17" s="8">
        <v>1.8055999999999999E-2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136</v>
      </c>
      <c r="D18" s="66"/>
      <c r="E18" s="22" t="s">
        <v>137</v>
      </c>
      <c r="F18" s="23">
        <v>0.27986100000000003</v>
      </c>
      <c r="G18" s="75">
        <v>0.68888899999999997</v>
      </c>
      <c r="H18" s="75"/>
      <c r="I18" s="8">
        <v>0.375</v>
      </c>
      <c r="J18" s="8">
        <v>0</v>
      </c>
      <c r="K18" s="8">
        <v>1.3194000000000001E-2</v>
      </c>
      <c r="L18" s="7">
        <v>0</v>
      </c>
      <c r="M18" s="8">
        <v>1.3194000000000001E-2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136</v>
      </c>
      <c r="D19" s="66"/>
      <c r="E19" s="22" t="s">
        <v>137</v>
      </c>
      <c r="F19" s="23">
        <v>0.276389</v>
      </c>
      <c r="G19" s="75">
        <v>0.68680600000000003</v>
      </c>
      <c r="H19" s="75"/>
      <c r="I19" s="8">
        <v>0.37430600000000003</v>
      </c>
      <c r="J19" s="8">
        <v>0</v>
      </c>
      <c r="K19" s="8">
        <v>1.5278E-2</v>
      </c>
      <c r="L19" s="7">
        <v>0</v>
      </c>
      <c r="M19" s="8">
        <v>1.5278E-2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136</v>
      </c>
      <c r="D20" s="66"/>
      <c r="E20" s="22" t="s">
        <v>137</v>
      </c>
      <c r="F20" s="23">
        <v>0.276389</v>
      </c>
      <c r="G20" s="75">
        <v>0.69166700000000003</v>
      </c>
      <c r="H20" s="75"/>
      <c r="I20" s="8">
        <v>0.375</v>
      </c>
      <c r="J20" s="8">
        <v>0</v>
      </c>
      <c r="K20" s="8">
        <v>1.9443999999999999E-2</v>
      </c>
      <c r="L20" s="7">
        <v>0</v>
      </c>
      <c r="M20" s="8">
        <v>1.9443999999999999E-2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136</v>
      </c>
      <c r="D21" s="66"/>
      <c r="E21" s="22" t="s">
        <v>138</v>
      </c>
      <c r="F21" s="23">
        <v>0.27777800000000002</v>
      </c>
      <c r="G21" s="75">
        <v>0.56527799999999995</v>
      </c>
      <c r="H21" s="75"/>
      <c r="I21" s="8">
        <v>0.25</v>
      </c>
      <c r="J21" s="8">
        <v>0</v>
      </c>
      <c r="K21" s="8">
        <v>1.6667000000000001E-2</v>
      </c>
      <c r="L21" s="7">
        <v>0</v>
      </c>
      <c r="M21" s="8">
        <v>1.6667000000000001E-2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0.72499999999999998</v>
      </c>
      <c r="G24" s="75">
        <v>0.10208299999999999</v>
      </c>
      <c r="H24" s="75"/>
      <c r="I24" s="8">
        <v>0.35208299999999998</v>
      </c>
      <c r="J24" s="8">
        <v>0</v>
      </c>
      <c r="K24" s="8">
        <v>4.1669999999999997E-3</v>
      </c>
      <c r="L24" s="7">
        <v>0</v>
      </c>
      <c r="M24" s="8">
        <v>4.1669999999999997E-3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0.72499999999999998</v>
      </c>
      <c r="G25" s="75">
        <v>9.7917000000000004E-2</v>
      </c>
      <c r="H25" s="75"/>
      <c r="I25" s="8">
        <v>0.34791699999999998</v>
      </c>
      <c r="J25" s="8">
        <v>0</v>
      </c>
      <c r="K25" s="8">
        <v>4.1669999999999997E-3</v>
      </c>
      <c r="L25" s="7">
        <v>0</v>
      </c>
      <c r="M25" s="8">
        <v>4.1669999999999997E-3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0.72847200000000001</v>
      </c>
      <c r="G26" s="75">
        <v>9.6528000000000003E-2</v>
      </c>
      <c r="H26" s="75"/>
      <c r="I26" s="8">
        <v>0.346528</v>
      </c>
      <c r="J26" s="8">
        <v>0</v>
      </c>
      <c r="K26" s="8">
        <v>6.9399999999999996E-4</v>
      </c>
      <c r="L26" s="7">
        <v>0</v>
      </c>
      <c r="M26" s="8">
        <v>6.9399999999999996E-4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0.73263900000000004</v>
      </c>
      <c r="G27" s="75">
        <v>1.389E-3</v>
      </c>
      <c r="H27" s="75"/>
      <c r="I27" s="8">
        <v>0.247917</v>
      </c>
      <c r="J27" s="8">
        <v>0.10277799999999999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136</v>
      </c>
      <c r="D32" s="66"/>
      <c r="E32" s="14" t="s">
        <v>137</v>
      </c>
      <c r="F32" s="23">
        <v>0.27986100000000003</v>
      </c>
      <c r="G32" s="67">
        <v>0.68819399999999997</v>
      </c>
      <c r="H32" s="67"/>
      <c r="I32" s="7">
        <v>0.375</v>
      </c>
      <c r="J32" s="24">
        <v>0</v>
      </c>
      <c r="K32" s="7">
        <v>1.2500000000000001E-2</v>
      </c>
      <c r="L32" s="8">
        <v>0</v>
      </c>
      <c r="M32" s="7">
        <v>1.2500000000000001E-2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136</v>
      </c>
      <c r="D33" s="66"/>
      <c r="E33" s="14" t="s">
        <v>137</v>
      </c>
      <c r="F33" s="23">
        <v>0.28055600000000003</v>
      </c>
      <c r="G33" s="67">
        <v>0.68958299999999995</v>
      </c>
      <c r="H33" s="67"/>
      <c r="I33" s="7">
        <v>0.375</v>
      </c>
      <c r="J33" s="24">
        <v>0</v>
      </c>
      <c r="K33" s="7">
        <v>1.3194000000000001E-2</v>
      </c>
      <c r="L33" s="8">
        <v>0</v>
      </c>
      <c r="M33" s="7">
        <v>1.3194000000000001E-2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136</v>
      </c>
      <c r="D34" s="72"/>
      <c r="E34" s="18" t="s">
        <v>137</v>
      </c>
      <c r="F34" s="25">
        <v>0.27777800000000002</v>
      </c>
      <c r="G34" s="73">
        <v>0.68888899999999997</v>
      </c>
      <c r="H34" s="73"/>
      <c r="I34" s="20">
        <v>0.375</v>
      </c>
      <c r="J34" s="26">
        <v>0</v>
      </c>
      <c r="K34" s="20">
        <v>1.5278E-2</v>
      </c>
      <c r="L34" s="21">
        <v>0</v>
      </c>
      <c r="M34" s="20">
        <v>1.5278E-2</v>
      </c>
      <c r="N34" s="20">
        <v>0</v>
      </c>
    </row>
    <row r="35" spans="1:14" ht="15.95" customHeight="1">
      <c r="A35" s="71" t="s">
        <v>291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5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33203125" customWidth="1"/>
    <col min="4" max="4" width="27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292</v>
      </c>
      <c r="B1" s="62"/>
      <c r="C1" s="62"/>
      <c r="D1" s="85" t="s">
        <v>293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6.2496666666665979E-3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88</v>
      </c>
      <c r="G3" s="65" t="s">
        <v>64</v>
      </c>
      <c r="H3" s="65"/>
      <c r="I3" s="1" t="s">
        <v>89</v>
      </c>
      <c r="J3" s="2" t="s">
        <v>66</v>
      </c>
      <c r="K3" s="1" t="s">
        <v>90</v>
      </c>
      <c r="L3" s="1" t="s">
        <v>12</v>
      </c>
      <c r="M3" s="1" t="s">
        <v>91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0.33333299999999999</v>
      </c>
      <c r="G4" s="75">
        <v>0.713889</v>
      </c>
      <c r="H4" s="75"/>
      <c r="I4" s="8">
        <v>0.35972199999999999</v>
      </c>
      <c r="J4" s="8">
        <v>1.5278E-2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0.32361099999999998</v>
      </c>
      <c r="G5" s="75">
        <v>0.713889</v>
      </c>
      <c r="H5" s="75"/>
      <c r="I5" s="8">
        <v>0.35972199999999999</v>
      </c>
      <c r="J5" s="8">
        <v>1.5278E-2</v>
      </c>
      <c r="K5" s="8">
        <v>9.7219999999999997E-3</v>
      </c>
      <c r="L5" s="7">
        <v>0</v>
      </c>
      <c r="M5" s="8">
        <v>9.7219999999999997E-3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0.33124999999999999</v>
      </c>
      <c r="G6" s="75">
        <v>0.73055599999999998</v>
      </c>
      <c r="H6" s="75"/>
      <c r="I6" s="8">
        <v>0.375</v>
      </c>
      <c r="J6" s="8">
        <v>0</v>
      </c>
      <c r="K6" s="8">
        <v>3.4719999999999998E-3</v>
      </c>
      <c r="L6" s="7">
        <v>0</v>
      </c>
      <c r="M6" s="8">
        <v>3.4719999999999998E-3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0.32916699999999999</v>
      </c>
      <c r="G7" s="75">
        <v>0.59236100000000003</v>
      </c>
      <c r="H7" s="75"/>
      <c r="I7" s="8">
        <v>0.23819399999999999</v>
      </c>
      <c r="J7" s="8">
        <v>1.1806000000000001E-2</v>
      </c>
      <c r="K7" s="8">
        <v>4.1669999999999997E-3</v>
      </c>
      <c r="L7" s="7">
        <v>0</v>
      </c>
      <c r="M7" s="8">
        <v>4.1669999999999997E-3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0.71805600000000003</v>
      </c>
      <c r="G10" s="75">
        <v>9.3056E-2</v>
      </c>
      <c r="H10" s="75"/>
      <c r="I10" s="8">
        <v>0.34305600000000003</v>
      </c>
      <c r="J10" s="8">
        <v>1.1110999999999999E-2</v>
      </c>
      <c r="K10" s="8">
        <v>1.1110999999999999E-2</v>
      </c>
      <c r="L10" s="7">
        <v>0</v>
      </c>
      <c r="M10" s="8">
        <v>1.1110999999999999E-2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0.71944399999999997</v>
      </c>
      <c r="G11" s="75">
        <v>9.1666999999999998E-2</v>
      </c>
      <c r="H11" s="75"/>
      <c r="I11" s="8">
        <v>0.341667</v>
      </c>
      <c r="J11" s="8">
        <v>1.2500000000000001E-2</v>
      </c>
      <c r="K11" s="8">
        <v>9.7219999999999997E-3</v>
      </c>
      <c r="L11" s="7">
        <v>0</v>
      </c>
      <c r="M11" s="8">
        <v>9.7219999999999997E-3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0.71944399999999997</v>
      </c>
      <c r="G12" s="75">
        <v>9.2360999999999999E-2</v>
      </c>
      <c r="H12" s="75"/>
      <c r="I12" s="8">
        <v>0.34236100000000003</v>
      </c>
      <c r="J12" s="8">
        <v>1.1806000000000001E-2</v>
      </c>
      <c r="K12" s="8">
        <v>9.7219999999999997E-3</v>
      </c>
      <c r="L12" s="7">
        <v>0</v>
      </c>
      <c r="M12" s="8">
        <v>9.7219999999999997E-3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0.71875</v>
      </c>
      <c r="G13" s="75">
        <v>9.2360999999999999E-2</v>
      </c>
      <c r="H13" s="75"/>
      <c r="I13" s="8">
        <v>0.34236100000000003</v>
      </c>
      <c r="J13" s="8">
        <v>1.1806000000000001E-2</v>
      </c>
      <c r="K13" s="8">
        <v>1.0416999999999999E-2</v>
      </c>
      <c r="L13" s="7">
        <v>0</v>
      </c>
      <c r="M13" s="8">
        <v>1.0416999999999999E-2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0.61736100000000005</v>
      </c>
      <c r="G14" s="75">
        <v>0.97083299999999995</v>
      </c>
      <c r="H14" s="75"/>
      <c r="I14" s="8">
        <v>0.32500000000000001</v>
      </c>
      <c r="J14" s="8">
        <v>0</v>
      </c>
      <c r="K14" s="8">
        <v>7.639E-3</v>
      </c>
      <c r="L14" s="7">
        <v>0</v>
      </c>
      <c r="M14" s="8">
        <v>7.639E-3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0.72847200000000001</v>
      </c>
      <c r="G17" s="75">
        <v>9.5833000000000002E-2</v>
      </c>
      <c r="H17" s="75"/>
      <c r="I17" s="8">
        <v>0.345833</v>
      </c>
      <c r="J17" s="8">
        <v>0</v>
      </c>
      <c r="K17" s="8">
        <v>6.9399999999999996E-4</v>
      </c>
      <c r="L17" s="7">
        <v>0</v>
      </c>
      <c r="M17" s="8">
        <v>6.9399999999999996E-4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0.71666700000000005</v>
      </c>
      <c r="G18" s="75">
        <v>9.6528000000000003E-2</v>
      </c>
      <c r="H18" s="75"/>
      <c r="I18" s="8">
        <v>0.346528</v>
      </c>
      <c r="J18" s="8">
        <v>0</v>
      </c>
      <c r="K18" s="8">
        <v>1.2500000000000001E-2</v>
      </c>
      <c r="L18" s="7">
        <v>0</v>
      </c>
      <c r="M18" s="8">
        <v>1.2500000000000001E-2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0.71736100000000003</v>
      </c>
      <c r="G19" s="75">
        <v>9.2360999999999999E-2</v>
      </c>
      <c r="H19" s="75"/>
      <c r="I19" s="8">
        <v>0.34236100000000003</v>
      </c>
      <c r="J19" s="8">
        <v>1.1806000000000001E-2</v>
      </c>
      <c r="K19" s="8">
        <v>1.1806000000000001E-2</v>
      </c>
      <c r="L19" s="7">
        <v>0</v>
      </c>
      <c r="M19" s="8">
        <v>1.1806000000000001E-2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0.72083299999999995</v>
      </c>
      <c r="G20" s="75">
        <v>9.1666999999999998E-2</v>
      </c>
      <c r="H20" s="75"/>
      <c r="I20" s="8">
        <v>0.341667</v>
      </c>
      <c r="J20" s="8">
        <v>1.2500000000000001E-2</v>
      </c>
      <c r="K20" s="8">
        <v>8.3330000000000001E-3</v>
      </c>
      <c r="L20" s="7">
        <v>0</v>
      </c>
      <c r="M20" s="8">
        <v>8.3330000000000001E-3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0.61527799999999999</v>
      </c>
      <c r="G21" s="75">
        <v>0.96805600000000003</v>
      </c>
      <c r="H21" s="75"/>
      <c r="I21" s="8">
        <v>0.32222200000000001</v>
      </c>
      <c r="J21" s="8">
        <v>1.1110999999999999E-2</v>
      </c>
      <c r="K21" s="8">
        <v>9.7219999999999997E-3</v>
      </c>
      <c r="L21" s="7">
        <v>0</v>
      </c>
      <c r="M21" s="8">
        <v>9.7219999999999997E-3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0.32291700000000001</v>
      </c>
      <c r="G24" s="75">
        <v>0.71527799999999997</v>
      </c>
      <c r="H24" s="75"/>
      <c r="I24" s="8">
        <v>0.36111100000000002</v>
      </c>
      <c r="J24" s="8">
        <v>1.3889E-2</v>
      </c>
      <c r="K24" s="8">
        <v>1.0416999999999999E-2</v>
      </c>
      <c r="L24" s="7">
        <v>0</v>
      </c>
      <c r="M24" s="8">
        <v>1.0416999999999999E-2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0.32847199999999999</v>
      </c>
      <c r="G25" s="75">
        <v>0.71597200000000005</v>
      </c>
      <c r="H25" s="75"/>
      <c r="I25" s="8">
        <v>0.36180600000000002</v>
      </c>
      <c r="J25" s="8">
        <v>1.3194000000000001E-2</v>
      </c>
      <c r="K25" s="8">
        <v>4.8609999999999999E-3</v>
      </c>
      <c r="L25" s="7">
        <v>0</v>
      </c>
      <c r="M25" s="8">
        <v>4.8609999999999999E-3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0.32569399999999998</v>
      </c>
      <c r="G26" s="75">
        <v>0.71597200000000005</v>
      </c>
      <c r="H26" s="75"/>
      <c r="I26" s="8">
        <v>0.36180600000000002</v>
      </c>
      <c r="J26" s="8">
        <v>1.3194000000000001E-2</v>
      </c>
      <c r="K26" s="8">
        <v>7.639E-3</v>
      </c>
      <c r="L26" s="7">
        <v>0</v>
      </c>
      <c r="M26" s="8">
        <v>7.639E-3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0.32569399999999998</v>
      </c>
      <c r="G27" s="75">
        <v>0.71597200000000005</v>
      </c>
      <c r="H27" s="75"/>
      <c r="I27" s="8">
        <v>0.36180600000000002</v>
      </c>
      <c r="J27" s="8">
        <v>1.3194000000000001E-2</v>
      </c>
      <c r="K27" s="8">
        <v>7.639E-3</v>
      </c>
      <c r="L27" s="7">
        <v>0</v>
      </c>
      <c r="M27" s="8">
        <v>7.639E-3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0.72013899999999997</v>
      </c>
      <c r="G32" s="67">
        <v>0.108333</v>
      </c>
      <c r="H32" s="67"/>
      <c r="I32" s="7">
        <v>0.35416700000000001</v>
      </c>
      <c r="J32" s="24">
        <v>0</v>
      </c>
      <c r="K32" s="7">
        <v>1.3194000000000001E-2</v>
      </c>
      <c r="L32" s="8">
        <v>0</v>
      </c>
      <c r="M32" s="7">
        <v>1.3194000000000001E-2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0.72083299999999995</v>
      </c>
      <c r="G33" s="67">
        <v>9.5833000000000002E-2</v>
      </c>
      <c r="H33" s="67"/>
      <c r="I33" s="7">
        <v>0.345833</v>
      </c>
      <c r="J33" s="24">
        <v>0</v>
      </c>
      <c r="K33" s="7">
        <v>8.3330000000000001E-3</v>
      </c>
      <c r="L33" s="8">
        <v>0</v>
      </c>
      <c r="M33" s="7">
        <v>8.3330000000000001E-3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0.72291700000000003</v>
      </c>
      <c r="G34" s="73">
        <v>9.9306000000000005E-2</v>
      </c>
      <c r="H34" s="73"/>
      <c r="I34" s="20">
        <v>0.34930600000000001</v>
      </c>
      <c r="J34" s="26">
        <v>0</v>
      </c>
      <c r="K34" s="20">
        <v>6.2500000000000003E-3</v>
      </c>
      <c r="L34" s="21">
        <v>0</v>
      </c>
      <c r="M34" s="20">
        <v>6.2500000000000003E-3</v>
      </c>
      <c r="N34" s="20">
        <v>0</v>
      </c>
    </row>
    <row r="35" spans="1:14" ht="15.95" customHeight="1">
      <c r="A35" s="71" t="s">
        <v>294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6"/>
  <dimension ref="A1:BQ20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35.33203125" customWidth="1"/>
    <col min="5" max="5" width="11.5" customWidth="1"/>
    <col min="6" max="6" width="8.5" customWidth="1"/>
    <col min="7" max="7" width="2" customWidth="1"/>
    <col min="8" max="8" width="9.5" customWidth="1"/>
    <col min="9" max="9" width="11.1640625" customWidth="1"/>
    <col min="10" max="10" width="9.33203125" customWidth="1"/>
    <col min="11" max="11" width="9.83203125" customWidth="1"/>
    <col min="12" max="12" width="10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295</v>
      </c>
      <c r="B1" s="62"/>
      <c r="C1" s="62"/>
      <c r="D1" s="84" t="s">
        <v>296</v>
      </c>
      <c r="E1" s="84"/>
      <c r="F1" s="84"/>
      <c r="G1" s="64" t="s">
        <v>2</v>
      </c>
      <c r="H1" s="64"/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3.3333333335217041E-7</v>
      </c>
    </row>
    <row r="2" spans="1:69" ht="0.95" customHeight="1"/>
    <row r="3" spans="1:69" ht="46.5" customHeight="1">
      <c r="A3" s="1" t="s">
        <v>3</v>
      </c>
      <c r="B3" s="1" t="s">
        <v>4</v>
      </c>
      <c r="C3" s="65" t="s">
        <v>266</v>
      </c>
      <c r="D3" s="65"/>
      <c r="E3" s="1" t="s">
        <v>200</v>
      </c>
      <c r="F3" s="70" t="s">
        <v>297</v>
      </c>
      <c r="G3" s="70"/>
      <c r="H3" s="12" t="s">
        <v>298</v>
      </c>
      <c r="I3" s="1" t="s">
        <v>299</v>
      </c>
      <c r="J3" s="1" t="s">
        <v>10</v>
      </c>
      <c r="K3" s="1" t="s">
        <v>300</v>
      </c>
      <c r="L3" s="1" t="s">
        <v>12</v>
      </c>
      <c r="M3" s="1" t="s">
        <v>301</v>
      </c>
      <c r="N3" s="2" t="s">
        <v>14</v>
      </c>
    </row>
    <row r="4" spans="1:69" ht="29.25" customHeight="1">
      <c r="A4" s="3" t="s">
        <v>15</v>
      </c>
      <c r="B4" s="4">
        <v>45860</v>
      </c>
      <c r="C4" s="66" t="s">
        <v>142</v>
      </c>
      <c r="D4" s="66"/>
      <c r="E4" s="43" t="s">
        <v>208</v>
      </c>
      <c r="F4" s="75">
        <v>0.20833299999999999</v>
      </c>
      <c r="G4" s="75"/>
      <c r="H4" s="23">
        <v>0.59444399999999997</v>
      </c>
      <c r="I4" s="7">
        <v>0.36527799999999999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69" ht="29.25" customHeight="1">
      <c r="A5" s="3" t="s">
        <v>18</v>
      </c>
      <c r="B5" s="4">
        <v>45861</v>
      </c>
      <c r="C5" s="66" t="s">
        <v>142</v>
      </c>
      <c r="D5" s="66"/>
      <c r="E5" s="43" t="s">
        <v>208</v>
      </c>
      <c r="F5" s="75">
        <v>0.216667</v>
      </c>
      <c r="G5" s="75"/>
      <c r="H5" s="23">
        <v>0.59027799999999997</v>
      </c>
      <c r="I5" s="7">
        <v>0.35277799999999998</v>
      </c>
      <c r="J5" s="8">
        <v>1.3889E-2</v>
      </c>
      <c r="K5" s="8">
        <v>0</v>
      </c>
      <c r="L5" s="8">
        <v>0</v>
      </c>
      <c r="M5" s="8">
        <v>0</v>
      </c>
      <c r="N5" s="8">
        <v>0</v>
      </c>
    </row>
    <row r="6" spans="1:69" ht="29.25" customHeight="1">
      <c r="A6" s="3" t="s">
        <v>19</v>
      </c>
      <c r="B6" s="4">
        <v>45862</v>
      </c>
      <c r="C6" s="66" t="s">
        <v>142</v>
      </c>
      <c r="D6" s="66"/>
      <c r="E6" s="43" t="s">
        <v>208</v>
      </c>
      <c r="F6" s="75">
        <v>0.21319399999999999</v>
      </c>
      <c r="G6" s="75"/>
      <c r="H6" s="23">
        <v>0.59930600000000001</v>
      </c>
      <c r="I6" s="7">
        <v>0.36527799999999999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142</v>
      </c>
      <c r="D7" s="66"/>
      <c r="E7" s="5" t="s">
        <v>144</v>
      </c>
      <c r="F7" s="75">
        <v>0.215278</v>
      </c>
      <c r="G7" s="75"/>
      <c r="H7" s="23">
        <v>0.46875</v>
      </c>
      <c r="I7" s="7">
        <v>0.23263900000000001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69" ht="17.25" customHeight="1">
      <c r="A8" s="3" t="s">
        <v>21</v>
      </c>
      <c r="B8" s="4">
        <v>45864</v>
      </c>
      <c r="C8" s="66" t="s">
        <v>22</v>
      </c>
      <c r="D8" s="66"/>
      <c r="E8" s="10"/>
      <c r="F8" s="69"/>
      <c r="G8" s="69"/>
      <c r="H8" s="10"/>
      <c r="I8" s="10"/>
      <c r="J8" s="10"/>
      <c r="K8" s="10"/>
      <c r="L8" s="10"/>
      <c r="M8" s="10"/>
      <c r="N8" s="10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68"/>
      <c r="G9" s="68"/>
      <c r="H9" s="9"/>
      <c r="I9" s="9"/>
      <c r="J9" s="9"/>
      <c r="K9" s="9"/>
      <c r="L9" s="9"/>
      <c r="M9" s="9"/>
      <c r="N9" s="9"/>
    </row>
    <row r="10" spans="1:69" ht="29.25" customHeight="1">
      <c r="A10" s="3" t="s">
        <v>24</v>
      </c>
      <c r="B10" s="4">
        <v>45866</v>
      </c>
      <c r="C10" s="66" t="s">
        <v>51</v>
      </c>
      <c r="D10" s="66"/>
      <c r="E10" s="43" t="s">
        <v>302</v>
      </c>
      <c r="F10" s="75">
        <v>0.73333300000000001</v>
      </c>
      <c r="G10" s="75"/>
      <c r="H10" s="23">
        <v>9.3056E-2</v>
      </c>
      <c r="I10" s="7">
        <v>0.338889</v>
      </c>
      <c r="J10" s="8">
        <v>1.1110999999999999E-2</v>
      </c>
      <c r="K10" s="8">
        <v>0</v>
      </c>
      <c r="L10" s="8">
        <v>0</v>
      </c>
      <c r="M10" s="8">
        <v>0</v>
      </c>
      <c r="N10" s="8">
        <v>0</v>
      </c>
    </row>
    <row r="11" spans="1:69" ht="29.25" customHeight="1">
      <c r="A11" s="3" t="s">
        <v>15</v>
      </c>
      <c r="B11" s="4">
        <v>45867</v>
      </c>
      <c r="C11" s="66" t="s">
        <v>51</v>
      </c>
      <c r="D11" s="66"/>
      <c r="E11" s="43" t="s">
        <v>302</v>
      </c>
      <c r="F11" s="75">
        <v>0.73402800000000001</v>
      </c>
      <c r="G11" s="75"/>
      <c r="H11" s="23">
        <v>8.6805999999999994E-2</v>
      </c>
      <c r="I11" s="7">
        <v>0.33194400000000002</v>
      </c>
      <c r="J11" s="8">
        <v>1.7361000000000001E-2</v>
      </c>
      <c r="K11" s="8">
        <v>0</v>
      </c>
      <c r="L11" s="8">
        <v>0</v>
      </c>
      <c r="M11" s="8">
        <v>0</v>
      </c>
      <c r="N11" s="8">
        <v>0</v>
      </c>
    </row>
    <row r="12" spans="1:69" ht="30" customHeight="1">
      <c r="A12" s="3" t="s">
        <v>18</v>
      </c>
      <c r="B12" s="4">
        <v>45868</v>
      </c>
      <c r="C12" s="66" t="s">
        <v>51</v>
      </c>
      <c r="D12" s="66"/>
      <c r="E12" s="43" t="s">
        <v>302</v>
      </c>
      <c r="F12" s="75">
        <v>0.73124999999999996</v>
      </c>
      <c r="G12" s="75"/>
      <c r="H12" s="23">
        <v>9.2360999999999999E-2</v>
      </c>
      <c r="I12" s="7">
        <v>0.34027800000000002</v>
      </c>
      <c r="J12" s="8">
        <v>1.1806000000000001E-2</v>
      </c>
      <c r="K12" s="8">
        <v>0</v>
      </c>
      <c r="L12" s="8">
        <v>0</v>
      </c>
      <c r="M12" s="8">
        <v>0</v>
      </c>
      <c r="N12" s="8">
        <v>0</v>
      </c>
    </row>
    <row r="13" spans="1:69" ht="29.25" customHeight="1">
      <c r="A13" s="3" t="s">
        <v>19</v>
      </c>
      <c r="B13" s="4">
        <v>45869</v>
      </c>
      <c r="C13" s="66" t="s">
        <v>51</v>
      </c>
      <c r="D13" s="66"/>
      <c r="E13" s="43" t="s">
        <v>302</v>
      </c>
      <c r="F13" s="75">
        <v>0.73680599999999996</v>
      </c>
      <c r="G13" s="75"/>
      <c r="H13" s="23">
        <v>8.9582999999999996E-2</v>
      </c>
      <c r="I13" s="7">
        <v>0.33194400000000002</v>
      </c>
      <c r="J13" s="8">
        <v>1.4583E-2</v>
      </c>
      <c r="K13" s="8">
        <v>0</v>
      </c>
      <c r="L13" s="8">
        <v>0</v>
      </c>
      <c r="M13" s="8">
        <v>0</v>
      </c>
      <c r="N13" s="8">
        <v>0</v>
      </c>
    </row>
    <row r="14" spans="1:69" ht="29.25" customHeight="1">
      <c r="A14" s="3" t="s">
        <v>20</v>
      </c>
      <c r="B14" s="4">
        <v>45870</v>
      </c>
      <c r="C14" s="66" t="s">
        <v>53</v>
      </c>
      <c r="D14" s="66"/>
      <c r="E14" s="43" t="s">
        <v>303</v>
      </c>
      <c r="F14" s="75">
        <v>0.62847200000000003</v>
      </c>
      <c r="G14" s="75"/>
      <c r="H14" s="23">
        <v>0.96875</v>
      </c>
      <c r="I14" s="7">
        <v>0.31944400000000001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68"/>
      <c r="G15" s="68"/>
      <c r="H15" s="9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68"/>
      <c r="G16" s="68"/>
      <c r="H16" s="9"/>
      <c r="I16" s="9"/>
      <c r="J16" s="9"/>
      <c r="K16" s="9"/>
      <c r="L16" s="9"/>
      <c r="M16" s="9"/>
      <c r="N16" s="9"/>
    </row>
    <row r="17" spans="1:14" ht="30" customHeight="1">
      <c r="A17" s="3" t="s">
        <v>24</v>
      </c>
      <c r="B17" s="4">
        <v>45873</v>
      </c>
      <c r="C17" s="92" t="s">
        <v>209</v>
      </c>
      <c r="D17" s="92"/>
      <c r="E17" s="43" t="s">
        <v>208</v>
      </c>
      <c r="F17" s="75">
        <v>0.25</v>
      </c>
      <c r="G17" s="75"/>
      <c r="H17" s="23">
        <v>0.598611</v>
      </c>
      <c r="I17" s="7">
        <v>0.32777800000000001</v>
      </c>
      <c r="J17" s="8">
        <v>4.1667000000000003E-2</v>
      </c>
      <c r="K17" s="8">
        <v>0</v>
      </c>
      <c r="L17" s="8">
        <v>0</v>
      </c>
      <c r="M17" s="8">
        <v>0</v>
      </c>
      <c r="N17" s="8">
        <v>0</v>
      </c>
    </row>
    <row r="18" spans="1:14" ht="29.25" customHeight="1">
      <c r="A18" s="3" t="s">
        <v>15</v>
      </c>
      <c r="B18" s="4">
        <v>45874</v>
      </c>
      <c r="C18" s="66" t="s">
        <v>205</v>
      </c>
      <c r="D18" s="66"/>
      <c r="E18" s="43" t="s">
        <v>206</v>
      </c>
      <c r="F18" s="75">
        <v>0.33819399999999999</v>
      </c>
      <c r="G18" s="75"/>
      <c r="H18" s="23">
        <v>0.71250000000000002</v>
      </c>
      <c r="I18" s="7">
        <v>0.35347200000000001</v>
      </c>
      <c r="J18" s="8">
        <v>1.6667000000000001E-2</v>
      </c>
      <c r="K18" s="8">
        <v>0</v>
      </c>
      <c r="L18" s="8">
        <v>0</v>
      </c>
      <c r="M18" s="8">
        <v>0</v>
      </c>
      <c r="N18" s="8">
        <v>0</v>
      </c>
    </row>
    <row r="19" spans="1:14" ht="29.25" customHeight="1">
      <c r="A19" s="3" t="s">
        <v>18</v>
      </c>
      <c r="B19" s="4">
        <v>45875</v>
      </c>
      <c r="C19" s="66" t="s">
        <v>205</v>
      </c>
      <c r="D19" s="66"/>
      <c r="E19" s="43" t="s">
        <v>206</v>
      </c>
      <c r="F19" s="75">
        <v>0.34027800000000002</v>
      </c>
      <c r="G19" s="75"/>
      <c r="H19" s="23">
        <v>0.71041699999999997</v>
      </c>
      <c r="I19" s="7">
        <v>0.34930600000000001</v>
      </c>
      <c r="J19" s="8">
        <v>1.8749999999999999E-2</v>
      </c>
      <c r="K19" s="8">
        <v>0</v>
      </c>
      <c r="L19" s="8">
        <v>0</v>
      </c>
      <c r="M19" s="8">
        <v>0</v>
      </c>
      <c r="N19" s="8">
        <v>0</v>
      </c>
    </row>
    <row r="20" spans="1:14" ht="18" customHeight="1"/>
  </sheetData>
  <mergeCells count="37">
    <mergeCell ref="C19:D19"/>
    <mergeCell ref="F19:G19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C1"/>
    <mergeCell ref="D1:F1"/>
    <mergeCell ref="G1:O1"/>
    <mergeCell ref="C3:D3"/>
    <mergeCell ref="F3:G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7"/>
  <dimension ref="A1:L1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63.33203125" customWidth="1"/>
    <col min="4" max="4" width="7.5" customWidth="1"/>
    <col min="5" max="5" width="14.6640625" customWidth="1"/>
    <col min="6" max="6" width="9.5" customWidth="1"/>
    <col min="7" max="7" width="11.1640625" customWidth="1"/>
    <col min="8" max="8" width="9.33203125" customWidth="1"/>
    <col min="9" max="9" width="9.83203125" customWidth="1"/>
    <col min="10" max="10" width="10" customWidth="1"/>
    <col min="11" max="11" width="9.5" customWidth="1"/>
    <col min="12" max="12" width="10.5" customWidth="1"/>
  </cols>
  <sheetData>
    <row r="1" spans="1:12" ht="45.75" customHeight="1">
      <c r="A1" s="1" t="s">
        <v>304</v>
      </c>
      <c r="B1" s="1" t="s">
        <v>305</v>
      </c>
      <c r="C1" s="1" t="s">
        <v>199</v>
      </c>
      <c r="D1" s="1" t="s">
        <v>212</v>
      </c>
      <c r="E1" s="31" t="s">
        <v>306</v>
      </c>
      <c r="F1" s="12" t="s">
        <v>307</v>
      </c>
      <c r="G1" s="1" t="s">
        <v>308</v>
      </c>
      <c r="H1" s="1" t="s">
        <v>309</v>
      </c>
      <c r="I1" s="1" t="s">
        <v>67</v>
      </c>
      <c r="J1" s="1" t="s">
        <v>12</v>
      </c>
      <c r="K1" s="1" t="s">
        <v>68</v>
      </c>
      <c r="L1" s="2" t="s">
        <v>14</v>
      </c>
    </row>
    <row r="2" spans="1:12" ht="30" customHeight="1">
      <c r="A2" s="3" t="s">
        <v>20</v>
      </c>
      <c r="B2" s="4">
        <v>45877</v>
      </c>
      <c r="C2" s="43" t="s">
        <v>209</v>
      </c>
      <c r="D2" s="43" t="s">
        <v>207</v>
      </c>
      <c r="E2" s="28">
        <v>0.33750000000000002</v>
      </c>
      <c r="F2" s="23">
        <v>0.58611100000000005</v>
      </c>
      <c r="G2" s="7">
        <v>0.22777800000000001</v>
      </c>
      <c r="H2" s="8">
        <v>1.8055999999999999E-2</v>
      </c>
      <c r="I2" s="8">
        <v>0</v>
      </c>
      <c r="J2" s="8">
        <v>0</v>
      </c>
      <c r="K2" s="8">
        <v>0</v>
      </c>
      <c r="L2" s="8">
        <v>0</v>
      </c>
    </row>
    <row r="3" spans="1:12" ht="16.5" customHeight="1">
      <c r="A3" s="3" t="s">
        <v>21</v>
      </c>
      <c r="B3" s="4">
        <v>45878</v>
      </c>
      <c r="C3" s="5" t="s">
        <v>22</v>
      </c>
      <c r="D3" s="9"/>
      <c r="E3" s="9"/>
      <c r="F3" s="9"/>
      <c r="G3" s="9"/>
      <c r="H3" s="9"/>
      <c r="I3" s="9"/>
      <c r="J3" s="9"/>
      <c r="K3" s="9"/>
      <c r="L3" s="9"/>
    </row>
    <row r="4" spans="1:12" ht="16.5" customHeight="1">
      <c r="A4" s="3" t="s">
        <v>23</v>
      </c>
      <c r="B4" s="4">
        <v>45879</v>
      </c>
      <c r="C4" s="5" t="s">
        <v>22</v>
      </c>
      <c r="D4" s="9"/>
      <c r="E4" s="9"/>
      <c r="F4" s="9"/>
      <c r="G4" s="9"/>
      <c r="H4" s="9"/>
      <c r="I4" s="9"/>
      <c r="J4" s="9"/>
      <c r="K4" s="9"/>
      <c r="L4" s="9"/>
    </row>
    <row r="5" spans="1:12" ht="29.25" customHeight="1">
      <c r="A5" s="3" t="s">
        <v>24</v>
      </c>
      <c r="B5" s="4">
        <v>45880</v>
      </c>
      <c r="C5" s="5" t="s">
        <v>205</v>
      </c>
      <c r="D5" s="43" t="s">
        <v>208</v>
      </c>
      <c r="E5" s="28">
        <v>0.20624999999999999</v>
      </c>
      <c r="F5" s="23">
        <v>0.59513899999999997</v>
      </c>
      <c r="G5" s="7">
        <v>0.36597200000000002</v>
      </c>
      <c r="H5" s="8">
        <v>0</v>
      </c>
      <c r="I5" s="8">
        <v>2.0830000000000002E-3</v>
      </c>
      <c r="J5" s="8">
        <v>0</v>
      </c>
      <c r="K5" s="8">
        <v>2.0830000000000002E-3</v>
      </c>
      <c r="L5" s="8">
        <v>0</v>
      </c>
    </row>
    <row r="6" spans="1:12" ht="30" customHeight="1">
      <c r="A6" s="3" t="s">
        <v>15</v>
      </c>
      <c r="B6" s="4">
        <v>45881</v>
      </c>
      <c r="C6" s="5" t="s">
        <v>205</v>
      </c>
      <c r="D6" s="43" t="s">
        <v>206</v>
      </c>
      <c r="E6" s="28">
        <v>0.338889</v>
      </c>
      <c r="F6" s="23">
        <v>0.71666700000000005</v>
      </c>
      <c r="G6" s="7">
        <v>0.35694399999999998</v>
      </c>
      <c r="H6" s="8">
        <v>1.2500000000000001E-2</v>
      </c>
      <c r="I6" s="8">
        <v>0</v>
      </c>
      <c r="J6" s="8">
        <v>0</v>
      </c>
      <c r="K6" s="8">
        <v>0</v>
      </c>
      <c r="L6" s="8">
        <v>0</v>
      </c>
    </row>
    <row r="7" spans="1:12" ht="29.25" customHeight="1">
      <c r="A7" s="3" t="s">
        <v>18</v>
      </c>
      <c r="B7" s="4">
        <v>45882</v>
      </c>
      <c r="C7" s="5" t="s">
        <v>205</v>
      </c>
      <c r="D7" s="43" t="s">
        <v>206</v>
      </c>
      <c r="E7" s="28">
        <v>0.34027800000000002</v>
      </c>
      <c r="F7" s="23">
        <v>0.71180600000000005</v>
      </c>
      <c r="G7" s="7">
        <v>0.35069400000000001</v>
      </c>
      <c r="H7" s="8">
        <v>1.7361000000000001E-2</v>
      </c>
      <c r="I7" s="8">
        <v>0</v>
      </c>
      <c r="J7" s="8">
        <v>0</v>
      </c>
      <c r="K7" s="8">
        <v>0</v>
      </c>
      <c r="L7" s="8">
        <v>0</v>
      </c>
    </row>
    <row r="8" spans="1:12" ht="29.25" customHeight="1">
      <c r="A8" s="3" t="s">
        <v>19</v>
      </c>
      <c r="B8" s="4">
        <v>45883</v>
      </c>
      <c r="C8" s="5" t="s">
        <v>205</v>
      </c>
      <c r="D8" s="43" t="s">
        <v>206</v>
      </c>
      <c r="E8" s="28">
        <v>0.33611099999999999</v>
      </c>
      <c r="F8" s="23">
        <v>0.71041699999999997</v>
      </c>
      <c r="G8" s="7">
        <v>0.35347200000000001</v>
      </c>
      <c r="H8" s="8">
        <v>1.8749999999999999E-2</v>
      </c>
      <c r="I8" s="8">
        <v>0</v>
      </c>
      <c r="J8" s="8">
        <v>0</v>
      </c>
      <c r="K8" s="8">
        <v>0</v>
      </c>
      <c r="L8" s="8">
        <v>0</v>
      </c>
    </row>
    <row r="9" spans="1:12" ht="16.5" customHeight="1">
      <c r="A9" s="3" t="s">
        <v>20</v>
      </c>
      <c r="B9" s="4">
        <v>45884</v>
      </c>
      <c r="C9" s="5" t="s">
        <v>28</v>
      </c>
      <c r="D9" s="9"/>
      <c r="E9" s="9"/>
      <c r="F9" s="9"/>
      <c r="G9" s="9"/>
      <c r="H9" s="9"/>
      <c r="I9" s="9"/>
      <c r="J9" s="9"/>
      <c r="K9" s="9"/>
      <c r="L9" s="9"/>
    </row>
    <row r="10" spans="1:12" ht="16.5" customHeight="1">
      <c r="A10" s="3" t="s">
        <v>21</v>
      </c>
      <c r="B10" s="4">
        <v>45885</v>
      </c>
      <c r="C10" s="5" t="s">
        <v>22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 ht="17.25" customHeight="1">
      <c r="A11" s="3" t="s">
        <v>23</v>
      </c>
      <c r="B11" s="4">
        <v>45886</v>
      </c>
      <c r="C11" s="5" t="s">
        <v>22</v>
      </c>
      <c r="D11" s="9"/>
      <c r="E11" s="9"/>
      <c r="F11" s="9"/>
      <c r="G11" s="9"/>
      <c r="H11" s="9"/>
      <c r="I11" s="9"/>
      <c r="J11" s="9"/>
      <c r="K11" s="9"/>
      <c r="L11" s="9"/>
    </row>
    <row r="12" spans="1:12" ht="29.25" customHeight="1">
      <c r="A12" s="3" t="s">
        <v>24</v>
      </c>
      <c r="B12" s="4">
        <v>45887</v>
      </c>
      <c r="C12" s="5" t="s">
        <v>205</v>
      </c>
      <c r="D12" s="43" t="s">
        <v>208</v>
      </c>
      <c r="E12" s="28">
        <v>0.20555599999999999</v>
      </c>
      <c r="F12" s="23">
        <v>0.59027799999999997</v>
      </c>
      <c r="G12" s="7">
        <v>0.36111100000000002</v>
      </c>
      <c r="H12" s="8">
        <v>1.3889E-2</v>
      </c>
      <c r="I12" s="8">
        <v>2.7780000000000001E-3</v>
      </c>
      <c r="J12" s="8">
        <v>0</v>
      </c>
      <c r="K12" s="8">
        <v>2.7780000000000001E-3</v>
      </c>
      <c r="L12" s="8">
        <v>0</v>
      </c>
    </row>
    <row r="13" spans="1:12" ht="29.25" customHeight="1">
      <c r="A13" s="3" t="s">
        <v>15</v>
      </c>
      <c r="B13" s="4">
        <v>45888</v>
      </c>
      <c r="C13" s="5" t="s">
        <v>205</v>
      </c>
      <c r="D13" s="43" t="s">
        <v>206</v>
      </c>
      <c r="E13" s="28">
        <v>0.33402799999999999</v>
      </c>
      <c r="F13" s="23">
        <v>0.66180600000000001</v>
      </c>
      <c r="G13" s="7">
        <v>0.30694399999999999</v>
      </c>
      <c r="H13" s="8">
        <v>6.7361000000000004E-2</v>
      </c>
      <c r="I13" s="8">
        <v>0</v>
      </c>
      <c r="J13" s="8">
        <v>0</v>
      </c>
      <c r="K13" s="8">
        <v>0</v>
      </c>
      <c r="L13" s="8">
        <v>0</v>
      </c>
    </row>
    <row r="14" spans="1:12" ht="25.5" customHeight="1">
      <c r="A14" s="15" t="s">
        <v>18</v>
      </c>
      <c r="B14" s="16">
        <v>45889</v>
      </c>
      <c r="C14" s="17" t="s">
        <v>205</v>
      </c>
      <c r="D14" s="44" t="s">
        <v>206</v>
      </c>
      <c r="E14" s="36">
        <v>0.341667</v>
      </c>
      <c r="F14" s="25">
        <v>0.71597200000000005</v>
      </c>
      <c r="G14" s="20">
        <v>0.35347200000000001</v>
      </c>
      <c r="H14" s="21">
        <v>1.3194000000000001E-2</v>
      </c>
      <c r="I14" s="21">
        <v>0</v>
      </c>
      <c r="J14" s="21">
        <v>0</v>
      </c>
      <c r="K14" s="21">
        <v>0</v>
      </c>
      <c r="L14" s="21">
        <v>0</v>
      </c>
    </row>
    <row r="15" spans="1:12" ht="16.7" customHeight="1">
      <c r="A15" s="93" t="s">
        <v>310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</sheetData>
  <mergeCells count="1">
    <mergeCell ref="A15:L1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8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311</v>
      </c>
      <c r="B1" s="62"/>
      <c r="C1" s="62"/>
      <c r="D1" s="84" t="s">
        <v>312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2.2222666666666613E-2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313</v>
      </c>
      <c r="G3" s="65" t="s">
        <v>119</v>
      </c>
      <c r="H3" s="65"/>
      <c r="I3" s="1" t="s">
        <v>120</v>
      </c>
      <c r="J3" s="2" t="s">
        <v>10</v>
      </c>
      <c r="K3" s="1" t="s">
        <v>289</v>
      </c>
      <c r="L3" s="1" t="s">
        <v>12</v>
      </c>
      <c r="M3" s="1" t="s">
        <v>290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0.713889</v>
      </c>
      <c r="G4" s="75">
        <v>9.3056E-2</v>
      </c>
      <c r="H4" s="75"/>
      <c r="I4" s="8">
        <v>0.34305600000000003</v>
      </c>
      <c r="J4" s="8">
        <v>1.1110999999999999E-2</v>
      </c>
      <c r="K4" s="8">
        <v>1.5278E-2</v>
      </c>
      <c r="L4" s="7">
        <v>0</v>
      </c>
      <c r="M4" s="8">
        <v>1.5278E-2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0.71180600000000005</v>
      </c>
      <c r="G5" s="75">
        <v>9.7222000000000003E-2</v>
      </c>
      <c r="H5" s="75"/>
      <c r="I5" s="8">
        <v>0.34722199999999998</v>
      </c>
      <c r="J5" s="8">
        <v>0</v>
      </c>
      <c r="K5" s="8">
        <v>1.7361000000000001E-2</v>
      </c>
      <c r="L5" s="7">
        <v>0</v>
      </c>
      <c r="M5" s="8">
        <v>1.7361000000000001E-2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0.70902799999999999</v>
      </c>
      <c r="G6" s="75">
        <v>9.5139000000000001E-2</v>
      </c>
      <c r="H6" s="75"/>
      <c r="I6" s="8">
        <v>0.34513899999999997</v>
      </c>
      <c r="J6" s="8">
        <v>0</v>
      </c>
      <c r="K6" s="8">
        <v>2.0139000000000001E-2</v>
      </c>
      <c r="L6" s="7">
        <v>0</v>
      </c>
      <c r="M6" s="8">
        <v>2.0139000000000001E-2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0.62361100000000003</v>
      </c>
      <c r="G7" s="75">
        <v>0.96875</v>
      </c>
      <c r="H7" s="75"/>
      <c r="I7" s="8">
        <v>0.32291700000000001</v>
      </c>
      <c r="J7" s="8">
        <v>0</v>
      </c>
      <c r="K7" s="8">
        <v>1.389E-3</v>
      </c>
      <c r="L7" s="7">
        <v>0</v>
      </c>
      <c r="M7" s="8">
        <v>1.389E-3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0.31944400000000001</v>
      </c>
      <c r="G10" s="75">
        <v>0.72291700000000003</v>
      </c>
      <c r="H10" s="75"/>
      <c r="I10" s="8">
        <v>0.36875000000000002</v>
      </c>
      <c r="J10" s="8">
        <v>0</v>
      </c>
      <c r="K10" s="8">
        <v>1.3889E-2</v>
      </c>
      <c r="L10" s="7">
        <v>0</v>
      </c>
      <c r="M10" s="8">
        <v>1.3889E-2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0.32569399999999998</v>
      </c>
      <c r="G11" s="75">
        <v>0.73124999999999996</v>
      </c>
      <c r="H11" s="75"/>
      <c r="I11" s="8">
        <v>0.375</v>
      </c>
      <c r="J11" s="8">
        <v>0</v>
      </c>
      <c r="K11" s="8">
        <v>9.7219999999999997E-3</v>
      </c>
      <c r="L11" s="7">
        <v>0</v>
      </c>
      <c r="M11" s="8">
        <v>9.7219999999999997E-3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0.32638899999999998</v>
      </c>
      <c r="G12" s="75">
        <v>0.72013899999999997</v>
      </c>
      <c r="H12" s="75"/>
      <c r="I12" s="8">
        <v>0.36597200000000002</v>
      </c>
      <c r="J12" s="8">
        <v>0</v>
      </c>
      <c r="K12" s="8">
        <v>6.9439999999999997E-3</v>
      </c>
      <c r="L12" s="7">
        <v>0</v>
      </c>
      <c r="M12" s="8">
        <v>6.9439999999999997E-3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0.32361099999999998</v>
      </c>
      <c r="G13" s="75">
        <v>0.723611</v>
      </c>
      <c r="H13" s="75"/>
      <c r="I13" s="8">
        <v>0.36944399999999999</v>
      </c>
      <c r="J13" s="8">
        <v>0</v>
      </c>
      <c r="K13" s="8">
        <v>9.7219999999999997E-3</v>
      </c>
      <c r="L13" s="7">
        <v>0</v>
      </c>
      <c r="M13" s="8">
        <v>9.7219999999999997E-3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0.32430599999999998</v>
      </c>
      <c r="G14" s="75">
        <v>0.61250000000000004</v>
      </c>
      <c r="H14" s="75"/>
      <c r="I14" s="8">
        <v>0.25</v>
      </c>
      <c r="J14" s="8">
        <v>0</v>
      </c>
      <c r="K14" s="8">
        <v>1.7361000000000001E-2</v>
      </c>
      <c r="L14" s="7">
        <v>0</v>
      </c>
      <c r="M14" s="8">
        <v>1.7361000000000001E-2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0.70486099999999996</v>
      </c>
      <c r="G17" s="75">
        <v>9.8611000000000004E-2</v>
      </c>
      <c r="H17" s="75"/>
      <c r="I17" s="8">
        <v>0.348611</v>
      </c>
      <c r="J17" s="8">
        <v>0</v>
      </c>
      <c r="K17" s="8">
        <v>2.4306000000000001E-2</v>
      </c>
      <c r="L17" s="7">
        <v>0</v>
      </c>
      <c r="M17" s="8">
        <v>2.4306000000000001E-2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0.70347199999999999</v>
      </c>
      <c r="G18" s="75">
        <v>9.5833000000000002E-2</v>
      </c>
      <c r="H18" s="75"/>
      <c r="I18" s="8">
        <v>0.345833</v>
      </c>
      <c r="J18" s="8">
        <v>0</v>
      </c>
      <c r="K18" s="8">
        <v>2.5694000000000002E-2</v>
      </c>
      <c r="L18" s="7">
        <v>0</v>
      </c>
      <c r="M18" s="8">
        <v>2.5694000000000002E-2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0.70069400000000004</v>
      </c>
      <c r="G19" s="75">
        <v>9.7917000000000004E-2</v>
      </c>
      <c r="H19" s="75"/>
      <c r="I19" s="8">
        <v>0.34791699999999998</v>
      </c>
      <c r="J19" s="8">
        <v>0</v>
      </c>
      <c r="K19" s="8">
        <v>2.8472000000000001E-2</v>
      </c>
      <c r="L19" s="7">
        <v>0</v>
      </c>
      <c r="M19" s="8">
        <v>2.8472000000000001E-2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0.70347199999999999</v>
      </c>
      <c r="G20" s="75">
        <v>9.2360999999999999E-2</v>
      </c>
      <c r="H20" s="75"/>
      <c r="I20" s="8">
        <v>0.34236100000000003</v>
      </c>
      <c r="J20" s="8">
        <v>1.1806000000000001E-2</v>
      </c>
      <c r="K20" s="8">
        <v>2.5694000000000002E-2</v>
      </c>
      <c r="L20" s="7">
        <v>0</v>
      </c>
      <c r="M20" s="8">
        <v>2.5694000000000002E-2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0.61597199999999996</v>
      </c>
      <c r="G21" s="75">
        <v>0.97013899999999997</v>
      </c>
      <c r="H21" s="75"/>
      <c r="I21" s="8">
        <v>0.32430599999999998</v>
      </c>
      <c r="J21" s="8">
        <v>0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142</v>
      </c>
      <c r="D24" s="66"/>
      <c r="E24" s="22" t="s">
        <v>143</v>
      </c>
      <c r="F24" s="23">
        <v>0.19930600000000001</v>
      </c>
      <c r="G24" s="68"/>
      <c r="H24" s="68"/>
      <c r="I24" s="8">
        <v>0</v>
      </c>
      <c r="J24" s="8">
        <v>0</v>
      </c>
      <c r="K24" s="8">
        <v>9.0279999999999996E-3</v>
      </c>
      <c r="L24" s="7">
        <v>0</v>
      </c>
      <c r="M24" s="8">
        <v>9.0279999999999996E-3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142</v>
      </c>
      <c r="D25" s="66"/>
      <c r="E25" s="22" t="s">
        <v>143</v>
      </c>
      <c r="F25" s="23">
        <v>0.20416699999999999</v>
      </c>
      <c r="G25" s="75">
        <v>0.598611</v>
      </c>
      <c r="H25" s="75"/>
      <c r="I25" s="8">
        <v>0.36944399999999999</v>
      </c>
      <c r="J25" s="8">
        <v>0</v>
      </c>
      <c r="K25" s="8">
        <v>4.1669999999999997E-3</v>
      </c>
      <c r="L25" s="7">
        <v>0</v>
      </c>
      <c r="M25" s="8">
        <v>4.1669999999999997E-3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142</v>
      </c>
      <c r="D26" s="66"/>
      <c r="E26" s="22" t="s">
        <v>143</v>
      </c>
      <c r="F26" s="23">
        <v>0.20138900000000001</v>
      </c>
      <c r="G26" s="75">
        <v>0.60069399999999995</v>
      </c>
      <c r="H26" s="75"/>
      <c r="I26" s="8">
        <v>0.37152800000000002</v>
      </c>
      <c r="J26" s="8">
        <v>0</v>
      </c>
      <c r="K26" s="8">
        <v>6.9439999999999997E-3</v>
      </c>
      <c r="L26" s="7">
        <v>0</v>
      </c>
      <c r="M26" s="8">
        <v>6.9439999999999997E-3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142</v>
      </c>
      <c r="D27" s="66"/>
      <c r="E27" s="22" t="s">
        <v>143</v>
      </c>
      <c r="F27" s="23">
        <v>0.20624999999999999</v>
      </c>
      <c r="G27" s="75">
        <v>0.60277800000000004</v>
      </c>
      <c r="H27" s="75"/>
      <c r="I27" s="8">
        <v>0.37361100000000003</v>
      </c>
      <c r="J27" s="8">
        <v>0</v>
      </c>
      <c r="K27" s="8">
        <v>2.0830000000000002E-3</v>
      </c>
      <c r="L27" s="7">
        <v>0</v>
      </c>
      <c r="M27" s="8">
        <v>2.0830000000000002E-3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0.71041699999999997</v>
      </c>
      <c r="G32" s="67">
        <v>0.109722</v>
      </c>
      <c r="H32" s="67"/>
      <c r="I32" s="7">
        <v>0.35416700000000001</v>
      </c>
      <c r="J32" s="24">
        <v>0</v>
      </c>
      <c r="K32" s="7">
        <v>2.4306000000000001E-2</v>
      </c>
      <c r="L32" s="8">
        <v>0</v>
      </c>
      <c r="M32" s="7">
        <v>2.4306000000000001E-2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0.70972199999999996</v>
      </c>
      <c r="G33" s="67">
        <v>9.6528000000000003E-2</v>
      </c>
      <c r="H33" s="67"/>
      <c r="I33" s="7">
        <v>0.346528</v>
      </c>
      <c r="J33" s="24">
        <v>0</v>
      </c>
      <c r="K33" s="7">
        <v>1.9443999999999999E-2</v>
      </c>
      <c r="L33" s="8">
        <v>0</v>
      </c>
      <c r="M33" s="7">
        <v>1.9443999999999999E-2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0.70694400000000002</v>
      </c>
      <c r="G34" s="73">
        <v>0.10277799999999999</v>
      </c>
      <c r="H34" s="73"/>
      <c r="I34" s="20">
        <v>0.35277799999999998</v>
      </c>
      <c r="J34" s="26">
        <v>0</v>
      </c>
      <c r="K34" s="20">
        <v>2.2221999999999999E-2</v>
      </c>
      <c r="L34" s="21">
        <v>0</v>
      </c>
      <c r="M34" s="20">
        <v>2.2221999999999999E-2</v>
      </c>
      <c r="N34" s="20">
        <v>0</v>
      </c>
    </row>
    <row r="35" spans="1:14" ht="15.95" customHeight="1">
      <c r="A35" s="71" t="s">
        <v>314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9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" customWidth="1"/>
    <col min="4" max="4" width="33.33203125" customWidth="1"/>
    <col min="5" max="5" width="7.5" customWidth="1"/>
    <col min="6" max="6" width="12.5" customWidth="1"/>
    <col min="7" max="7" width="2" customWidth="1"/>
    <col min="8" max="8" width="9.5" customWidth="1"/>
    <col min="9" max="9" width="11.1640625" customWidth="1"/>
    <col min="10" max="10" width="9.33203125" customWidth="1"/>
    <col min="11" max="11" width="9.83203125" customWidth="1"/>
    <col min="12" max="12" width="10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315</v>
      </c>
      <c r="B1" s="62"/>
      <c r="C1" s="62"/>
      <c r="D1" s="85" t="s">
        <v>316</v>
      </c>
      <c r="E1" s="85"/>
      <c r="F1" s="85"/>
      <c r="G1" s="64" t="s">
        <v>2</v>
      </c>
      <c r="H1" s="64"/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6.9443333333333301E-3</v>
      </c>
    </row>
    <row r="2" spans="1:69" ht="0.95" customHeight="1"/>
    <row r="3" spans="1:69" ht="46.5" customHeight="1">
      <c r="A3" s="1" t="s">
        <v>3</v>
      </c>
      <c r="B3" s="1" t="s">
        <v>4</v>
      </c>
      <c r="C3" s="65" t="s">
        <v>199</v>
      </c>
      <c r="D3" s="65"/>
      <c r="E3" s="1" t="s">
        <v>200</v>
      </c>
      <c r="F3" s="91" t="s">
        <v>201</v>
      </c>
      <c r="G3" s="91"/>
      <c r="H3" s="12" t="s">
        <v>317</v>
      </c>
      <c r="I3" s="1" t="s">
        <v>318</v>
      </c>
      <c r="J3" s="1" t="s">
        <v>10</v>
      </c>
      <c r="K3" s="1" t="s">
        <v>67</v>
      </c>
      <c r="L3" s="1" t="s">
        <v>12</v>
      </c>
      <c r="M3" s="1" t="s">
        <v>68</v>
      </c>
      <c r="N3" s="2" t="s">
        <v>14</v>
      </c>
    </row>
    <row r="4" spans="1:69" ht="29.25" customHeight="1">
      <c r="A4" s="3" t="s">
        <v>15</v>
      </c>
      <c r="B4" s="4">
        <v>45860</v>
      </c>
      <c r="C4" s="66" t="s">
        <v>205</v>
      </c>
      <c r="D4" s="66"/>
      <c r="E4" s="43" t="s">
        <v>206</v>
      </c>
      <c r="F4" s="78">
        <v>0.32430599999999998</v>
      </c>
      <c r="G4" s="78"/>
      <c r="H4" s="23">
        <v>0.71805600000000003</v>
      </c>
      <c r="I4" s="7">
        <v>0.36388900000000002</v>
      </c>
      <c r="J4" s="8">
        <v>1.1110999999999999E-2</v>
      </c>
      <c r="K4" s="8">
        <v>9.0279999999999996E-3</v>
      </c>
      <c r="L4" s="8">
        <v>0</v>
      </c>
      <c r="M4" s="8">
        <v>9.0279999999999996E-3</v>
      </c>
      <c r="N4" s="8">
        <v>0</v>
      </c>
    </row>
    <row r="5" spans="1:69" ht="29.25" customHeight="1">
      <c r="A5" s="3" t="s">
        <v>18</v>
      </c>
      <c r="B5" s="4">
        <v>45861</v>
      </c>
      <c r="C5" s="66" t="s">
        <v>205</v>
      </c>
      <c r="D5" s="66"/>
      <c r="E5" s="43" t="s">
        <v>206</v>
      </c>
      <c r="F5" s="78">
        <v>0.32638899999999998</v>
      </c>
      <c r="G5" s="78"/>
      <c r="H5" s="23">
        <v>0.71875</v>
      </c>
      <c r="I5" s="7">
        <v>0.36458299999999999</v>
      </c>
      <c r="J5" s="8">
        <v>0</v>
      </c>
      <c r="K5" s="8">
        <v>6.9439999999999997E-3</v>
      </c>
      <c r="L5" s="8">
        <v>0</v>
      </c>
      <c r="M5" s="8">
        <v>6.9439999999999997E-3</v>
      </c>
      <c r="N5" s="8">
        <v>0</v>
      </c>
    </row>
    <row r="6" spans="1:69" ht="29.25" customHeight="1">
      <c r="A6" s="3" t="s">
        <v>19</v>
      </c>
      <c r="B6" s="4">
        <v>45862</v>
      </c>
      <c r="C6" s="66" t="s">
        <v>205</v>
      </c>
      <c r="D6" s="66"/>
      <c r="E6" s="43" t="s">
        <v>206</v>
      </c>
      <c r="F6" s="78">
        <v>0.32430599999999998</v>
      </c>
      <c r="G6" s="78"/>
      <c r="H6" s="23">
        <v>0.71875</v>
      </c>
      <c r="I6" s="7">
        <v>0.36458299999999999</v>
      </c>
      <c r="J6" s="8">
        <v>0</v>
      </c>
      <c r="K6" s="8">
        <v>9.0279999999999996E-3</v>
      </c>
      <c r="L6" s="8">
        <v>0</v>
      </c>
      <c r="M6" s="8">
        <v>9.0279999999999996E-3</v>
      </c>
      <c r="N6" s="8">
        <v>0</v>
      </c>
    </row>
    <row r="7" spans="1:69" ht="30" customHeight="1">
      <c r="A7" s="3" t="s">
        <v>20</v>
      </c>
      <c r="B7" s="4">
        <v>45863</v>
      </c>
      <c r="C7" s="66" t="s">
        <v>205</v>
      </c>
      <c r="D7" s="66"/>
      <c r="E7" s="43" t="s">
        <v>207</v>
      </c>
      <c r="F7" s="78">
        <v>0.32500000000000001</v>
      </c>
      <c r="G7" s="78"/>
      <c r="H7" s="23">
        <v>0.59305600000000003</v>
      </c>
      <c r="I7" s="7">
        <v>0.23888899999999999</v>
      </c>
      <c r="J7" s="8">
        <v>1.1110999999999999E-2</v>
      </c>
      <c r="K7" s="8">
        <v>8.3330000000000001E-3</v>
      </c>
      <c r="L7" s="8">
        <v>0</v>
      </c>
      <c r="M7" s="8">
        <v>8.3330000000000001E-3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68"/>
      <c r="G8" s="68"/>
      <c r="H8" s="9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68"/>
      <c r="G9" s="68"/>
      <c r="H9" s="9"/>
      <c r="I9" s="9"/>
      <c r="J9" s="9"/>
      <c r="K9" s="9"/>
      <c r="L9" s="9"/>
      <c r="M9" s="9"/>
      <c r="N9" s="9"/>
    </row>
    <row r="10" spans="1:69" ht="29.25" customHeight="1">
      <c r="A10" s="3" t="s">
        <v>24</v>
      </c>
      <c r="B10" s="4">
        <v>45866</v>
      </c>
      <c r="C10" s="66" t="s">
        <v>205</v>
      </c>
      <c r="D10" s="66"/>
      <c r="E10" s="43" t="s">
        <v>208</v>
      </c>
      <c r="F10" s="78">
        <v>0.20694399999999999</v>
      </c>
      <c r="G10" s="78"/>
      <c r="H10" s="23">
        <v>0.59722200000000003</v>
      </c>
      <c r="I10" s="7">
        <v>0.36805599999999999</v>
      </c>
      <c r="J10" s="8">
        <v>0</v>
      </c>
      <c r="K10" s="8">
        <v>1.389E-3</v>
      </c>
      <c r="L10" s="8">
        <v>0</v>
      </c>
      <c r="M10" s="8">
        <v>1.389E-3</v>
      </c>
      <c r="N10" s="8">
        <v>0</v>
      </c>
    </row>
    <row r="11" spans="1:69" ht="29.25" customHeight="1">
      <c r="A11" s="3" t="s">
        <v>15</v>
      </c>
      <c r="B11" s="4">
        <v>45867</v>
      </c>
      <c r="C11" s="66" t="s">
        <v>205</v>
      </c>
      <c r="D11" s="66"/>
      <c r="E11" s="43" t="s">
        <v>206</v>
      </c>
      <c r="F11" s="78">
        <v>0.32777800000000001</v>
      </c>
      <c r="G11" s="78"/>
      <c r="H11" s="23">
        <v>0.71666700000000005</v>
      </c>
      <c r="I11" s="7">
        <v>0.36249999999999999</v>
      </c>
      <c r="J11" s="8">
        <v>1.2500000000000001E-2</v>
      </c>
      <c r="K11" s="8">
        <v>5.5560000000000002E-3</v>
      </c>
      <c r="L11" s="8">
        <v>0</v>
      </c>
      <c r="M11" s="8">
        <v>5.5560000000000002E-3</v>
      </c>
      <c r="N11" s="8">
        <v>0</v>
      </c>
    </row>
    <row r="12" spans="1:69" ht="30" customHeight="1">
      <c r="A12" s="3" t="s">
        <v>18</v>
      </c>
      <c r="B12" s="4">
        <v>45868</v>
      </c>
      <c r="C12" s="92" t="s">
        <v>209</v>
      </c>
      <c r="D12" s="92"/>
      <c r="E12" s="43" t="s">
        <v>206</v>
      </c>
      <c r="F12" s="78">
        <v>0.32986100000000002</v>
      </c>
      <c r="G12" s="78"/>
      <c r="H12" s="23">
        <v>0.71736100000000003</v>
      </c>
      <c r="I12" s="7">
        <v>0.36319400000000002</v>
      </c>
      <c r="J12" s="8">
        <v>1.1806000000000001E-2</v>
      </c>
      <c r="K12" s="8">
        <v>3.4719999999999998E-3</v>
      </c>
      <c r="L12" s="8">
        <v>0</v>
      </c>
      <c r="M12" s="8">
        <v>3.4719999999999998E-3</v>
      </c>
      <c r="N12" s="8">
        <v>0</v>
      </c>
    </row>
    <row r="13" spans="1:69" ht="29.25" customHeight="1">
      <c r="A13" s="3" t="s">
        <v>19</v>
      </c>
      <c r="B13" s="4">
        <v>45869</v>
      </c>
      <c r="C13" s="66" t="s">
        <v>205</v>
      </c>
      <c r="D13" s="66"/>
      <c r="E13" s="43" t="s">
        <v>206</v>
      </c>
      <c r="F13" s="78">
        <v>0.32777800000000001</v>
      </c>
      <c r="G13" s="78"/>
      <c r="H13" s="23">
        <v>0.71805600000000003</v>
      </c>
      <c r="I13" s="7">
        <v>0.36388900000000002</v>
      </c>
      <c r="J13" s="8">
        <v>1.1110999999999999E-2</v>
      </c>
      <c r="K13" s="8">
        <v>5.5560000000000002E-3</v>
      </c>
      <c r="L13" s="8">
        <v>0</v>
      </c>
      <c r="M13" s="8">
        <v>5.5560000000000002E-3</v>
      </c>
      <c r="N13" s="8">
        <v>0</v>
      </c>
    </row>
    <row r="14" spans="1:69" ht="29.25" customHeight="1">
      <c r="A14" s="3" t="s">
        <v>20</v>
      </c>
      <c r="B14" s="4">
        <v>45870</v>
      </c>
      <c r="C14" s="66" t="s">
        <v>205</v>
      </c>
      <c r="D14" s="66"/>
      <c r="E14" s="43" t="s">
        <v>207</v>
      </c>
      <c r="F14" s="78">
        <v>0.32777800000000001</v>
      </c>
      <c r="G14" s="78"/>
      <c r="H14" s="23">
        <v>0.59583299999999995</v>
      </c>
      <c r="I14" s="7">
        <v>0.24166699999999999</v>
      </c>
      <c r="J14" s="8">
        <v>0</v>
      </c>
      <c r="K14" s="8">
        <v>5.5560000000000002E-3</v>
      </c>
      <c r="L14" s="8">
        <v>0</v>
      </c>
      <c r="M14" s="8">
        <v>5.5560000000000002E-3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68"/>
      <c r="G15" s="68"/>
      <c r="H15" s="9"/>
      <c r="I15" s="9"/>
      <c r="J15" s="9"/>
      <c r="K15" s="9"/>
      <c r="L15" s="9"/>
      <c r="M15" s="9"/>
      <c r="N15" s="9"/>
    </row>
    <row r="16" spans="1:69" ht="17.25" customHeight="1">
      <c r="A16" s="3" t="s">
        <v>23</v>
      </c>
      <c r="B16" s="4">
        <v>45872</v>
      </c>
      <c r="C16" s="66" t="s">
        <v>22</v>
      </c>
      <c r="D16" s="66"/>
      <c r="E16" s="10"/>
      <c r="F16" s="69"/>
      <c r="G16" s="69"/>
      <c r="H16" s="10"/>
      <c r="I16" s="10"/>
      <c r="J16" s="10"/>
      <c r="K16" s="10"/>
      <c r="L16" s="10"/>
      <c r="M16" s="10"/>
      <c r="N16" s="10"/>
    </row>
    <row r="17" spans="1:14" ht="29.25" customHeight="1">
      <c r="A17" s="3" t="s">
        <v>24</v>
      </c>
      <c r="B17" s="4">
        <v>45873</v>
      </c>
      <c r="C17" s="66" t="s">
        <v>205</v>
      </c>
      <c r="D17" s="66"/>
      <c r="E17" s="43" t="s">
        <v>208</v>
      </c>
      <c r="F17" s="78">
        <v>0.20833299999999999</v>
      </c>
      <c r="G17" s="78"/>
      <c r="H17" s="23">
        <v>0.59583299999999995</v>
      </c>
      <c r="I17" s="7">
        <v>0.36666700000000002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 ht="29.25" customHeight="1">
      <c r="A18" s="3" t="s">
        <v>15</v>
      </c>
      <c r="B18" s="4">
        <v>45874</v>
      </c>
      <c r="C18" s="66" t="s">
        <v>205</v>
      </c>
      <c r="D18" s="66"/>
      <c r="E18" s="43" t="s">
        <v>206</v>
      </c>
      <c r="F18" s="78">
        <v>0.32916699999999999</v>
      </c>
      <c r="G18" s="78"/>
      <c r="H18" s="23">
        <v>0.71736100000000003</v>
      </c>
      <c r="I18" s="7">
        <v>0.36319400000000002</v>
      </c>
      <c r="J18" s="8">
        <v>1.1806000000000001E-2</v>
      </c>
      <c r="K18" s="8">
        <v>4.1669999999999997E-3</v>
      </c>
      <c r="L18" s="8">
        <v>0</v>
      </c>
      <c r="M18" s="8">
        <v>4.1669999999999997E-3</v>
      </c>
      <c r="N18" s="8">
        <v>0</v>
      </c>
    </row>
    <row r="19" spans="1:14" ht="18" customHeight="1"/>
    <row r="20" spans="1:14" ht="45.75" customHeight="1">
      <c r="A20" s="1" t="s">
        <v>210</v>
      </c>
      <c r="B20" s="1" t="s">
        <v>211</v>
      </c>
      <c r="C20" s="65" t="s">
        <v>199</v>
      </c>
      <c r="D20" s="65"/>
      <c r="E20" s="1" t="s">
        <v>212</v>
      </c>
      <c r="F20" s="91" t="s">
        <v>213</v>
      </c>
      <c r="G20" s="91"/>
      <c r="H20" s="12" t="s">
        <v>319</v>
      </c>
      <c r="I20" s="1" t="s">
        <v>320</v>
      </c>
      <c r="J20" s="1" t="s">
        <v>160</v>
      </c>
      <c r="K20" s="1" t="s">
        <v>215</v>
      </c>
      <c r="L20" s="1" t="s">
        <v>12</v>
      </c>
      <c r="M20" s="1" t="s">
        <v>216</v>
      </c>
      <c r="N20" s="2" t="s">
        <v>14</v>
      </c>
    </row>
    <row r="21" spans="1:14" ht="30" customHeight="1">
      <c r="A21" s="3" t="s">
        <v>19</v>
      </c>
      <c r="B21" s="4">
        <v>45876</v>
      </c>
      <c r="C21" s="92" t="s">
        <v>209</v>
      </c>
      <c r="D21" s="92"/>
      <c r="E21" s="43" t="s">
        <v>206</v>
      </c>
      <c r="F21" s="78">
        <v>0.32500000000000001</v>
      </c>
      <c r="G21" s="78"/>
      <c r="H21" s="23">
        <v>0.71597200000000005</v>
      </c>
      <c r="I21" s="7">
        <v>0.36180600000000002</v>
      </c>
      <c r="J21" s="8">
        <v>1.3194000000000001E-2</v>
      </c>
      <c r="K21" s="8">
        <v>8.3330000000000001E-3</v>
      </c>
      <c r="L21" s="8">
        <v>0</v>
      </c>
      <c r="M21" s="8">
        <v>8.3330000000000001E-3</v>
      </c>
      <c r="N21" s="8">
        <v>0</v>
      </c>
    </row>
    <row r="22" spans="1:14" ht="29.25" customHeight="1">
      <c r="A22" s="3" t="s">
        <v>20</v>
      </c>
      <c r="B22" s="4">
        <v>45877</v>
      </c>
      <c r="C22" s="66" t="s">
        <v>205</v>
      </c>
      <c r="D22" s="66"/>
      <c r="E22" s="43" t="s">
        <v>207</v>
      </c>
      <c r="F22" s="78">
        <v>0.32500000000000001</v>
      </c>
      <c r="G22" s="78"/>
      <c r="H22" s="23">
        <v>0.59375</v>
      </c>
      <c r="I22" s="7">
        <v>0.23958299999999999</v>
      </c>
      <c r="J22" s="8">
        <v>0</v>
      </c>
      <c r="K22" s="8">
        <v>8.3330000000000001E-3</v>
      </c>
      <c r="L22" s="8">
        <v>0</v>
      </c>
      <c r="M22" s="8">
        <v>8.3330000000000001E-3</v>
      </c>
      <c r="N22" s="8">
        <v>0</v>
      </c>
    </row>
    <row r="23" spans="1:14" ht="16.5" customHeight="1">
      <c r="A23" s="3" t="s">
        <v>21</v>
      </c>
      <c r="B23" s="4">
        <v>45878</v>
      </c>
      <c r="C23" s="66" t="s">
        <v>22</v>
      </c>
      <c r="D23" s="66"/>
      <c r="E23" s="9"/>
      <c r="F23" s="68"/>
      <c r="G23" s="68"/>
      <c r="H23" s="9"/>
      <c r="I23" s="9"/>
      <c r="J23" s="9"/>
      <c r="K23" s="9"/>
      <c r="L23" s="9"/>
      <c r="M23" s="9"/>
      <c r="N23" s="9"/>
    </row>
    <row r="24" spans="1:14" ht="16.5" customHeight="1">
      <c r="A24" s="3" t="s">
        <v>23</v>
      </c>
      <c r="B24" s="4">
        <v>45879</v>
      </c>
      <c r="C24" s="66" t="s">
        <v>22</v>
      </c>
      <c r="D24" s="66"/>
      <c r="E24" s="9"/>
      <c r="F24" s="68"/>
      <c r="G24" s="68"/>
      <c r="H24" s="9"/>
      <c r="I24" s="9"/>
      <c r="J24" s="9"/>
      <c r="K24" s="9"/>
      <c r="L24" s="9"/>
      <c r="M24" s="9"/>
      <c r="N24" s="9"/>
    </row>
    <row r="25" spans="1:14" ht="30" customHeight="1">
      <c r="A25" s="3" t="s">
        <v>24</v>
      </c>
      <c r="B25" s="4">
        <v>45880</v>
      </c>
      <c r="C25" s="66" t="s">
        <v>205</v>
      </c>
      <c r="D25" s="66"/>
      <c r="E25" s="43" t="s">
        <v>208</v>
      </c>
      <c r="F25" s="78">
        <v>0.20555599999999999</v>
      </c>
      <c r="G25" s="78"/>
      <c r="H25" s="23">
        <v>0.59583299999999995</v>
      </c>
      <c r="I25" s="7">
        <v>0.36666700000000002</v>
      </c>
      <c r="J25" s="8">
        <v>0</v>
      </c>
      <c r="K25" s="8">
        <v>2.7780000000000001E-3</v>
      </c>
      <c r="L25" s="8">
        <v>0</v>
      </c>
      <c r="M25" s="8">
        <v>2.7780000000000001E-3</v>
      </c>
      <c r="N25" s="8">
        <v>0</v>
      </c>
    </row>
    <row r="26" spans="1:14" ht="29.25" customHeight="1">
      <c r="A26" s="3" t="s">
        <v>15</v>
      </c>
      <c r="B26" s="4">
        <v>45881</v>
      </c>
      <c r="C26" s="66" t="s">
        <v>205</v>
      </c>
      <c r="D26" s="66"/>
      <c r="E26" s="43" t="s">
        <v>206</v>
      </c>
      <c r="F26" s="78">
        <v>0.32847199999999999</v>
      </c>
      <c r="G26" s="78"/>
      <c r="H26" s="23">
        <v>0.71666700000000005</v>
      </c>
      <c r="I26" s="7">
        <v>0.36249999999999999</v>
      </c>
      <c r="J26" s="8">
        <v>1.2500000000000001E-2</v>
      </c>
      <c r="K26" s="8">
        <v>4.8609999999999999E-3</v>
      </c>
      <c r="L26" s="8">
        <v>0</v>
      </c>
      <c r="M26" s="8">
        <v>4.8609999999999999E-3</v>
      </c>
      <c r="N26" s="8">
        <v>0</v>
      </c>
    </row>
    <row r="27" spans="1:14" ht="29.25" customHeight="1">
      <c r="A27" s="3" t="s">
        <v>18</v>
      </c>
      <c r="B27" s="4">
        <v>45882</v>
      </c>
      <c r="C27" s="66" t="s">
        <v>205</v>
      </c>
      <c r="D27" s="66"/>
      <c r="E27" s="43" t="s">
        <v>206</v>
      </c>
      <c r="F27" s="78">
        <v>0.32569399999999998</v>
      </c>
      <c r="G27" s="78"/>
      <c r="H27" s="23">
        <v>0.71597200000000005</v>
      </c>
      <c r="I27" s="7">
        <v>0.36180600000000002</v>
      </c>
      <c r="J27" s="8">
        <v>1.3194000000000001E-2</v>
      </c>
      <c r="K27" s="8">
        <v>7.639E-3</v>
      </c>
      <c r="L27" s="8">
        <v>0</v>
      </c>
      <c r="M27" s="8">
        <v>7.639E-3</v>
      </c>
      <c r="N27" s="8">
        <v>0</v>
      </c>
    </row>
    <row r="28" spans="1:14" ht="29.25" customHeight="1">
      <c r="A28" s="3" t="s">
        <v>19</v>
      </c>
      <c r="B28" s="4">
        <v>45883</v>
      </c>
      <c r="C28" s="66" t="s">
        <v>205</v>
      </c>
      <c r="D28" s="66"/>
      <c r="E28" s="43" t="s">
        <v>206</v>
      </c>
      <c r="F28" s="78">
        <v>0.32500000000000001</v>
      </c>
      <c r="G28" s="78"/>
      <c r="H28" s="23">
        <v>0.71527799999999997</v>
      </c>
      <c r="I28" s="7">
        <v>0.36111100000000002</v>
      </c>
      <c r="J28" s="8">
        <v>1.3889E-2</v>
      </c>
      <c r="K28" s="8">
        <v>8.3330000000000001E-3</v>
      </c>
      <c r="L28" s="8">
        <v>0</v>
      </c>
      <c r="M28" s="8">
        <v>8.3330000000000001E-3</v>
      </c>
      <c r="N28" s="8">
        <v>0</v>
      </c>
    </row>
    <row r="29" spans="1:14" ht="17.25" customHeight="1">
      <c r="A29" s="3" t="s">
        <v>20</v>
      </c>
      <c r="B29" s="4">
        <v>45884</v>
      </c>
      <c r="C29" s="66" t="s">
        <v>28</v>
      </c>
      <c r="D29" s="66"/>
      <c r="E29" s="9"/>
      <c r="F29" s="68"/>
      <c r="G29" s="68"/>
      <c r="H29" s="9"/>
      <c r="I29" s="9"/>
      <c r="J29" s="9"/>
      <c r="K29" s="9"/>
      <c r="L29" s="9"/>
      <c r="M29" s="9"/>
      <c r="N29" s="9"/>
    </row>
    <row r="30" spans="1:14" ht="16.5" customHeight="1">
      <c r="A30" s="3" t="s">
        <v>21</v>
      </c>
      <c r="B30" s="4">
        <v>45885</v>
      </c>
      <c r="C30" s="66" t="s">
        <v>22</v>
      </c>
      <c r="D30" s="66"/>
      <c r="E30" s="9"/>
      <c r="F30" s="68"/>
      <c r="G30" s="68"/>
      <c r="H30" s="9"/>
      <c r="I30" s="9"/>
      <c r="J30" s="9"/>
      <c r="K30" s="9"/>
      <c r="L30" s="9"/>
      <c r="M30" s="9"/>
      <c r="N30" s="9"/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68"/>
      <c r="G31" s="68"/>
      <c r="H31" s="9"/>
      <c r="I31" s="9"/>
      <c r="J31" s="9"/>
      <c r="K31" s="9"/>
      <c r="L31" s="9"/>
      <c r="M31" s="9"/>
      <c r="N31" s="9"/>
    </row>
    <row r="32" spans="1:14" ht="29.25" customHeight="1">
      <c r="A32" s="3" t="s">
        <v>24</v>
      </c>
      <c r="B32" s="4">
        <v>45887</v>
      </c>
      <c r="C32" s="66" t="s">
        <v>205</v>
      </c>
      <c r="D32" s="66"/>
      <c r="E32" s="43" t="s">
        <v>208</v>
      </c>
      <c r="F32" s="78">
        <v>0.20486099999999999</v>
      </c>
      <c r="G32" s="78"/>
      <c r="H32" s="23">
        <v>0.59513899999999997</v>
      </c>
      <c r="I32" s="7">
        <v>0.36597200000000002</v>
      </c>
      <c r="J32" s="8">
        <v>0</v>
      </c>
      <c r="K32" s="8">
        <v>3.4719999999999998E-3</v>
      </c>
      <c r="L32" s="8">
        <v>0</v>
      </c>
      <c r="M32" s="8">
        <v>3.4719999999999998E-3</v>
      </c>
      <c r="N32" s="8">
        <v>0</v>
      </c>
    </row>
    <row r="33" spans="1:14" ht="29.25" customHeight="1">
      <c r="A33" s="3" t="s">
        <v>15</v>
      </c>
      <c r="B33" s="4">
        <v>45888</v>
      </c>
      <c r="C33" s="66" t="s">
        <v>205</v>
      </c>
      <c r="D33" s="66"/>
      <c r="E33" s="43" t="s">
        <v>206</v>
      </c>
      <c r="F33" s="78">
        <v>0.32500000000000001</v>
      </c>
      <c r="G33" s="78"/>
      <c r="H33" s="23">
        <v>0.71736100000000003</v>
      </c>
      <c r="I33" s="7">
        <v>0.36319400000000002</v>
      </c>
      <c r="J33" s="8">
        <v>1.1806000000000001E-2</v>
      </c>
      <c r="K33" s="8">
        <v>8.3330000000000001E-3</v>
      </c>
      <c r="L33" s="8">
        <v>0</v>
      </c>
      <c r="M33" s="8">
        <v>8.3330000000000001E-3</v>
      </c>
      <c r="N33" s="8">
        <v>0</v>
      </c>
    </row>
    <row r="34" spans="1:14" ht="26.25" customHeight="1">
      <c r="A34" s="15" t="s">
        <v>18</v>
      </c>
      <c r="B34" s="16">
        <v>45889</v>
      </c>
      <c r="C34" s="94" t="s">
        <v>209</v>
      </c>
      <c r="D34" s="94"/>
      <c r="E34" s="44" t="s">
        <v>206</v>
      </c>
      <c r="F34" s="95">
        <v>0.32638899999999998</v>
      </c>
      <c r="G34" s="95"/>
      <c r="H34" s="25">
        <v>0.71666700000000005</v>
      </c>
      <c r="I34" s="20">
        <v>0.36249999999999999</v>
      </c>
      <c r="J34" s="21">
        <v>1.2500000000000001E-2</v>
      </c>
      <c r="K34" s="21">
        <v>6.9439999999999997E-3</v>
      </c>
      <c r="L34" s="21">
        <v>0</v>
      </c>
      <c r="M34" s="21">
        <v>6.9439999999999997E-3</v>
      </c>
      <c r="N34" s="21">
        <v>0</v>
      </c>
    </row>
    <row r="35" spans="1:14" ht="15.95" customHeight="1">
      <c r="A35" s="93" t="s">
        <v>321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66">
    <mergeCell ref="A35:N35"/>
    <mergeCell ref="C32:D32"/>
    <mergeCell ref="F32:G32"/>
    <mergeCell ref="C33:D33"/>
    <mergeCell ref="F33:G33"/>
    <mergeCell ref="C34:D34"/>
    <mergeCell ref="F34:G34"/>
    <mergeCell ref="C29:D29"/>
    <mergeCell ref="F29:G29"/>
    <mergeCell ref="C30:D30"/>
    <mergeCell ref="F30:G30"/>
    <mergeCell ref="C31:D31"/>
    <mergeCell ref="F31:G31"/>
    <mergeCell ref="C26:D26"/>
    <mergeCell ref="F26:G26"/>
    <mergeCell ref="C27:D27"/>
    <mergeCell ref="F27:G27"/>
    <mergeCell ref="C28:D28"/>
    <mergeCell ref="F28:G28"/>
    <mergeCell ref="C23:D23"/>
    <mergeCell ref="F23:G23"/>
    <mergeCell ref="C24:D24"/>
    <mergeCell ref="F24:G24"/>
    <mergeCell ref="C25:D25"/>
    <mergeCell ref="F25:G25"/>
    <mergeCell ref="C20:D20"/>
    <mergeCell ref="F20:G20"/>
    <mergeCell ref="C21:D21"/>
    <mergeCell ref="F21:G21"/>
    <mergeCell ref="C22:D22"/>
    <mergeCell ref="F22:G22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C1"/>
    <mergeCell ref="D1:F1"/>
    <mergeCell ref="G1:O1"/>
    <mergeCell ref="C3:D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2.1640625" customWidth="1"/>
    <col min="4" max="4" width="14.5" customWidth="1"/>
    <col min="5" max="5" width="16.5" customWidth="1"/>
    <col min="6" max="6" width="11.5" customWidth="1"/>
    <col min="7" max="7" width="8.5" customWidth="1"/>
    <col min="8" max="8" width="2" customWidth="1"/>
    <col min="9" max="9" width="12.5" customWidth="1"/>
    <col min="10" max="10" width="11.5" customWidth="1"/>
    <col min="11" max="11" width="10.5" customWidth="1"/>
    <col min="12" max="12" width="12" customWidth="1"/>
    <col min="13" max="13" width="12.5" customWidth="1"/>
    <col min="14" max="14" width="10.5" customWidth="1"/>
    <col min="15" max="15" width="2.6640625" customWidth="1"/>
  </cols>
  <sheetData>
    <row r="1" spans="1:69" ht="51" customHeight="1">
      <c r="A1" s="62" t="s">
        <v>70</v>
      </c>
      <c r="B1" s="62"/>
      <c r="C1" s="62"/>
      <c r="D1" s="74" t="s">
        <v>71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0.6875</v>
      </c>
      <c r="BP1" s="50">
        <v>6.25E-2</v>
      </c>
      <c r="BQ1" s="51">
        <v>2.7780000000000027E-3</v>
      </c>
    </row>
    <row r="2" spans="1:69" ht="0.95" customHeight="1"/>
    <row r="3" spans="1:69" ht="33" customHeight="1">
      <c r="A3" s="1" t="s">
        <v>3</v>
      </c>
      <c r="B3" s="2" t="s">
        <v>4</v>
      </c>
      <c r="C3" s="76" t="s">
        <v>72</v>
      </c>
      <c r="D3" s="76"/>
      <c r="E3" s="27" t="s">
        <v>73</v>
      </c>
      <c r="F3" s="2" t="s">
        <v>74</v>
      </c>
      <c r="G3" s="76" t="s">
        <v>75</v>
      </c>
      <c r="H3" s="76"/>
      <c r="I3" s="2" t="s">
        <v>76</v>
      </c>
      <c r="J3" s="2" t="s">
        <v>10</v>
      </c>
      <c r="K3" s="2" t="s">
        <v>77</v>
      </c>
      <c r="L3" s="2" t="s">
        <v>12</v>
      </c>
      <c r="M3" s="2" t="s">
        <v>78</v>
      </c>
      <c r="N3" s="1" t="s">
        <v>14</v>
      </c>
    </row>
    <row r="4" spans="1:69" ht="17.25" customHeight="1">
      <c r="A4" s="3" t="s">
        <v>15</v>
      </c>
      <c r="B4" s="4">
        <v>45860</v>
      </c>
      <c r="C4" s="77" t="s">
        <v>79</v>
      </c>
      <c r="D4" s="77"/>
      <c r="E4" s="22" t="s">
        <v>80</v>
      </c>
      <c r="F4" s="28">
        <v>0.6875</v>
      </c>
      <c r="G4" s="78">
        <v>9.4444E-2</v>
      </c>
      <c r="H4" s="78"/>
      <c r="I4" s="8">
        <v>0.35416700000000001</v>
      </c>
      <c r="J4" s="8">
        <v>0</v>
      </c>
      <c r="K4" s="29">
        <v>3.1944E-2</v>
      </c>
      <c r="L4" s="30">
        <v>0</v>
      </c>
      <c r="M4" s="8">
        <v>3.1944E-2</v>
      </c>
      <c r="N4" s="7">
        <v>0</v>
      </c>
    </row>
    <row r="5" spans="1:69" ht="16.5" customHeight="1">
      <c r="A5" s="3" t="s">
        <v>18</v>
      </c>
      <c r="B5" s="4">
        <v>45861</v>
      </c>
      <c r="C5" s="77" t="s">
        <v>79</v>
      </c>
      <c r="D5" s="77"/>
      <c r="E5" s="22" t="s">
        <v>80</v>
      </c>
      <c r="F5" s="28">
        <v>0.68611100000000003</v>
      </c>
      <c r="G5" s="78">
        <v>9.7222000000000003E-2</v>
      </c>
      <c r="H5" s="78"/>
      <c r="I5" s="8">
        <v>0.35416700000000001</v>
      </c>
      <c r="J5" s="8">
        <v>0</v>
      </c>
      <c r="K5" s="29">
        <v>3.6110999999999997E-2</v>
      </c>
      <c r="L5" s="30">
        <v>0</v>
      </c>
      <c r="M5" s="8">
        <v>3.6110999999999997E-2</v>
      </c>
      <c r="N5" s="7">
        <v>0</v>
      </c>
    </row>
    <row r="6" spans="1:69" ht="16.5" customHeight="1">
      <c r="A6" s="3" t="s">
        <v>19</v>
      </c>
      <c r="B6" s="4">
        <v>45862</v>
      </c>
      <c r="C6" s="77" t="s">
        <v>79</v>
      </c>
      <c r="D6" s="77"/>
      <c r="E6" s="22" t="s">
        <v>80</v>
      </c>
      <c r="F6" s="28">
        <v>0.68819399999999997</v>
      </c>
      <c r="G6" s="78">
        <v>0.99375000000000002</v>
      </c>
      <c r="H6" s="78"/>
      <c r="I6" s="8">
        <v>0.28472199999999998</v>
      </c>
      <c r="J6" s="8">
        <v>6.8750000000000006E-2</v>
      </c>
      <c r="K6" s="29">
        <v>0</v>
      </c>
      <c r="L6" s="30">
        <v>0</v>
      </c>
      <c r="M6" s="8">
        <v>0</v>
      </c>
      <c r="N6" s="7">
        <v>0</v>
      </c>
    </row>
    <row r="7" spans="1:69" ht="16.5" customHeight="1">
      <c r="A7" s="3" t="s">
        <v>20</v>
      </c>
      <c r="B7" s="4">
        <v>45863</v>
      </c>
      <c r="C7" s="77" t="s">
        <v>81</v>
      </c>
      <c r="D7" s="77"/>
      <c r="E7" s="22" t="s">
        <v>82</v>
      </c>
      <c r="F7" s="28">
        <v>0.59166700000000005</v>
      </c>
      <c r="G7" s="78">
        <v>0.942361</v>
      </c>
      <c r="H7" s="78"/>
      <c r="I7" s="8">
        <v>0.32500000000000001</v>
      </c>
      <c r="J7" s="8">
        <v>0</v>
      </c>
      <c r="K7" s="29">
        <v>4.8609999999999999E-3</v>
      </c>
      <c r="L7" s="30">
        <v>0</v>
      </c>
      <c r="M7" s="8">
        <v>4.8609999999999999E-3</v>
      </c>
      <c r="N7" s="7">
        <v>0</v>
      </c>
    </row>
    <row r="8" spans="1:69" ht="16.5" customHeight="1">
      <c r="A8" s="3" t="s">
        <v>21</v>
      </c>
      <c r="B8" s="4">
        <v>45864</v>
      </c>
      <c r="C8" s="77" t="s">
        <v>22</v>
      </c>
      <c r="D8" s="77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77" t="s">
        <v>22</v>
      </c>
      <c r="D9" s="77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77" t="s">
        <v>79</v>
      </c>
      <c r="D10" s="77"/>
      <c r="E10" s="22" t="s">
        <v>80</v>
      </c>
      <c r="F10" s="28">
        <v>0.68541700000000005</v>
      </c>
      <c r="G10" s="78">
        <v>9.7917000000000004E-2</v>
      </c>
      <c r="H10" s="78"/>
      <c r="I10" s="8">
        <v>0.35416700000000001</v>
      </c>
      <c r="J10" s="8">
        <v>0</v>
      </c>
      <c r="K10" s="29">
        <v>3.7499999999999999E-2</v>
      </c>
      <c r="L10" s="30">
        <v>0</v>
      </c>
      <c r="M10" s="8">
        <v>3.7499999999999999E-2</v>
      </c>
      <c r="N10" s="7">
        <v>0</v>
      </c>
    </row>
    <row r="11" spans="1:69" ht="16.5" customHeight="1">
      <c r="A11" s="3" t="s">
        <v>15</v>
      </c>
      <c r="B11" s="4">
        <v>45867</v>
      </c>
      <c r="C11" s="77" t="s">
        <v>79</v>
      </c>
      <c r="D11" s="77"/>
      <c r="E11" s="22" t="s">
        <v>80</v>
      </c>
      <c r="F11" s="28">
        <v>0.68541700000000005</v>
      </c>
      <c r="G11" s="78">
        <v>9.6528000000000003E-2</v>
      </c>
      <c r="H11" s="78"/>
      <c r="I11" s="8">
        <v>0.35416700000000001</v>
      </c>
      <c r="J11" s="8">
        <v>0</v>
      </c>
      <c r="K11" s="29">
        <v>3.6110999999999997E-2</v>
      </c>
      <c r="L11" s="30">
        <v>0</v>
      </c>
      <c r="M11" s="8">
        <v>3.6110999999999997E-2</v>
      </c>
      <c r="N11" s="7">
        <v>0</v>
      </c>
    </row>
    <row r="12" spans="1:69" ht="17.25" customHeight="1">
      <c r="A12" s="3" t="s">
        <v>18</v>
      </c>
      <c r="B12" s="4">
        <v>45868</v>
      </c>
      <c r="C12" s="77" t="s">
        <v>79</v>
      </c>
      <c r="D12" s="77"/>
      <c r="E12" s="22" t="s">
        <v>80</v>
      </c>
      <c r="F12" s="28">
        <v>0.68472200000000005</v>
      </c>
      <c r="G12" s="78">
        <v>9.4444E-2</v>
      </c>
      <c r="H12" s="78"/>
      <c r="I12" s="8">
        <v>0.35416700000000001</v>
      </c>
      <c r="J12" s="8">
        <v>0</v>
      </c>
      <c r="K12" s="29">
        <v>3.4722000000000003E-2</v>
      </c>
      <c r="L12" s="30">
        <v>0</v>
      </c>
      <c r="M12" s="8">
        <v>3.4722000000000003E-2</v>
      </c>
      <c r="N12" s="7">
        <v>0</v>
      </c>
    </row>
    <row r="13" spans="1:69" ht="16.5" customHeight="1">
      <c r="A13" s="3" t="s">
        <v>19</v>
      </c>
      <c r="B13" s="4">
        <v>45869</v>
      </c>
      <c r="C13" s="77" t="s">
        <v>79</v>
      </c>
      <c r="D13" s="77"/>
      <c r="E13" s="22" t="s">
        <v>80</v>
      </c>
      <c r="F13" s="28">
        <v>0.68402799999999997</v>
      </c>
      <c r="G13" s="78">
        <v>0.87569399999999997</v>
      </c>
      <c r="H13" s="78"/>
      <c r="I13" s="8">
        <v>0.16736100000000001</v>
      </c>
      <c r="J13" s="8">
        <v>0.186806</v>
      </c>
      <c r="K13" s="29">
        <v>3.4719999999999998E-3</v>
      </c>
      <c r="L13" s="30">
        <v>0</v>
      </c>
      <c r="M13" s="8">
        <v>3.4719999999999998E-3</v>
      </c>
      <c r="N13" s="7">
        <v>0</v>
      </c>
    </row>
    <row r="14" spans="1:69" ht="16.5" customHeight="1">
      <c r="A14" s="3" t="s">
        <v>20</v>
      </c>
      <c r="B14" s="4">
        <v>45870</v>
      </c>
      <c r="C14" s="77" t="s">
        <v>26</v>
      </c>
      <c r="D14" s="77"/>
      <c r="E14" s="9"/>
      <c r="F14" s="9"/>
      <c r="G14" s="68"/>
      <c r="H14" s="68"/>
      <c r="I14" s="9"/>
      <c r="J14" s="9"/>
      <c r="K14" s="9"/>
      <c r="L14" s="9"/>
      <c r="M14" s="9"/>
      <c r="N14" s="9"/>
    </row>
    <row r="15" spans="1:69" ht="16.5" customHeight="1">
      <c r="A15" s="3" t="s">
        <v>21</v>
      </c>
      <c r="B15" s="4">
        <v>45871</v>
      </c>
      <c r="C15" s="77" t="s">
        <v>22</v>
      </c>
      <c r="D15" s="77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77" t="s">
        <v>22</v>
      </c>
      <c r="D16" s="77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77" t="s">
        <v>79</v>
      </c>
      <c r="D17" s="77"/>
      <c r="E17" s="22" t="s">
        <v>80</v>
      </c>
      <c r="F17" s="28">
        <v>0.68541700000000005</v>
      </c>
      <c r="G17" s="78">
        <v>0.10208299999999999</v>
      </c>
      <c r="H17" s="78"/>
      <c r="I17" s="8">
        <v>0.35416700000000001</v>
      </c>
      <c r="J17" s="8">
        <v>0</v>
      </c>
      <c r="K17" s="29">
        <v>4.1667000000000003E-2</v>
      </c>
      <c r="L17" s="30">
        <v>0</v>
      </c>
      <c r="M17" s="8">
        <v>4.1667000000000003E-2</v>
      </c>
      <c r="N17" s="7">
        <v>0</v>
      </c>
    </row>
    <row r="18" spans="1:14" ht="16.5" customHeight="1">
      <c r="A18" s="3" t="s">
        <v>15</v>
      </c>
      <c r="B18" s="4">
        <v>45874</v>
      </c>
      <c r="C18" s="77" t="s">
        <v>79</v>
      </c>
      <c r="D18" s="77"/>
      <c r="E18" s="22" t="s">
        <v>80</v>
      </c>
      <c r="F18" s="28">
        <v>0.69861099999999998</v>
      </c>
      <c r="G18" s="78">
        <v>5.9721999999999997E-2</v>
      </c>
      <c r="H18" s="78"/>
      <c r="I18" s="8">
        <v>0.34027800000000002</v>
      </c>
      <c r="J18" s="8">
        <v>1.1110999999999999E-2</v>
      </c>
      <c r="K18" s="29">
        <v>0</v>
      </c>
      <c r="L18" s="30">
        <v>0</v>
      </c>
      <c r="M18" s="8">
        <v>0</v>
      </c>
      <c r="N18" s="7">
        <v>0</v>
      </c>
    </row>
    <row r="19" spans="1:14" ht="17.25" customHeight="1">
      <c r="A19" s="3" t="s">
        <v>18</v>
      </c>
      <c r="B19" s="4">
        <v>45875</v>
      </c>
      <c r="C19" s="77" t="s">
        <v>79</v>
      </c>
      <c r="D19" s="77"/>
      <c r="E19" s="22" t="s">
        <v>80</v>
      </c>
      <c r="F19" s="28">
        <v>0.68680600000000003</v>
      </c>
      <c r="G19" s="78">
        <v>9.5139000000000001E-2</v>
      </c>
      <c r="H19" s="78"/>
      <c r="I19" s="8">
        <v>0.35416700000000001</v>
      </c>
      <c r="J19" s="8">
        <v>0</v>
      </c>
      <c r="K19" s="29">
        <v>3.3333000000000002E-2</v>
      </c>
      <c r="L19" s="30">
        <v>0</v>
      </c>
      <c r="M19" s="8">
        <v>3.3333000000000002E-2</v>
      </c>
      <c r="N19" s="7">
        <v>0</v>
      </c>
    </row>
    <row r="20" spans="1:14" ht="16.5" customHeight="1">
      <c r="A20" s="3" t="s">
        <v>19</v>
      </c>
      <c r="B20" s="4">
        <v>45876</v>
      </c>
      <c r="C20" s="77" t="s">
        <v>79</v>
      </c>
      <c r="D20" s="77"/>
      <c r="E20" s="22" t="s">
        <v>80</v>
      </c>
      <c r="F20" s="28">
        <v>0.6875</v>
      </c>
      <c r="G20" s="78">
        <v>0.99444399999999999</v>
      </c>
      <c r="H20" s="78"/>
      <c r="I20" s="8">
        <v>0.286111</v>
      </c>
      <c r="J20" s="8">
        <v>6.8056000000000005E-2</v>
      </c>
      <c r="K20" s="29">
        <v>0</v>
      </c>
      <c r="L20" s="30">
        <v>0</v>
      </c>
      <c r="M20" s="8">
        <v>0</v>
      </c>
      <c r="N20" s="7">
        <v>0</v>
      </c>
    </row>
    <row r="21" spans="1:14" ht="16.5" customHeight="1">
      <c r="A21" s="3" t="s">
        <v>20</v>
      </c>
      <c r="B21" s="4">
        <v>45877</v>
      </c>
      <c r="C21" s="77" t="s">
        <v>81</v>
      </c>
      <c r="D21" s="77"/>
      <c r="E21" s="22" t="s">
        <v>82</v>
      </c>
      <c r="F21" s="28">
        <v>0.57083300000000003</v>
      </c>
      <c r="G21" s="78">
        <v>0.76180599999999998</v>
      </c>
      <c r="H21" s="78"/>
      <c r="I21" s="8">
        <v>0.157639</v>
      </c>
      <c r="J21" s="8">
        <v>0.17569399999999999</v>
      </c>
      <c r="K21" s="29">
        <v>1.2500000000000001E-2</v>
      </c>
      <c r="L21" s="30">
        <v>0</v>
      </c>
      <c r="M21" s="8">
        <v>1.2500000000000001E-2</v>
      </c>
      <c r="N21" s="7">
        <v>0</v>
      </c>
    </row>
    <row r="22" spans="1:14" ht="16.5" customHeight="1">
      <c r="A22" s="3" t="s">
        <v>21</v>
      </c>
      <c r="B22" s="4">
        <v>45878</v>
      </c>
      <c r="C22" s="77" t="s">
        <v>22</v>
      </c>
      <c r="D22" s="77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77" t="s">
        <v>22</v>
      </c>
      <c r="D23" s="77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77" t="s">
        <v>83</v>
      </c>
      <c r="D24" s="77"/>
      <c r="E24" s="22" t="s">
        <v>84</v>
      </c>
      <c r="F24" s="28">
        <v>0.68541700000000005</v>
      </c>
      <c r="G24" s="78">
        <v>0.10138900000000001</v>
      </c>
      <c r="H24" s="78"/>
      <c r="I24" s="8">
        <v>0.375</v>
      </c>
      <c r="J24" s="8">
        <v>0</v>
      </c>
      <c r="K24" s="29">
        <v>2.0139000000000001E-2</v>
      </c>
      <c r="L24" s="30">
        <v>0</v>
      </c>
      <c r="M24" s="8">
        <v>2.0139000000000001E-2</v>
      </c>
      <c r="N24" s="7">
        <v>0</v>
      </c>
    </row>
    <row r="25" spans="1:14" ht="16.5" customHeight="1">
      <c r="A25" s="3" t="s">
        <v>15</v>
      </c>
      <c r="B25" s="4">
        <v>45881</v>
      </c>
      <c r="C25" s="77" t="s">
        <v>83</v>
      </c>
      <c r="D25" s="77"/>
      <c r="E25" s="22" t="s">
        <v>84</v>
      </c>
      <c r="F25" s="28">
        <v>0.67708299999999999</v>
      </c>
      <c r="G25" s="78">
        <v>9.6528000000000003E-2</v>
      </c>
      <c r="H25" s="78"/>
      <c r="I25" s="8">
        <v>0.375</v>
      </c>
      <c r="J25" s="8">
        <v>0</v>
      </c>
      <c r="K25" s="29">
        <v>2.3611E-2</v>
      </c>
      <c r="L25" s="30">
        <v>0</v>
      </c>
      <c r="M25" s="8">
        <v>2.3611E-2</v>
      </c>
      <c r="N25" s="7">
        <v>0</v>
      </c>
    </row>
    <row r="26" spans="1:14" ht="17.25" customHeight="1">
      <c r="A26" s="3" t="s">
        <v>18</v>
      </c>
      <c r="B26" s="4">
        <v>45882</v>
      </c>
      <c r="C26" s="77" t="s">
        <v>83</v>
      </c>
      <c r="D26" s="77"/>
      <c r="E26" s="22" t="s">
        <v>84</v>
      </c>
      <c r="F26" s="28">
        <v>0.68472200000000005</v>
      </c>
      <c r="G26" s="78">
        <v>0.10069400000000001</v>
      </c>
      <c r="H26" s="78"/>
      <c r="I26" s="8">
        <v>0.375</v>
      </c>
      <c r="J26" s="8">
        <v>0</v>
      </c>
      <c r="K26" s="29">
        <v>2.0139000000000001E-2</v>
      </c>
      <c r="L26" s="30">
        <v>0</v>
      </c>
      <c r="M26" s="8">
        <v>2.0139000000000001E-2</v>
      </c>
      <c r="N26" s="7">
        <v>0</v>
      </c>
    </row>
    <row r="27" spans="1:14" ht="16.5" customHeight="1">
      <c r="A27" s="3" t="s">
        <v>19</v>
      </c>
      <c r="B27" s="4">
        <v>45883</v>
      </c>
      <c r="C27" s="77" t="s">
        <v>83</v>
      </c>
      <c r="D27" s="77"/>
      <c r="E27" s="22" t="s">
        <v>84</v>
      </c>
      <c r="F27" s="28">
        <v>0.68472200000000005</v>
      </c>
      <c r="G27" s="78">
        <v>0.99583299999999997</v>
      </c>
      <c r="H27" s="78"/>
      <c r="I27" s="8">
        <v>0.28749999999999998</v>
      </c>
      <c r="J27" s="8">
        <v>8.7499999999999994E-2</v>
      </c>
      <c r="K27" s="29">
        <v>2.7780000000000001E-3</v>
      </c>
      <c r="L27" s="30">
        <v>0</v>
      </c>
      <c r="M27" s="8">
        <v>2.7780000000000001E-3</v>
      </c>
      <c r="N27" s="7">
        <v>0</v>
      </c>
    </row>
    <row r="28" spans="1:14" ht="16.5" customHeight="1">
      <c r="A28" s="3" t="s">
        <v>20</v>
      </c>
      <c r="B28" s="4">
        <v>45884</v>
      </c>
      <c r="C28" s="77" t="s">
        <v>28</v>
      </c>
      <c r="D28" s="77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2" t="s">
        <v>30</v>
      </c>
      <c r="C30" s="76" t="s">
        <v>31</v>
      </c>
      <c r="D30" s="76"/>
      <c r="E30" s="31" t="s">
        <v>32</v>
      </c>
      <c r="F30" s="32" t="s">
        <v>33</v>
      </c>
      <c r="G30" s="79" t="s">
        <v>34</v>
      </c>
      <c r="H30" s="79"/>
      <c r="I30" s="11" t="s">
        <v>35</v>
      </c>
      <c r="J30" s="11" t="s">
        <v>36</v>
      </c>
      <c r="K30" s="11" t="s">
        <v>37</v>
      </c>
      <c r="L30" s="11" t="s">
        <v>38</v>
      </c>
      <c r="M30" s="11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77" t="s">
        <v>22</v>
      </c>
      <c r="D31" s="77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77" t="s">
        <v>79</v>
      </c>
      <c r="D32" s="77"/>
      <c r="E32" s="33" t="s">
        <v>80</v>
      </c>
      <c r="F32" s="28">
        <v>0.68680600000000003</v>
      </c>
      <c r="G32" s="81">
        <v>0.113889</v>
      </c>
      <c r="H32" s="81"/>
      <c r="I32" s="24">
        <v>0.35416700000000001</v>
      </c>
      <c r="J32" s="24">
        <v>0</v>
      </c>
      <c r="K32" s="24">
        <v>5.2082999999999997E-2</v>
      </c>
      <c r="L32" s="24">
        <v>0</v>
      </c>
      <c r="M32" s="24">
        <v>5.2082999999999997E-2</v>
      </c>
      <c r="N32" s="7">
        <v>0</v>
      </c>
    </row>
    <row r="33" spans="1:14" ht="16.5" customHeight="1">
      <c r="A33" s="3" t="s">
        <v>15</v>
      </c>
      <c r="B33" s="4">
        <v>45888</v>
      </c>
      <c r="C33" s="77" t="s">
        <v>79</v>
      </c>
      <c r="D33" s="77"/>
      <c r="E33" s="33" t="s">
        <v>80</v>
      </c>
      <c r="F33" s="28">
        <v>0.68611100000000003</v>
      </c>
      <c r="G33" s="81">
        <v>6.8056000000000005E-2</v>
      </c>
      <c r="H33" s="81"/>
      <c r="I33" s="24">
        <v>0.35416700000000001</v>
      </c>
      <c r="J33" s="24">
        <v>0</v>
      </c>
      <c r="K33" s="24">
        <v>6.9439999999999997E-3</v>
      </c>
      <c r="L33" s="24">
        <v>0</v>
      </c>
      <c r="M33" s="24">
        <v>6.9439999999999997E-3</v>
      </c>
      <c r="N33" s="7">
        <v>0</v>
      </c>
    </row>
    <row r="34" spans="1:14" ht="12.75" customHeight="1">
      <c r="A34" s="15" t="s">
        <v>18</v>
      </c>
      <c r="B34" s="16">
        <v>45889</v>
      </c>
      <c r="C34" s="82" t="s">
        <v>79</v>
      </c>
      <c r="D34" s="82"/>
      <c r="E34" s="35" t="s">
        <v>80</v>
      </c>
      <c r="F34" s="36">
        <v>0.68819399999999997</v>
      </c>
      <c r="G34" s="83">
        <v>6.5278000000000003E-2</v>
      </c>
      <c r="H34" s="83"/>
      <c r="I34" s="26">
        <v>0.35347200000000001</v>
      </c>
      <c r="J34" s="26">
        <v>0</v>
      </c>
      <c r="K34" s="26">
        <v>2.7780000000000001E-3</v>
      </c>
      <c r="L34" s="26">
        <v>0</v>
      </c>
      <c r="M34" s="26">
        <v>2.7780000000000001E-3</v>
      </c>
      <c r="N34" s="20">
        <v>0</v>
      </c>
    </row>
    <row r="35" spans="1:14" ht="15.95" customHeight="1">
      <c r="A35" s="80" t="s">
        <v>85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0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35.33203125" customWidth="1"/>
    <col min="5" max="5" width="7.5" customWidth="1"/>
    <col min="6" max="6" width="12.5" customWidth="1"/>
    <col min="7" max="7" width="2" customWidth="1"/>
    <col min="8" max="8" width="9.5" customWidth="1"/>
    <col min="9" max="9" width="11.1640625" customWidth="1"/>
    <col min="10" max="10" width="9.33203125" customWidth="1"/>
    <col min="11" max="11" width="9.83203125" customWidth="1"/>
    <col min="12" max="12" width="10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322</v>
      </c>
      <c r="B1" s="62"/>
      <c r="C1" s="62"/>
      <c r="D1" s="84" t="s">
        <v>323</v>
      </c>
      <c r="E1" s="84"/>
      <c r="F1" s="84"/>
      <c r="G1" s="64" t="s">
        <v>2</v>
      </c>
      <c r="H1" s="64"/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1.5277333333333309E-2</v>
      </c>
    </row>
    <row r="2" spans="1:69" ht="0.95" customHeight="1"/>
    <row r="3" spans="1:69" ht="46.5" customHeight="1">
      <c r="A3" s="1" t="s">
        <v>3</v>
      </c>
      <c r="B3" s="1" t="s">
        <v>4</v>
      </c>
      <c r="C3" s="65" t="s">
        <v>199</v>
      </c>
      <c r="D3" s="65"/>
      <c r="E3" s="1" t="s">
        <v>200</v>
      </c>
      <c r="F3" s="91" t="s">
        <v>201</v>
      </c>
      <c r="G3" s="91"/>
      <c r="H3" s="12" t="s">
        <v>324</v>
      </c>
      <c r="I3" s="1" t="s">
        <v>325</v>
      </c>
      <c r="J3" s="1" t="s">
        <v>326</v>
      </c>
      <c r="K3" s="1" t="s">
        <v>67</v>
      </c>
      <c r="L3" s="1" t="s">
        <v>12</v>
      </c>
      <c r="M3" s="1" t="s">
        <v>68</v>
      </c>
      <c r="N3" s="2" t="s">
        <v>14</v>
      </c>
    </row>
    <row r="4" spans="1:69" ht="29.25" customHeight="1">
      <c r="A4" s="3" t="s">
        <v>15</v>
      </c>
      <c r="B4" s="4">
        <v>45860</v>
      </c>
      <c r="C4" s="66" t="s">
        <v>205</v>
      </c>
      <c r="D4" s="66"/>
      <c r="E4" s="43" t="s">
        <v>206</v>
      </c>
      <c r="F4" s="78">
        <v>0.31805600000000001</v>
      </c>
      <c r="G4" s="78"/>
      <c r="H4" s="23">
        <v>0.713889</v>
      </c>
      <c r="I4" s="7">
        <v>0.35972199999999999</v>
      </c>
      <c r="J4" s="8">
        <v>1.5278E-2</v>
      </c>
      <c r="K4" s="8">
        <v>1.5278E-2</v>
      </c>
      <c r="L4" s="8">
        <v>0</v>
      </c>
      <c r="M4" s="8">
        <v>1.5278E-2</v>
      </c>
      <c r="N4" s="8">
        <v>0</v>
      </c>
    </row>
    <row r="5" spans="1:69" ht="29.25" customHeight="1">
      <c r="A5" s="3" t="s">
        <v>18</v>
      </c>
      <c r="B5" s="4">
        <v>45861</v>
      </c>
      <c r="C5" s="66" t="s">
        <v>205</v>
      </c>
      <c r="D5" s="66"/>
      <c r="E5" s="43" t="s">
        <v>206</v>
      </c>
      <c r="F5" s="78">
        <v>0.31597199999999998</v>
      </c>
      <c r="G5" s="78"/>
      <c r="H5" s="23">
        <v>0.713889</v>
      </c>
      <c r="I5" s="7">
        <v>0.35972199999999999</v>
      </c>
      <c r="J5" s="8">
        <v>1.5278E-2</v>
      </c>
      <c r="K5" s="8">
        <v>1.7361000000000001E-2</v>
      </c>
      <c r="L5" s="8">
        <v>0</v>
      </c>
      <c r="M5" s="8">
        <v>1.7361000000000001E-2</v>
      </c>
      <c r="N5" s="8">
        <v>0</v>
      </c>
    </row>
    <row r="6" spans="1:69" ht="29.25" customHeight="1">
      <c r="A6" s="3" t="s">
        <v>19</v>
      </c>
      <c r="B6" s="4">
        <v>45862</v>
      </c>
      <c r="C6" s="66" t="s">
        <v>205</v>
      </c>
      <c r="D6" s="66"/>
      <c r="E6" s="43" t="s">
        <v>206</v>
      </c>
      <c r="F6" s="78">
        <v>0.32222200000000001</v>
      </c>
      <c r="G6" s="78"/>
      <c r="H6" s="23">
        <v>0.713889</v>
      </c>
      <c r="I6" s="7">
        <v>0.35972199999999999</v>
      </c>
      <c r="J6" s="8">
        <v>1.5278E-2</v>
      </c>
      <c r="K6" s="8">
        <v>1.1110999999999999E-2</v>
      </c>
      <c r="L6" s="8">
        <v>0</v>
      </c>
      <c r="M6" s="8">
        <v>1.1110999999999999E-2</v>
      </c>
      <c r="N6" s="8">
        <v>0</v>
      </c>
    </row>
    <row r="7" spans="1:69" ht="30" customHeight="1">
      <c r="A7" s="3" t="s">
        <v>20</v>
      </c>
      <c r="B7" s="4">
        <v>45863</v>
      </c>
      <c r="C7" s="66" t="s">
        <v>205</v>
      </c>
      <c r="D7" s="66"/>
      <c r="E7" s="43" t="s">
        <v>207</v>
      </c>
      <c r="F7" s="78">
        <v>0.31944400000000001</v>
      </c>
      <c r="G7" s="78"/>
      <c r="H7" s="23">
        <v>0.58263900000000002</v>
      </c>
      <c r="I7" s="7">
        <v>0.22847200000000001</v>
      </c>
      <c r="J7" s="8">
        <v>2.1527999999999999E-2</v>
      </c>
      <c r="K7" s="8">
        <v>1.3889E-2</v>
      </c>
      <c r="L7" s="8">
        <v>0</v>
      </c>
      <c r="M7" s="8">
        <v>1.3889E-2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68"/>
      <c r="G8" s="68"/>
      <c r="H8" s="9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68"/>
      <c r="G9" s="68"/>
      <c r="H9" s="9"/>
      <c r="I9" s="9"/>
      <c r="J9" s="9"/>
      <c r="K9" s="9"/>
      <c r="L9" s="9"/>
      <c r="M9" s="9"/>
      <c r="N9" s="9"/>
    </row>
    <row r="10" spans="1:69" ht="29.25" customHeight="1">
      <c r="A10" s="3" t="s">
        <v>24</v>
      </c>
      <c r="B10" s="4">
        <v>45866</v>
      </c>
      <c r="C10" s="66" t="s">
        <v>205</v>
      </c>
      <c r="D10" s="66"/>
      <c r="E10" s="43" t="s">
        <v>208</v>
      </c>
      <c r="F10" s="78">
        <v>0.20763899999999999</v>
      </c>
      <c r="G10" s="78"/>
      <c r="H10" s="23">
        <v>0.59097200000000005</v>
      </c>
      <c r="I10" s="7">
        <v>0.36180600000000002</v>
      </c>
      <c r="J10" s="8">
        <v>1.3194000000000001E-2</v>
      </c>
      <c r="K10" s="8">
        <v>6.9399999999999996E-4</v>
      </c>
      <c r="L10" s="8">
        <v>0</v>
      </c>
      <c r="M10" s="8">
        <v>6.9399999999999996E-4</v>
      </c>
      <c r="N10" s="8">
        <v>0</v>
      </c>
    </row>
    <row r="11" spans="1:69" ht="29.25" customHeight="1">
      <c r="A11" s="3" t="s">
        <v>15</v>
      </c>
      <c r="B11" s="4">
        <v>45867</v>
      </c>
      <c r="C11" s="66" t="s">
        <v>205</v>
      </c>
      <c r="D11" s="66"/>
      <c r="E11" s="43" t="s">
        <v>206</v>
      </c>
      <c r="F11" s="78">
        <v>0.32222200000000001</v>
      </c>
      <c r="G11" s="78"/>
      <c r="H11" s="23">
        <v>0.71527799999999997</v>
      </c>
      <c r="I11" s="7">
        <v>0.36111100000000002</v>
      </c>
      <c r="J11" s="8">
        <v>1.3889E-2</v>
      </c>
      <c r="K11" s="8">
        <v>1.1110999999999999E-2</v>
      </c>
      <c r="L11" s="8">
        <v>0</v>
      </c>
      <c r="M11" s="8">
        <v>1.1110999999999999E-2</v>
      </c>
      <c r="N11" s="8">
        <v>0</v>
      </c>
    </row>
    <row r="12" spans="1:69" ht="30" customHeight="1">
      <c r="A12" s="3" t="s">
        <v>18</v>
      </c>
      <c r="B12" s="4">
        <v>45868</v>
      </c>
      <c r="C12" s="92" t="s">
        <v>209</v>
      </c>
      <c r="D12" s="92"/>
      <c r="E12" s="43" t="s">
        <v>206</v>
      </c>
      <c r="F12" s="78">
        <v>0.32291700000000001</v>
      </c>
      <c r="G12" s="78"/>
      <c r="H12" s="23">
        <v>0.71666700000000005</v>
      </c>
      <c r="I12" s="7">
        <v>0.36249999999999999</v>
      </c>
      <c r="J12" s="8">
        <v>1.2500000000000001E-2</v>
      </c>
      <c r="K12" s="8">
        <v>1.0416999999999999E-2</v>
      </c>
      <c r="L12" s="8">
        <v>0</v>
      </c>
      <c r="M12" s="8">
        <v>1.0416999999999999E-2</v>
      </c>
      <c r="N12" s="8">
        <v>0</v>
      </c>
    </row>
    <row r="13" spans="1:69" ht="29.25" customHeight="1">
      <c r="A13" s="3" t="s">
        <v>19</v>
      </c>
      <c r="B13" s="4">
        <v>45869</v>
      </c>
      <c r="C13" s="66" t="s">
        <v>205</v>
      </c>
      <c r="D13" s="66"/>
      <c r="E13" s="43" t="s">
        <v>206</v>
      </c>
      <c r="F13" s="78">
        <v>0.31805600000000001</v>
      </c>
      <c r="G13" s="78"/>
      <c r="H13" s="23">
        <v>0.71597200000000005</v>
      </c>
      <c r="I13" s="7">
        <v>0.36180600000000002</v>
      </c>
      <c r="J13" s="8">
        <v>1.3194000000000001E-2</v>
      </c>
      <c r="K13" s="8">
        <v>1.5278E-2</v>
      </c>
      <c r="L13" s="8">
        <v>0</v>
      </c>
      <c r="M13" s="8">
        <v>1.5278E-2</v>
      </c>
      <c r="N13" s="8">
        <v>0</v>
      </c>
    </row>
    <row r="14" spans="1:69" ht="29.25" customHeight="1">
      <c r="A14" s="3" t="s">
        <v>20</v>
      </c>
      <c r="B14" s="4">
        <v>45870</v>
      </c>
      <c r="C14" s="66" t="s">
        <v>205</v>
      </c>
      <c r="D14" s="66"/>
      <c r="E14" s="43" t="s">
        <v>207</v>
      </c>
      <c r="F14" s="78">
        <v>0.31666699999999998</v>
      </c>
      <c r="G14" s="78"/>
      <c r="H14" s="23">
        <v>0.59166700000000005</v>
      </c>
      <c r="I14" s="7">
        <v>0.23749999999999999</v>
      </c>
      <c r="J14" s="8">
        <v>1.2500000000000001E-2</v>
      </c>
      <c r="K14" s="8">
        <v>1.6667000000000001E-2</v>
      </c>
      <c r="L14" s="8">
        <v>0</v>
      </c>
      <c r="M14" s="8">
        <v>1.6667000000000001E-2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68"/>
      <c r="G15" s="68"/>
      <c r="H15" s="9"/>
      <c r="I15" s="9"/>
      <c r="J15" s="9"/>
      <c r="K15" s="9"/>
      <c r="L15" s="9"/>
      <c r="M15" s="9"/>
      <c r="N15" s="9"/>
    </row>
    <row r="16" spans="1:69" ht="17.25" customHeight="1">
      <c r="A16" s="3" t="s">
        <v>23</v>
      </c>
      <c r="B16" s="4">
        <v>45872</v>
      </c>
      <c r="C16" s="66" t="s">
        <v>22</v>
      </c>
      <c r="D16" s="66"/>
      <c r="E16" s="10"/>
      <c r="F16" s="69"/>
      <c r="G16" s="69"/>
      <c r="H16" s="10"/>
      <c r="I16" s="10"/>
      <c r="J16" s="10"/>
      <c r="K16" s="10"/>
      <c r="L16" s="10"/>
      <c r="M16" s="10"/>
      <c r="N16" s="10"/>
    </row>
    <row r="17" spans="1:14" ht="29.25" customHeight="1">
      <c r="A17" s="3" t="s">
        <v>24</v>
      </c>
      <c r="B17" s="4">
        <v>45873</v>
      </c>
      <c r="C17" s="66" t="s">
        <v>205</v>
      </c>
      <c r="D17" s="66"/>
      <c r="E17" s="43" t="s">
        <v>208</v>
      </c>
      <c r="F17" s="78">
        <v>0.20833299999999999</v>
      </c>
      <c r="G17" s="78"/>
      <c r="H17" s="23">
        <v>0.59305600000000003</v>
      </c>
      <c r="I17" s="7">
        <v>0.36388900000000002</v>
      </c>
      <c r="J17" s="8">
        <v>1.1110999999999999E-2</v>
      </c>
      <c r="K17" s="8">
        <v>0</v>
      </c>
      <c r="L17" s="8">
        <v>0</v>
      </c>
      <c r="M17" s="8">
        <v>0</v>
      </c>
      <c r="N17" s="8">
        <v>0</v>
      </c>
    </row>
    <row r="18" spans="1:14" ht="29.25" customHeight="1">
      <c r="A18" s="3" t="s">
        <v>15</v>
      </c>
      <c r="B18" s="4">
        <v>45874</v>
      </c>
      <c r="C18" s="66" t="s">
        <v>205</v>
      </c>
      <c r="D18" s="66"/>
      <c r="E18" s="43" t="s">
        <v>206</v>
      </c>
      <c r="F18" s="78">
        <v>0.32083299999999998</v>
      </c>
      <c r="G18" s="78"/>
      <c r="H18" s="23">
        <v>0.71458299999999997</v>
      </c>
      <c r="I18" s="7">
        <v>0.36041699999999999</v>
      </c>
      <c r="J18" s="8">
        <v>1.4583E-2</v>
      </c>
      <c r="K18" s="8">
        <v>1.2500000000000001E-2</v>
      </c>
      <c r="L18" s="8">
        <v>0</v>
      </c>
      <c r="M18" s="8">
        <v>1.2500000000000001E-2</v>
      </c>
      <c r="N18" s="8">
        <v>0</v>
      </c>
    </row>
    <row r="19" spans="1:14" ht="18" customHeight="1"/>
    <row r="20" spans="1:14" ht="45.75" customHeight="1">
      <c r="A20" s="1" t="s">
        <v>210</v>
      </c>
      <c r="B20" s="1" t="s">
        <v>211</v>
      </c>
      <c r="C20" s="65" t="s">
        <v>199</v>
      </c>
      <c r="D20" s="65"/>
      <c r="E20" s="1" t="s">
        <v>212</v>
      </c>
      <c r="F20" s="91" t="s">
        <v>327</v>
      </c>
      <c r="G20" s="91"/>
      <c r="H20" s="12" t="s">
        <v>34</v>
      </c>
      <c r="I20" s="1" t="s">
        <v>328</v>
      </c>
      <c r="J20" s="1" t="s">
        <v>10</v>
      </c>
      <c r="K20" s="1" t="s">
        <v>329</v>
      </c>
      <c r="L20" s="1" t="s">
        <v>12</v>
      </c>
      <c r="M20" s="1" t="s">
        <v>330</v>
      </c>
      <c r="N20" s="2" t="s">
        <v>14</v>
      </c>
    </row>
    <row r="21" spans="1:14" ht="30" customHeight="1">
      <c r="A21" s="3" t="s">
        <v>19</v>
      </c>
      <c r="B21" s="4">
        <v>45876</v>
      </c>
      <c r="C21" s="92" t="s">
        <v>209</v>
      </c>
      <c r="D21" s="92"/>
      <c r="E21" s="43" t="s">
        <v>206</v>
      </c>
      <c r="F21" s="78">
        <v>0.31944400000000001</v>
      </c>
      <c r="G21" s="78"/>
      <c r="H21" s="6">
        <v>0.713889</v>
      </c>
      <c r="I21" s="7">
        <v>0.35972199999999999</v>
      </c>
      <c r="J21" s="8">
        <v>1.5278E-2</v>
      </c>
      <c r="K21" s="8">
        <v>1.3889E-2</v>
      </c>
      <c r="L21" s="8">
        <v>0</v>
      </c>
      <c r="M21" s="8">
        <v>1.3889E-2</v>
      </c>
      <c r="N21" s="8">
        <v>0</v>
      </c>
    </row>
    <row r="22" spans="1:14" ht="29.25" customHeight="1">
      <c r="A22" s="3" t="s">
        <v>20</v>
      </c>
      <c r="B22" s="4">
        <v>45877</v>
      </c>
      <c r="C22" s="66" t="s">
        <v>205</v>
      </c>
      <c r="D22" s="66"/>
      <c r="E22" s="43" t="s">
        <v>207</v>
      </c>
      <c r="F22" s="78">
        <v>0.32222200000000001</v>
      </c>
      <c r="G22" s="78"/>
      <c r="H22" s="6">
        <v>0.58958299999999997</v>
      </c>
      <c r="I22" s="7">
        <v>0.23541699999999999</v>
      </c>
      <c r="J22" s="8">
        <v>1.4583E-2</v>
      </c>
      <c r="K22" s="8">
        <v>1.1110999999999999E-2</v>
      </c>
      <c r="L22" s="8">
        <v>0</v>
      </c>
      <c r="M22" s="8">
        <v>1.1110999999999999E-2</v>
      </c>
      <c r="N22" s="8">
        <v>0</v>
      </c>
    </row>
    <row r="23" spans="1:14" ht="16.5" customHeight="1">
      <c r="A23" s="3" t="s">
        <v>21</v>
      </c>
      <c r="B23" s="4">
        <v>45878</v>
      </c>
      <c r="C23" s="66" t="s">
        <v>22</v>
      </c>
      <c r="D23" s="66"/>
      <c r="E23" s="9"/>
      <c r="F23" s="68"/>
      <c r="G23" s="68"/>
      <c r="H23" s="9"/>
      <c r="I23" s="9"/>
      <c r="J23" s="9"/>
      <c r="K23" s="9"/>
      <c r="L23" s="9"/>
      <c r="M23" s="9"/>
      <c r="N23" s="9"/>
    </row>
    <row r="24" spans="1:14" ht="16.5" customHeight="1">
      <c r="A24" s="3" t="s">
        <v>23</v>
      </c>
      <c r="B24" s="4">
        <v>45879</v>
      </c>
      <c r="C24" s="66" t="s">
        <v>22</v>
      </c>
      <c r="D24" s="66"/>
      <c r="E24" s="9"/>
      <c r="F24" s="68"/>
      <c r="G24" s="68"/>
      <c r="H24" s="9"/>
      <c r="I24" s="9"/>
      <c r="J24" s="9"/>
      <c r="K24" s="9"/>
      <c r="L24" s="9"/>
      <c r="M24" s="9"/>
      <c r="N24" s="9"/>
    </row>
    <row r="25" spans="1:14" ht="30" customHeight="1">
      <c r="A25" s="3" t="s">
        <v>24</v>
      </c>
      <c r="B25" s="4">
        <v>45880</v>
      </c>
      <c r="C25" s="66" t="s">
        <v>205</v>
      </c>
      <c r="D25" s="66"/>
      <c r="E25" s="43" t="s">
        <v>208</v>
      </c>
      <c r="F25" s="78">
        <v>0.20624999999999999</v>
      </c>
      <c r="G25" s="78"/>
      <c r="H25" s="6">
        <v>0.59375</v>
      </c>
      <c r="I25" s="7">
        <v>0.36458299999999999</v>
      </c>
      <c r="J25" s="8">
        <v>0</v>
      </c>
      <c r="K25" s="8">
        <v>2.0830000000000002E-3</v>
      </c>
      <c r="L25" s="8">
        <v>0</v>
      </c>
      <c r="M25" s="8">
        <v>2.0830000000000002E-3</v>
      </c>
      <c r="N25" s="8">
        <v>0</v>
      </c>
    </row>
    <row r="26" spans="1:14" ht="29.25" customHeight="1">
      <c r="A26" s="3" t="s">
        <v>15</v>
      </c>
      <c r="B26" s="4">
        <v>45881</v>
      </c>
      <c r="C26" s="66" t="s">
        <v>205</v>
      </c>
      <c r="D26" s="66"/>
      <c r="E26" s="43" t="s">
        <v>206</v>
      </c>
      <c r="F26" s="78">
        <v>0.31805600000000001</v>
      </c>
      <c r="G26" s="78"/>
      <c r="H26" s="6">
        <v>0.51597199999999999</v>
      </c>
      <c r="I26" s="7">
        <v>0.16180600000000001</v>
      </c>
      <c r="J26" s="8">
        <v>0.21319399999999999</v>
      </c>
      <c r="K26" s="8">
        <v>1.5278E-2</v>
      </c>
      <c r="L26" s="8">
        <v>0</v>
      </c>
      <c r="M26" s="8">
        <v>1.5278E-2</v>
      </c>
      <c r="N26" s="8">
        <v>0.21319399999999999</v>
      </c>
    </row>
    <row r="27" spans="1:14" ht="29.25" customHeight="1">
      <c r="A27" s="3" t="s">
        <v>18</v>
      </c>
      <c r="B27" s="4">
        <v>45882</v>
      </c>
      <c r="C27" s="66" t="s">
        <v>205</v>
      </c>
      <c r="D27" s="66"/>
      <c r="E27" s="43" t="s">
        <v>206</v>
      </c>
      <c r="F27" s="78">
        <v>0.317361</v>
      </c>
      <c r="G27" s="78"/>
      <c r="H27" s="6">
        <v>0.71319399999999999</v>
      </c>
      <c r="I27" s="7">
        <v>0.35902800000000001</v>
      </c>
      <c r="J27" s="8">
        <v>1.5972E-2</v>
      </c>
      <c r="K27" s="8">
        <v>1.5972E-2</v>
      </c>
      <c r="L27" s="8">
        <v>0</v>
      </c>
      <c r="M27" s="8">
        <v>1.5972E-2</v>
      </c>
      <c r="N27" s="8">
        <v>0</v>
      </c>
    </row>
    <row r="28" spans="1:14" ht="29.25" customHeight="1">
      <c r="A28" s="3" t="s">
        <v>19</v>
      </c>
      <c r="B28" s="4">
        <v>45883</v>
      </c>
      <c r="C28" s="66" t="s">
        <v>205</v>
      </c>
      <c r="D28" s="66"/>
      <c r="E28" s="43" t="s">
        <v>206</v>
      </c>
      <c r="F28" s="78">
        <v>0.31874999999999998</v>
      </c>
      <c r="G28" s="78"/>
      <c r="H28" s="6">
        <v>0.71250000000000002</v>
      </c>
      <c r="I28" s="7">
        <v>0.35833300000000001</v>
      </c>
      <c r="J28" s="8">
        <v>1.6667000000000001E-2</v>
      </c>
      <c r="K28" s="8">
        <v>1.4583E-2</v>
      </c>
      <c r="L28" s="8">
        <v>0</v>
      </c>
      <c r="M28" s="8">
        <v>1.4583E-2</v>
      </c>
      <c r="N28" s="8">
        <v>0</v>
      </c>
    </row>
    <row r="29" spans="1:14" ht="17.25" customHeight="1">
      <c r="A29" s="3" t="s">
        <v>20</v>
      </c>
      <c r="B29" s="4">
        <v>45884</v>
      </c>
      <c r="C29" s="66" t="s">
        <v>28</v>
      </c>
      <c r="D29" s="66"/>
      <c r="E29" s="9"/>
      <c r="F29" s="68"/>
      <c r="G29" s="68"/>
      <c r="H29" s="9"/>
      <c r="I29" s="9"/>
      <c r="J29" s="9"/>
      <c r="K29" s="9"/>
      <c r="L29" s="9"/>
      <c r="M29" s="9"/>
      <c r="N29" s="9"/>
    </row>
    <row r="30" spans="1:14" ht="16.5" customHeight="1">
      <c r="A30" s="3" t="s">
        <v>21</v>
      </c>
      <c r="B30" s="4">
        <v>45885</v>
      </c>
      <c r="C30" s="66" t="s">
        <v>22</v>
      </c>
      <c r="D30" s="66"/>
      <c r="E30" s="9"/>
      <c r="F30" s="68"/>
      <c r="G30" s="68"/>
      <c r="H30" s="9"/>
      <c r="I30" s="9"/>
      <c r="J30" s="9"/>
      <c r="K30" s="9"/>
      <c r="L30" s="9"/>
      <c r="M30" s="9"/>
      <c r="N30" s="9"/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68"/>
      <c r="G31" s="68"/>
      <c r="H31" s="9"/>
      <c r="I31" s="9"/>
      <c r="J31" s="9"/>
      <c r="K31" s="9"/>
      <c r="L31" s="9"/>
      <c r="M31" s="9"/>
      <c r="N31" s="9"/>
    </row>
    <row r="32" spans="1:14" ht="29.25" customHeight="1">
      <c r="A32" s="3" t="s">
        <v>24</v>
      </c>
      <c r="B32" s="4">
        <v>45887</v>
      </c>
      <c r="C32" s="66" t="s">
        <v>205</v>
      </c>
      <c r="D32" s="66"/>
      <c r="E32" s="43" t="s">
        <v>208</v>
      </c>
      <c r="F32" s="78">
        <v>0.20694399999999999</v>
      </c>
      <c r="G32" s="78"/>
      <c r="H32" s="6">
        <v>0.59027799999999997</v>
      </c>
      <c r="I32" s="7">
        <v>0.36111100000000002</v>
      </c>
      <c r="J32" s="8">
        <v>1.3889E-2</v>
      </c>
      <c r="K32" s="8">
        <v>1.389E-3</v>
      </c>
      <c r="L32" s="8">
        <v>0</v>
      </c>
      <c r="M32" s="8">
        <v>1.389E-3</v>
      </c>
      <c r="N32" s="8">
        <v>0</v>
      </c>
    </row>
    <row r="33" spans="1:14" ht="29.25" customHeight="1">
      <c r="A33" s="3" t="s">
        <v>15</v>
      </c>
      <c r="B33" s="4">
        <v>45888</v>
      </c>
      <c r="C33" s="66" t="s">
        <v>205</v>
      </c>
      <c r="D33" s="66"/>
      <c r="E33" s="43" t="s">
        <v>206</v>
      </c>
      <c r="F33" s="78">
        <v>0.32291700000000001</v>
      </c>
      <c r="G33" s="78"/>
      <c r="H33" s="6">
        <v>0.71458299999999997</v>
      </c>
      <c r="I33" s="7">
        <v>0.36041699999999999</v>
      </c>
      <c r="J33" s="8">
        <v>1.4583E-2</v>
      </c>
      <c r="K33" s="8">
        <v>1.0416999999999999E-2</v>
      </c>
      <c r="L33" s="8">
        <v>0</v>
      </c>
      <c r="M33" s="8">
        <v>1.0416999999999999E-2</v>
      </c>
      <c r="N33" s="8">
        <v>0</v>
      </c>
    </row>
    <row r="34" spans="1:14" ht="26.25" customHeight="1">
      <c r="A34" s="15" t="s">
        <v>18</v>
      </c>
      <c r="B34" s="16">
        <v>45889</v>
      </c>
      <c r="C34" s="94" t="s">
        <v>209</v>
      </c>
      <c r="D34" s="94"/>
      <c r="E34" s="44" t="s">
        <v>206</v>
      </c>
      <c r="F34" s="95">
        <v>0.31805600000000001</v>
      </c>
      <c r="G34" s="95"/>
      <c r="H34" s="19">
        <v>0.71666700000000005</v>
      </c>
      <c r="I34" s="20">
        <v>0.36249999999999999</v>
      </c>
      <c r="J34" s="21">
        <v>1.2500000000000001E-2</v>
      </c>
      <c r="K34" s="21">
        <v>1.5278E-2</v>
      </c>
      <c r="L34" s="21">
        <v>0</v>
      </c>
      <c r="M34" s="21">
        <v>1.5278E-2</v>
      </c>
      <c r="N34" s="21">
        <v>0</v>
      </c>
    </row>
    <row r="35" spans="1:14" ht="15.95" customHeight="1">
      <c r="A35" s="93" t="s">
        <v>331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66">
    <mergeCell ref="A35:N35"/>
    <mergeCell ref="C32:D32"/>
    <mergeCell ref="F32:G32"/>
    <mergeCell ref="C33:D33"/>
    <mergeCell ref="F33:G33"/>
    <mergeCell ref="C34:D34"/>
    <mergeCell ref="F34:G34"/>
    <mergeCell ref="C29:D29"/>
    <mergeCell ref="F29:G29"/>
    <mergeCell ref="C30:D30"/>
    <mergeCell ref="F30:G30"/>
    <mergeCell ref="C31:D31"/>
    <mergeCell ref="F31:G31"/>
    <mergeCell ref="C26:D26"/>
    <mergeCell ref="F26:G26"/>
    <mergeCell ref="C27:D27"/>
    <mergeCell ref="F27:G27"/>
    <mergeCell ref="C28:D28"/>
    <mergeCell ref="F28:G28"/>
    <mergeCell ref="C23:D23"/>
    <mergeCell ref="F23:G23"/>
    <mergeCell ref="C24:D24"/>
    <mergeCell ref="F24:G24"/>
    <mergeCell ref="C25:D25"/>
    <mergeCell ref="F25:G25"/>
    <mergeCell ref="C20:D20"/>
    <mergeCell ref="F20:G20"/>
    <mergeCell ref="C21:D21"/>
    <mergeCell ref="F21:G21"/>
    <mergeCell ref="C22:D22"/>
    <mergeCell ref="F22:G22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C1"/>
    <mergeCell ref="D1:F1"/>
    <mergeCell ref="G1:O1"/>
    <mergeCell ref="C3:D3"/>
    <mergeCell ref="F3:G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1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33203125" customWidth="1"/>
    <col min="4" max="4" width="27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332</v>
      </c>
      <c r="B1" s="62"/>
      <c r="C1" s="62"/>
      <c r="D1" s="85" t="s">
        <v>333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6.9433333333335234E-4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334</v>
      </c>
      <c r="G3" s="65" t="s">
        <v>101</v>
      </c>
      <c r="H3" s="65"/>
      <c r="I3" s="1" t="s">
        <v>335</v>
      </c>
      <c r="J3" s="2" t="s">
        <v>103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0.34305600000000003</v>
      </c>
      <c r="G4" s="75">
        <v>0.71597200000000005</v>
      </c>
      <c r="H4" s="75"/>
      <c r="I4" s="7">
        <v>0.35208299999999998</v>
      </c>
      <c r="J4" s="8">
        <v>1.3194000000000001E-2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0.34027800000000002</v>
      </c>
      <c r="G5" s="75">
        <v>0.713889</v>
      </c>
      <c r="H5" s="75"/>
      <c r="I5" s="7">
        <v>0.35277799999999998</v>
      </c>
      <c r="J5" s="8">
        <v>1.5278E-2</v>
      </c>
      <c r="K5" s="8">
        <v>0</v>
      </c>
      <c r="L5" s="7">
        <v>0</v>
      </c>
      <c r="M5" s="8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0.33750000000000002</v>
      </c>
      <c r="G6" s="75">
        <v>0.73194400000000004</v>
      </c>
      <c r="H6" s="75"/>
      <c r="I6" s="7">
        <v>0.37083300000000002</v>
      </c>
      <c r="J6" s="8">
        <v>0</v>
      </c>
      <c r="K6" s="8">
        <v>2.7780000000000001E-3</v>
      </c>
      <c r="L6" s="7">
        <v>0</v>
      </c>
      <c r="M6" s="8">
        <v>2.7780000000000001E-3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26</v>
      </c>
      <c r="D7" s="66"/>
      <c r="E7" s="9"/>
      <c r="F7" s="9"/>
      <c r="G7" s="68"/>
      <c r="H7" s="68"/>
      <c r="I7" s="9"/>
      <c r="J7" s="9"/>
      <c r="K7" s="9"/>
      <c r="L7" s="9"/>
      <c r="M7" s="9"/>
      <c r="N7" s="9"/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0.71666700000000005</v>
      </c>
      <c r="G10" s="75">
        <v>9.3056E-2</v>
      </c>
      <c r="H10" s="75"/>
      <c r="I10" s="7">
        <v>0.34305600000000003</v>
      </c>
      <c r="J10" s="8">
        <v>1.1110999999999999E-2</v>
      </c>
      <c r="K10" s="8">
        <v>1.2500000000000001E-2</v>
      </c>
      <c r="L10" s="7">
        <v>0</v>
      </c>
      <c r="M10" s="8">
        <v>1.2500000000000001E-2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0.71666700000000005</v>
      </c>
      <c r="G11" s="75">
        <v>8.7499999999999994E-2</v>
      </c>
      <c r="H11" s="75"/>
      <c r="I11" s="7">
        <v>0.33750000000000002</v>
      </c>
      <c r="J11" s="8">
        <v>1.6667000000000001E-2</v>
      </c>
      <c r="K11" s="8">
        <v>1.2500000000000001E-2</v>
      </c>
      <c r="L11" s="7">
        <v>0</v>
      </c>
      <c r="M11" s="8">
        <v>1.2500000000000001E-2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0.71597200000000005</v>
      </c>
      <c r="G12" s="75">
        <v>9.1666999999999998E-2</v>
      </c>
      <c r="H12" s="75"/>
      <c r="I12" s="7">
        <v>0.341667</v>
      </c>
      <c r="J12" s="8">
        <v>1.2500000000000001E-2</v>
      </c>
      <c r="K12" s="8">
        <v>1.3194000000000001E-2</v>
      </c>
      <c r="L12" s="7">
        <v>0</v>
      </c>
      <c r="M12" s="8">
        <v>1.3194000000000001E-2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0.73124999999999996</v>
      </c>
      <c r="G13" s="75">
        <v>8.6805999999999994E-2</v>
      </c>
      <c r="H13" s="75"/>
      <c r="I13" s="7">
        <v>0.33472200000000002</v>
      </c>
      <c r="J13" s="8">
        <v>1.7361000000000001E-2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0.61875000000000002</v>
      </c>
      <c r="G14" s="75">
        <v>0.97222200000000003</v>
      </c>
      <c r="H14" s="75"/>
      <c r="I14" s="7">
        <v>0.32638899999999998</v>
      </c>
      <c r="J14" s="8">
        <v>0</v>
      </c>
      <c r="K14" s="8">
        <v>6.2500000000000003E-3</v>
      </c>
      <c r="L14" s="7">
        <v>0</v>
      </c>
      <c r="M14" s="8">
        <v>6.2500000000000003E-3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0.338889</v>
      </c>
      <c r="G17" s="75">
        <v>0.71527799999999997</v>
      </c>
      <c r="H17" s="75"/>
      <c r="I17" s="7">
        <v>0.35555599999999998</v>
      </c>
      <c r="J17" s="8">
        <v>1.3889E-2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0.340972</v>
      </c>
      <c r="G18" s="75">
        <v>0.71458299999999997</v>
      </c>
      <c r="H18" s="75"/>
      <c r="I18" s="7">
        <v>0.35277799999999998</v>
      </c>
      <c r="J18" s="8">
        <v>1.4583E-2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0.341667</v>
      </c>
      <c r="G19" s="75">
        <v>0.72013899999999997</v>
      </c>
      <c r="H19" s="75"/>
      <c r="I19" s="7">
        <v>0.35763899999999998</v>
      </c>
      <c r="J19" s="8">
        <v>0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0.338889</v>
      </c>
      <c r="G20" s="75">
        <v>0.67222199999999999</v>
      </c>
      <c r="H20" s="75"/>
      <c r="I20" s="7">
        <v>0.3125</v>
      </c>
      <c r="J20" s="8">
        <v>5.6944000000000002E-2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0.34305600000000003</v>
      </c>
      <c r="G21" s="75">
        <v>0.58333299999999999</v>
      </c>
      <c r="H21" s="75"/>
      <c r="I21" s="7">
        <v>0.219444</v>
      </c>
      <c r="J21" s="8">
        <v>2.0833000000000001E-2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0.72847200000000001</v>
      </c>
      <c r="G24" s="75">
        <v>9.7917000000000004E-2</v>
      </c>
      <c r="H24" s="75"/>
      <c r="I24" s="7">
        <v>0.34791699999999998</v>
      </c>
      <c r="J24" s="8">
        <v>0</v>
      </c>
      <c r="K24" s="8">
        <v>6.9399999999999996E-4</v>
      </c>
      <c r="L24" s="7">
        <v>0</v>
      </c>
      <c r="M24" s="8">
        <v>6.9399999999999996E-4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0.71319399999999999</v>
      </c>
      <c r="G25" s="75">
        <v>9.0971999999999997E-2</v>
      </c>
      <c r="H25" s="75"/>
      <c r="I25" s="7">
        <v>0.340972</v>
      </c>
      <c r="J25" s="8">
        <v>1.3194000000000001E-2</v>
      </c>
      <c r="K25" s="8">
        <v>1.5972E-2</v>
      </c>
      <c r="L25" s="7">
        <v>0</v>
      </c>
      <c r="M25" s="8">
        <v>1.5972E-2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0.71875</v>
      </c>
      <c r="G26" s="75">
        <v>0.1</v>
      </c>
      <c r="H26" s="75"/>
      <c r="I26" s="7">
        <v>0.35</v>
      </c>
      <c r="J26" s="8">
        <v>0</v>
      </c>
      <c r="K26" s="8">
        <v>1.0416999999999999E-2</v>
      </c>
      <c r="L26" s="7">
        <v>0</v>
      </c>
      <c r="M26" s="8">
        <v>1.0416999999999999E-2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0.71944399999999997</v>
      </c>
      <c r="G27" s="75">
        <v>2.0830000000000002E-3</v>
      </c>
      <c r="H27" s="75"/>
      <c r="I27" s="7">
        <v>0.252083</v>
      </c>
      <c r="J27" s="8">
        <v>0.10208299999999999</v>
      </c>
      <c r="K27" s="8">
        <v>9.7219999999999997E-3</v>
      </c>
      <c r="L27" s="7">
        <v>0</v>
      </c>
      <c r="M27" s="8">
        <v>9.7219999999999997E-3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0.341667</v>
      </c>
      <c r="G32" s="67">
        <v>0.71597200000000005</v>
      </c>
      <c r="H32" s="67"/>
      <c r="I32" s="7">
        <v>0.35347200000000001</v>
      </c>
      <c r="J32" s="24">
        <v>1.3194000000000001E-2</v>
      </c>
      <c r="K32" s="7">
        <v>0</v>
      </c>
      <c r="L32" s="8">
        <v>0</v>
      </c>
      <c r="M32" s="7">
        <v>0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0.341667</v>
      </c>
      <c r="G33" s="67">
        <v>0.72222200000000003</v>
      </c>
      <c r="H33" s="67"/>
      <c r="I33" s="7">
        <v>0.35972199999999999</v>
      </c>
      <c r="J33" s="24">
        <v>0</v>
      </c>
      <c r="K33" s="7">
        <v>0</v>
      </c>
      <c r="L33" s="8">
        <v>0</v>
      </c>
      <c r="M33" s="7">
        <v>0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0.34236100000000003</v>
      </c>
      <c r="G34" s="73">
        <v>0.72986099999999998</v>
      </c>
      <c r="H34" s="73"/>
      <c r="I34" s="20">
        <v>0.36597200000000002</v>
      </c>
      <c r="J34" s="26">
        <v>0</v>
      </c>
      <c r="K34" s="20">
        <v>6.9399999999999996E-4</v>
      </c>
      <c r="L34" s="21">
        <v>0</v>
      </c>
      <c r="M34" s="20">
        <v>6.9399999999999996E-4</v>
      </c>
      <c r="N34" s="20">
        <v>0</v>
      </c>
    </row>
    <row r="35" spans="1:14" ht="15.95" customHeight="1">
      <c r="A35" s="71" t="s">
        <v>336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2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33203125" customWidth="1"/>
    <col min="4" max="4" width="27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337</v>
      </c>
      <c r="B1" s="62"/>
      <c r="C1" s="62"/>
      <c r="D1" s="85" t="s">
        <v>338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8.3333333333333037E-3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178</v>
      </c>
      <c r="G3" s="65" t="s">
        <v>339</v>
      </c>
      <c r="H3" s="65"/>
      <c r="I3" s="1" t="s">
        <v>340</v>
      </c>
      <c r="J3" s="2" t="s">
        <v>10</v>
      </c>
      <c r="K3" s="1" t="s">
        <v>179</v>
      </c>
      <c r="L3" s="1" t="s">
        <v>12</v>
      </c>
      <c r="M3" s="1" t="s">
        <v>180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0.72430600000000001</v>
      </c>
      <c r="G4" s="75">
        <v>9.7222000000000003E-2</v>
      </c>
      <c r="H4" s="75"/>
      <c r="I4" s="8">
        <v>0.34722199999999998</v>
      </c>
      <c r="J4" s="8">
        <v>0</v>
      </c>
      <c r="K4" s="8">
        <v>4.8609999999999999E-3</v>
      </c>
      <c r="L4" s="7">
        <v>0</v>
      </c>
      <c r="M4" s="8">
        <v>4.8609999999999999E-3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0.72638899999999995</v>
      </c>
      <c r="G5" s="75">
        <v>9.7917000000000004E-2</v>
      </c>
      <c r="H5" s="75"/>
      <c r="I5" s="8">
        <v>0.34791699999999998</v>
      </c>
      <c r="J5" s="8">
        <v>0</v>
      </c>
      <c r="K5" s="8">
        <v>2.7780000000000001E-3</v>
      </c>
      <c r="L5" s="7">
        <v>0</v>
      </c>
      <c r="M5" s="8">
        <v>2.7780000000000001E-3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0.72638899999999995</v>
      </c>
      <c r="G6" s="75">
        <v>0.1</v>
      </c>
      <c r="H6" s="75"/>
      <c r="I6" s="8">
        <v>0.35</v>
      </c>
      <c r="J6" s="8">
        <v>0</v>
      </c>
      <c r="K6" s="8">
        <v>2.7780000000000001E-3</v>
      </c>
      <c r="L6" s="7">
        <v>0</v>
      </c>
      <c r="M6" s="8">
        <v>2.7780000000000001E-3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0.61527799999999999</v>
      </c>
      <c r="G7" s="75">
        <v>0.96944399999999997</v>
      </c>
      <c r="H7" s="75"/>
      <c r="I7" s="8">
        <v>0.32361099999999998</v>
      </c>
      <c r="J7" s="8">
        <v>0</v>
      </c>
      <c r="K7" s="8">
        <v>9.7219999999999997E-3</v>
      </c>
      <c r="L7" s="7">
        <v>0</v>
      </c>
      <c r="M7" s="8">
        <v>9.7219999999999997E-3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0.33055600000000002</v>
      </c>
      <c r="G10" s="75">
        <v>0.72847200000000001</v>
      </c>
      <c r="H10" s="75"/>
      <c r="I10" s="8">
        <v>0.37430600000000003</v>
      </c>
      <c r="J10" s="8">
        <v>0</v>
      </c>
      <c r="K10" s="8">
        <v>2.7780000000000001E-3</v>
      </c>
      <c r="L10" s="7">
        <v>0</v>
      </c>
      <c r="M10" s="8">
        <v>2.7780000000000001E-3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0.32361099999999998</v>
      </c>
      <c r="G11" s="75">
        <v>0.72986099999999998</v>
      </c>
      <c r="H11" s="75"/>
      <c r="I11" s="8">
        <v>0.375</v>
      </c>
      <c r="J11" s="8">
        <v>0</v>
      </c>
      <c r="K11" s="8">
        <v>1.0416999999999999E-2</v>
      </c>
      <c r="L11" s="7">
        <v>0</v>
      </c>
      <c r="M11" s="8">
        <v>1.0416999999999999E-2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0.32430599999999998</v>
      </c>
      <c r="G12" s="75">
        <v>0.72638899999999995</v>
      </c>
      <c r="H12" s="75"/>
      <c r="I12" s="8">
        <v>0.372222</v>
      </c>
      <c r="J12" s="8">
        <v>0</v>
      </c>
      <c r="K12" s="8">
        <v>9.0279999999999996E-3</v>
      </c>
      <c r="L12" s="7">
        <v>0</v>
      </c>
      <c r="M12" s="8">
        <v>9.0279999999999996E-3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0.33680599999999999</v>
      </c>
      <c r="G13" s="75">
        <v>0.73055599999999998</v>
      </c>
      <c r="H13" s="75"/>
      <c r="I13" s="8">
        <v>0.37152800000000002</v>
      </c>
      <c r="J13" s="8">
        <v>0</v>
      </c>
      <c r="K13" s="8">
        <v>1.389E-3</v>
      </c>
      <c r="L13" s="7">
        <v>0</v>
      </c>
      <c r="M13" s="8">
        <v>1.389E-3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0.32361099999999998</v>
      </c>
      <c r="G14" s="75">
        <v>0.60277800000000004</v>
      </c>
      <c r="H14" s="75"/>
      <c r="I14" s="8">
        <v>0.248611</v>
      </c>
      <c r="J14" s="8">
        <v>0</v>
      </c>
      <c r="K14" s="8">
        <v>9.7219999999999997E-3</v>
      </c>
      <c r="L14" s="7">
        <v>0</v>
      </c>
      <c r="M14" s="8">
        <v>9.7219999999999997E-3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0.32986100000000002</v>
      </c>
      <c r="G17" s="75">
        <v>0.72847200000000001</v>
      </c>
      <c r="H17" s="75"/>
      <c r="I17" s="8">
        <v>0.37430600000000003</v>
      </c>
      <c r="J17" s="8">
        <v>0</v>
      </c>
      <c r="K17" s="8">
        <v>3.4719999999999998E-3</v>
      </c>
      <c r="L17" s="7">
        <v>0</v>
      </c>
      <c r="M17" s="8">
        <v>3.4719999999999998E-3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0.32152799999999998</v>
      </c>
      <c r="G18" s="75">
        <v>0.72847200000000001</v>
      </c>
      <c r="H18" s="75"/>
      <c r="I18" s="8">
        <v>0.37430600000000003</v>
      </c>
      <c r="J18" s="8">
        <v>0</v>
      </c>
      <c r="K18" s="8">
        <v>1.1806000000000001E-2</v>
      </c>
      <c r="L18" s="7">
        <v>0</v>
      </c>
      <c r="M18" s="8">
        <v>1.1806000000000001E-2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0.32152799999999998</v>
      </c>
      <c r="G19" s="75">
        <v>0.72569399999999995</v>
      </c>
      <c r="H19" s="75"/>
      <c r="I19" s="8">
        <v>0.37152800000000002</v>
      </c>
      <c r="J19" s="8">
        <v>0</v>
      </c>
      <c r="K19" s="8">
        <v>1.1806000000000001E-2</v>
      </c>
      <c r="L19" s="7">
        <v>0</v>
      </c>
      <c r="M19" s="8">
        <v>1.1806000000000001E-2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0.32152799999999998</v>
      </c>
      <c r="G20" s="75">
        <v>0.72708300000000003</v>
      </c>
      <c r="H20" s="75"/>
      <c r="I20" s="8">
        <v>0.372917</v>
      </c>
      <c r="J20" s="8">
        <v>0</v>
      </c>
      <c r="K20" s="8">
        <v>1.1806000000000001E-2</v>
      </c>
      <c r="L20" s="7">
        <v>0</v>
      </c>
      <c r="M20" s="8">
        <v>1.1806000000000001E-2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0.32569399999999998</v>
      </c>
      <c r="G21" s="75">
        <v>0.60763900000000004</v>
      </c>
      <c r="H21" s="75"/>
      <c r="I21" s="8">
        <v>0.25</v>
      </c>
      <c r="J21" s="8">
        <v>0</v>
      </c>
      <c r="K21" s="8">
        <v>1.1110999999999999E-2</v>
      </c>
      <c r="L21" s="7">
        <v>0</v>
      </c>
      <c r="M21" s="8">
        <v>1.1110999999999999E-2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0.72430600000000001</v>
      </c>
      <c r="G24" s="75">
        <v>0.10208299999999999</v>
      </c>
      <c r="H24" s="75"/>
      <c r="I24" s="8">
        <v>0.35208299999999998</v>
      </c>
      <c r="J24" s="8">
        <v>0</v>
      </c>
      <c r="K24" s="8">
        <v>4.8609999999999999E-3</v>
      </c>
      <c r="L24" s="7">
        <v>0</v>
      </c>
      <c r="M24" s="8">
        <v>4.8609999999999999E-3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0.723611</v>
      </c>
      <c r="G25" s="75">
        <v>0.1</v>
      </c>
      <c r="H25" s="75"/>
      <c r="I25" s="8">
        <v>0.35</v>
      </c>
      <c r="J25" s="8">
        <v>0</v>
      </c>
      <c r="K25" s="8">
        <v>5.5560000000000002E-3</v>
      </c>
      <c r="L25" s="7">
        <v>0</v>
      </c>
      <c r="M25" s="8">
        <v>5.5560000000000002E-3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0.72222200000000003</v>
      </c>
      <c r="G26" s="75">
        <v>0.10138900000000001</v>
      </c>
      <c r="H26" s="75"/>
      <c r="I26" s="8">
        <v>0.35138900000000001</v>
      </c>
      <c r="J26" s="8">
        <v>0</v>
      </c>
      <c r="K26" s="8">
        <v>6.9439999999999997E-3</v>
      </c>
      <c r="L26" s="7">
        <v>0</v>
      </c>
      <c r="M26" s="8">
        <v>6.9439999999999997E-3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0.71666700000000005</v>
      </c>
      <c r="G27" s="75">
        <v>4.1669999999999997E-3</v>
      </c>
      <c r="H27" s="75"/>
      <c r="I27" s="8">
        <v>0.25416699999999998</v>
      </c>
      <c r="J27" s="8">
        <v>0.1</v>
      </c>
      <c r="K27" s="8">
        <v>1.2500000000000001E-2</v>
      </c>
      <c r="L27" s="7">
        <v>0</v>
      </c>
      <c r="M27" s="8">
        <v>1.2500000000000001E-2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0.32638899999999998</v>
      </c>
      <c r="G32" s="67">
        <v>0.72847200000000001</v>
      </c>
      <c r="H32" s="67"/>
      <c r="I32" s="7">
        <v>0.37430600000000003</v>
      </c>
      <c r="J32" s="24">
        <v>0</v>
      </c>
      <c r="K32" s="7">
        <v>6.9439999999999997E-3</v>
      </c>
      <c r="L32" s="8">
        <v>0</v>
      </c>
      <c r="M32" s="7">
        <v>6.9439999999999997E-3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0.317361</v>
      </c>
      <c r="G33" s="67">
        <v>0.72986099999999998</v>
      </c>
      <c r="H33" s="67"/>
      <c r="I33" s="7">
        <v>0.375</v>
      </c>
      <c r="J33" s="24">
        <v>0</v>
      </c>
      <c r="K33" s="7">
        <v>1.6667000000000001E-2</v>
      </c>
      <c r="L33" s="8">
        <v>0</v>
      </c>
      <c r="M33" s="7">
        <v>1.6667000000000001E-2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0.32500000000000001</v>
      </c>
      <c r="G34" s="73">
        <v>0.72569399999999995</v>
      </c>
      <c r="H34" s="73"/>
      <c r="I34" s="20">
        <v>0.37152800000000002</v>
      </c>
      <c r="J34" s="26">
        <v>0</v>
      </c>
      <c r="K34" s="20">
        <v>8.3330000000000001E-3</v>
      </c>
      <c r="L34" s="21">
        <v>0</v>
      </c>
      <c r="M34" s="20">
        <v>8.3330000000000001E-3</v>
      </c>
      <c r="N34" s="20">
        <v>0</v>
      </c>
    </row>
    <row r="35" spans="1:14" ht="15.95" customHeight="1">
      <c r="A35" s="71" t="s">
        <v>341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3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.5" customWidth="1"/>
    <col min="4" max="4" width="26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342</v>
      </c>
      <c r="B1" s="62"/>
      <c r="C1" s="62"/>
      <c r="D1" s="85" t="s">
        <v>343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3.3333333332441484E-7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344</v>
      </c>
      <c r="G3" s="65" t="s">
        <v>345</v>
      </c>
      <c r="H3" s="65"/>
      <c r="I3" s="1" t="s">
        <v>253</v>
      </c>
      <c r="J3" s="2" t="s">
        <v>10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0.73680599999999996</v>
      </c>
      <c r="G4" s="75">
        <v>9.8611000000000004E-2</v>
      </c>
      <c r="H4" s="75"/>
      <c r="I4" s="7">
        <v>0.340972</v>
      </c>
      <c r="J4" s="8">
        <v>0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0.73888900000000002</v>
      </c>
      <c r="G5" s="75">
        <v>0.10625</v>
      </c>
      <c r="H5" s="75"/>
      <c r="I5" s="7">
        <v>0.34444399999999997</v>
      </c>
      <c r="J5" s="8">
        <v>0</v>
      </c>
      <c r="K5" s="8">
        <v>2.0830000000000002E-3</v>
      </c>
      <c r="L5" s="7">
        <v>0</v>
      </c>
      <c r="M5" s="8">
        <v>2.0830000000000002E-3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0.73680599999999996</v>
      </c>
      <c r="G6" s="75">
        <v>0.11874999999999999</v>
      </c>
      <c r="H6" s="75"/>
      <c r="I6" s="7">
        <v>0.346528</v>
      </c>
      <c r="J6" s="8">
        <v>0</v>
      </c>
      <c r="K6" s="8">
        <v>1.4583E-2</v>
      </c>
      <c r="L6" s="7">
        <v>0</v>
      </c>
      <c r="M6" s="8">
        <v>1.4583E-2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0.63819400000000004</v>
      </c>
      <c r="G7" s="75">
        <v>0.97152799999999995</v>
      </c>
      <c r="H7" s="75"/>
      <c r="I7" s="7">
        <v>0.3125</v>
      </c>
      <c r="J7" s="8">
        <v>1.3194000000000001E-2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0.73402800000000001</v>
      </c>
      <c r="G10" s="75">
        <v>0.10069400000000001</v>
      </c>
      <c r="H10" s="75"/>
      <c r="I10" s="7">
        <v>0.345833</v>
      </c>
      <c r="J10" s="8">
        <v>0</v>
      </c>
      <c r="K10" s="8">
        <v>0</v>
      </c>
      <c r="L10" s="7">
        <v>0</v>
      </c>
      <c r="M10" s="8">
        <v>0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0.73680599999999996</v>
      </c>
      <c r="G11" s="75">
        <v>9.4444E-2</v>
      </c>
      <c r="H11" s="75"/>
      <c r="I11" s="7">
        <v>0.33680599999999999</v>
      </c>
      <c r="J11" s="8">
        <v>0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0.73680599999999996</v>
      </c>
      <c r="G12" s="75">
        <v>9.375E-2</v>
      </c>
      <c r="H12" s="75"/>
      <c r="I12" s="7">
        <v>0.33611099999999999</v>
      </c>
      <c r="J12" s="8">
        <v>0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0.73472199999999999</v>
      </c>
      <c r="G13" s="75">
        <v>0.10347199999999999</v>
      </c>
      <c r="H13" s="75"/>
      <c r="I13" s="7">
        <v>0.34791699999999998</v>
      </c>
      <c r="J13" s="8">
        <v>0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0.63472200000000001</v>
      </c>
      <c r="G14" s="75">
        <v>0.98263900000000004</v>
      </c>
      <c r="H14" s="75"/>
      <c r="I14" s="7">
        <v>0.32361099999999998</v>
      </c>
      <c r="J14" s="8">
        <v>0</v>
      </c>
      <c r="K14" s="8">
        <v>3.4719999999999998E-3</v>
      </c>
      <c r="L14" s="7">
        <v>0</v>
      </c>
      <c r="M14" s="8">
        <v>3.4719999999999998E-3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0.73472199999999999</v>
      </c>
      <c r="G17" s="75">
        <v>0.10277799999999999</v>
      </c>
      <c r="H17" s="75"/>
      <c r="I17" s="7">
        <v>0.34722199999999998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0.73611099999999996</v>
      </c>
      <c r="G18" s="75">
        <v>9.5139000000000001E-2</v>
      </c>
      <c r="H18" s="75"/>
      <c r="I18" s="7">
        <v>0.33819399999999999</v>
      </c>
      <c r="J18" s="8">
        <v>0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0.73611099999999996</v>
      </c>
      <c r="G19" s="69"/>
      <c r="H19" s="69"/>
      <c r="I19" s="10"/>
      <c r="J19" s="10"/>
      <c r="K19" s="10"/>
      <c r="L19" s="10"/>
      <c r="M19" s="10"/>
      <c r="N19" s="10"/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0.74722200000000005</v>
      </c>
      <c r="G20" s="75">
        <v>0.10069400000000001</v>
      </c>
      <c r="H20" s="75"/>
      <c r="I20" s="7">
        <v>0.33263900000000002</v>
      </c>
      <c r="J20" s="8">
        <v>1.8055999999999999E-2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0.63402800000000004</v>
      </c>
      <c r="G21" s="75">
        <v>0.96944399999999997</v>
      </c>
      <c r="H21" s="75"/>
      <c r="I21" s="7">
        <v>0.314583</v>
      </c>
      <c r="J21" s="8">
        <v>0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0.73888900000000002</v>
      </c>
      <c r="G24" s="75">
        <v>0.108333</v>
      </c>
      <c r="H24" s="75"/>
      <c r="I24" s="7">
        <v>0.34444399999999997</v>
      </c>
      <c r="J24" s="8">
        <v>0</v>
      </c>
      <c r="K24" s="8">
        <v>4.1669999999999997E-3</v>
      </c>
      <c r="L24" s="7">
        <v>0</v>
      </c>
      <c r="M24" s="8">
        <v>4.1669999999999997E-3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0.67361099999999996</v>
      </c>
      <c r="G25" s="75">
        <v>9.7222000000000003E-2</v>
      </c>
      <c r="H25" s="75"/>
      <c r="I25" s="7">
        <v>0.34722199999999998</v>
      </c>
      <c r="J25" s="8">
        <v>0</v>
      </c>
      <c r="K25" s="8">
        <v>5.5556000000000001E-2</v>
      </c>
      <c r="L25" s="7">
        <v>0</v>
      </c>
      <c r="M25" s="8">
        <v>5.5556000000000001E-2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0.73958299999999999</v>
      </c>
      <c r="G26" s="75">
        <v>0.104167</v>
      </c>
      <c r="H26" s="75"/>
      <c r="I26" s="7">
        <v>0.34375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0.73819400000000002</v>
      </c>
      <c r="G27" s="75">
        <v>4.1669999999999997E-3</v>
      </c>
      <c r="H27" s="75"/>
      <c r="I27" s="7">
        <v>0.245139</v>
      </c>
      <c r="J27" s="8">
        <v>0.1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27</v>
      </c>
      <c r="D32" s="66"/>
      <c r="E32" s="14" t="s">
        <v>52</v>
      </c>
      <c r="F32" s="9"/>
      <c r="G32" s="68"/>
      <c r="H32" s="68"/>
      <c r="I32" s="7">
        <v>0</v>
      </c>
      <c r="J32" s="24">
        <v>0</v>
      </c>
      <c r="K32" s="7">
        <v>0</v>
      </c>
      <c r="L32" s="8">
        <v>0</v>
      </c>
      <c r="M32" s="7">
        <v>0</v>
      </c>
      <c r="N32" s="7">
        <v>0.35416700000000001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0.73680599999999996</v>
      </c>
      <c r="G33" s="67">
        <v>9.8611000000000004E-2</v>
      </c>
      <c r="H33" s="67"/>
      <c r="I33" s="7">
        <v>0.340972</v>
      </c>
      <c r="J33" s="24">
        <v>0</v>
      </c>
      <c r="K33" s="7">
        <v>0</v>
      </c>
      <c r="L33" s="8">
        <v>0</v>
      </c>
      <c r="M33" s="7">
        <v>0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0.73958299999999999</v>
      </c>
      <c r="G34" s="73">
        <v>9.8611000000000004E-2</v>
      </c>
      <c r="H34" s="73"/>
      <c r="I34" s="20">
        <v>0.33819399999999999</v>
      </c>
      <c r="J34" s="26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346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4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.1640625" customWidth="1"/>
    <col min="4" max="4" width="26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347</v>
      </c>
      <c r="B1" s="62"/>
      <c r="C1" s="62"/>
      <c r="D1" s="85" t="s">
        <v>348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0.20833333333333334</v>
      </c>
      <c r="BP1" s="50">
        <v>0.60416666666666663</v>
      </c>
      <c r="BQ1" s="51">
        <v>6.9443333333333301E-3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266</v>
      </c>
      <c r="D3" s="65"/>
      <c r="E3" s="2" t="s">
        <v>267</v>
      </c>
      <c r="F3" s="1" t="s">
        <v>349</v>
      </c>
      <c r="G3" s="65" t="s">
        <v>350</v>
      </c>
      <c r="H3" s="65"/>
      <c r="I3" s="1" t="s">
        <v>351</v>
      </c>
      <c r="J3" s="1" t="s">
        <v>10</v>
      </c>
      <c r="K3" s="1" t="s">
        <v>151</v>
      </c>
      <c r="L3" s="1" t="s">
        <v>12</v>
      </c>
      <c r="M3" s="1" t="s">
        <v>152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27</v>
      </c>
      <c r="D4" s="66"/>
      <c r="E4" s="3" t="s">
        <v>143</v>
      </c>
      <c r="F4" s="10"/>
      <c r="G4" s="69"/>
      <c r="H4" s="69"/>
      <c r="I4" s="7">
        <v>0</v>
      </c>
      <c r="J4" s="8">
        <v>0</v>
      </c>
      <c r="K4" s="8">
        <v>0</v>
      </c>
      <c r="L4" s="7">
        <v>0</v>
      </c>
      <c r="M4" s="8">
        <v>0</v>
      </c>
      <c r="N4" s="8">
        <v>0.375</v>
      </c>
    </row>
    <row r="5" spans="1:69" ht="16.5" customHeight="1">
      <c r="A5" s="3" t="s">
        <v>18</v>
      </c>
      <c r="B5" s="4">
        <v>45861</v>
      </c>
      <c r="C5" s="66" t="s">
        <v>142</v>
      </c>
      <c r="D5" s="66"/>
      <c r="E5" s="3" t="s">
        <v>143</v>
      </c>
      <c r="F5" s="6">
        <v>0.20486099999999999</v>
      </c>
      <c r="G5" s="67">
        <v>0.59652799999999995</v>
      </c>
      <c r="H5" s="67"/>
      <c r="I5" s="7">
        <v>0.36736099999999999</v>
      </c>
      <c r="J5" s="8">
        <v>0</v>
      </c>
      <c r="K5" s="8">
        <v>3.4719999999999998E-3</v>
      </c>
      <c r="L5" s="7">
        <v>0</v>
      </c>
      <c r="M5" s="8">
        <v>3.4719999999999998E-3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142</v>
      </c>
      <c r="D6" s="66"/>
      <c r="E6" s="3" t="s">
        <v>143</v>
      </c>
      <c r="F6" s="6">
        <v>0.20624999999999999</v>
      </c>
      <c r="G6" s="67">
        <v>0.60138899999999995</v>
      </c>
      <c r="H6" s="67"/>
      <c r="I6" s="7">
        <v>0.372222</v>
      </c>
      <c r="J6" s="8">
        <v>0</v>
      </c>
      <c r="K6" s="8">
        <v>2.0830000000000002E-3</v>
      </c>
      <c r="L6" s="7">
        <v>0</v>
      </c>
      <c r="M6" s="8">
        <v>2.0830000000000002E-3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142</v>
      </c>
      <c r="D7" s="66"/>
      <c r="E7" s="3" t="s">
        <v>144</v>
      </c>
      <c r="F7" s="6">
        <v>0.20555599999999999</v>
      </c>
      <c r="G7" s="67">
        <v>0.47708299999999998</v>
      </c>
      <c r="H7" s="67"/>
      <c r="I7" s="7">
        <v>0.247917</v>
      </c>
      <c r="J7" s="8">
        <v>0</v>
      </c>
      <c r="K7" s="8">
        <v>2.7780000000000001E-3</v>
      </c>
      <c r="L7" s="7">
        <v>0</v>
      </c>
      <c r="M7" s="8">
        <v>2.7780000000000001E-3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142</v>
      </c>
      <c r="D10" s="66"/>
      <c r="E10" s="3" t="s">
        <v>143</v>
      </c>
      <c r="F10" s="6">
        <v>0.20694399999999999</v>
      </c>
      <c r="G10" s="68"/>
      <c r="H10" s="68"/>
      <c r="I10" s="7">
        <v>0</v>
      </c>
      <c r="J10" s="8">
        <v>0</v>
      </c>
      <c r="K10" s="8">
        <v>1.389E-3</v>
      </c>
      <c r="L10" s="7">
        <v>0</v>
      </c>
      <c r="M10" s="8">
        <v>1.389E-3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142</v>
      </c>
      <c r="D11" s="66"/>
      <c r="E11" s="3" t="s">
        <v>143</v>
      </c>
      <c r="F11" s="6">
        <v>0.20624999999999999</v>
      </c>
      <c r="G11" s="67">
        <v>0.59930600000000001</v>
      </c>
      <c r="H11" s="67"/>
      <c r="I11" s="7">
        <v>0.370139</v>
      </c>
      <c r="J11" s="8">
        <v>0</v>
      </c>
      <c r="K11" s="8">
        <v>2.0830000000000002E-3</v>
      </c>
      <c r="L11" s="7">
        <v>0</v>
      </c>
      <c r="M11" s="8">
        <v>2.0830000000000002E-3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142</v>
      </c>
      <c r="D12" s="66"/>
      <c r="E12" s="3" t="s">
        <v>143</v>
      </c>
      <c r="F12" s="6">
        <v>0.20694399999999999</v>
      </c>
      <c r="G12" s="67">
        <v>0.59930600000000001</v>
      </c>
      <c r="H12" s="67"/>
      <c r="I12" s="7">
        <v>0.370139</v>
      </c>
      <c r="J12" s="8">
        <v>0</v>
      </c>
      <c r="K12" s="8">
        <v>1.389E-3</v>
      </c>
      <c r="L12" s="7">
        <v>0</v>
      </c>
      <c r="M12" s="8">
        <v>1.389E-3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142</v>
      </c>
      <c r="D13" s="66"/>
      <c r="E13" s="3" t="s">
        <v>143</v>
      </c>
      <c r="F13" s="6">
        <v>0.20624999999999999</v>
      </c>
      <c r="G13" s="67">
        <v>0.6</v>
      </c>
      <c r="H13" s="67"/>
      <c r="I13" s="7">
        <v>0.37083300000000002</v>
      </c>
      <c r="J13" s="8">
        <v>0</v>
      </c>
      <c r="K13" s="8">
        <v>2.0830000000000002E-3</v>
      </c>
      <c r="L13" s="7">
        <v>0</v>
      </c>
      <c r="M13" s="8">
        <v>2.0830000000000002E-3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142</v>
      </c>
      <c r="D14" s="66"/>
      <c r="E14" s="3" t="s">
        <v>144</v>
      </c>
      <c r="F14" s="6">
        <v>0.20833299999999999</v>
      </c>
      <c r="G14" s="67">
        <v>0.473611</v>
      </c>
      <c r="H14" s="67"/>
      <c r="I14" s="7">
        <v>0.24444399999999999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142</v>
      </c>
      <c r="D17" s="66"/>
      <c r="E17" s="3" t="s">
        <v>143</v>
      </c>
      <c r="F17" s="6">
        <v>0.20902799999999999</v>
      </c>
      <c r="G17" s="67">
        <v>0.60416700000000001</v>
      </c>
      <c r="H17" s="67"/>
      <c r="I17" s="7">
        <v>0.37430600000000003</v>
      </c>
      <c r="J17" s="8">
        <v>0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142</v>
      </c>
      <c r="D18" s="66"/>
      <c r="E18" s="3" t="s">
        <v>143</v>
      </c>
      <c r="F18" s="6">
        <v>0.20694399999999999</v>
      </c>
      <c r="G18" s="67">
        <v>0.59930600000000001</v>
      </c>
      <c r="H18" s="67"/>
      <c r="I18" s="7">
        <v>0.370139</v>
      </c>
      <c r="J18" s="8">
        <v>0</v>
      </c>
      <c r="K18" s="8">
        <v>1.389E-3</v>
      </c>
      <c r="L18" s="7">
        <v>0</v>
      </c>
      <c r="M18" s="8">
        <v>1.389E-3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142</v>
      </c>
      <c r="D19" s="66"/>
      <c r="E19" s="3" t="s">
        <v>143</v>
      </c>
      <c r="F19" s="6">
        <v>0.20624999999999999</v>
      </c>
      <c r="G19" s="67">
        <v>0.60069399999999995</v>
      </c>
      <c r="H19" s="67"/>
      <c r="I19" s="7">
        <v>0.37152800000000002</v>
      </c>
      <c r="J19" s="8">
        <v>0</v>
      </c>
      <c r="K19" s="8">
        <v>2.0830000000000002E-3</v>
      </c>
      <c r="L19" s="7">
        <v>0</v>
      </c>
      <c r="M19" s="8">
        <v>2.0830000000000002E-3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142</v>
      </c>
      <c r="D20" s="66"/>
      <c r="E20" s="3" t="s">
        <v>143</v>
      </c>
      <c r="F20" s="6">
        <v>0.20763899999999999</v>
      </c>
      <c r="G20" s="67">
        <v>0.73055599999999998</v>
      </c>
      <c r="H20" s="67"/>
      <c r="I20" s="7">
        <v>0.375</v>
      </c>
      <c r="J20" s="8">
        <v>0</v>
      </c>
      <c r="K20" s="8">
        <v>0.127083</v>
      </c>
      <c r="L20" s="7">
        <v>0</v>
      </c>
      <c r="M20" s="8">
        <v>0.127083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142</v>
      </c>
      <c r="D21" s="66"/>
      <c r="E21" s="3" t="s">
        <v>144</v>
      </c>
      <c r="F21" s="6">
        <v>0.20763899999999999</v>
      </c>
      <c r="G21" s="67">
        <v>0.47430600000000001</v>
      </c>
      <c r="H21" s="67"/>
      <c r="I21" s="7">
        <v>0.245139</v>
      </c>
      <c r="J21" s="8">
        <v>0</v>
      </c>
      <c r="K21" s="8">
        <v>6.9399999999999996E-4</v>
      </c>
      <c r="L21" s="7">
        <v>0</v>
      </c>
      <c r="M21" s="8">
        <v>6.9399999999999996E-4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142</v>
      </c>
      <c r="D24" s="66"/>
      <c r="E24" s="3" t="s">
        <v>143</v>
      </c>
      <c r="F24" s="6">
        <v>0.19513900000000001</v>
      </c>
      <c r="G24" s="67">
        <v>0.64930600000000005</v>
      </c>
      <c r="H24" s="67"/>
      <c r="I24" s="7">
        <v>0.375</v>
      </c>
      <c r="J24" s="8">
        <v>0</v>
      </c>
      <c r="K24" s="8">
        <v>5.8333000000000003E-2</v>
      </c>
      <c r="L24" s="7">
        <v>0</v>
      </c>
      <c r="M24" s="8">
        <v>5.8333000000000003E-2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142</v>
      </c>
      <c r="D25" s="66"/>
      <c r="E25" s="3" t="s">
        <v>143</v>
      </c>
      <c r="F25" s="6">
        <v>0.20416699999999999</v>
      </c>
      <c r="G25" s="67">
        <v>0.60138899999999995</v>
      </c>
      <c r="H25" s="67"/>
      <c r="I25" s="7">
        <v>0.372222</v>
      </c>
      <c r="J25" s="8">
        <v>0</v>
      </c>
      <c r="K25" s="8">
        <v>4.1669999999999997E-3</v>
      </c>
      <c r="L25" s="7">
        <v>0</v>
      </c>
      <c r="M25" s="8">
        <v>4.1669999999999997E-3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142</v>
      </c>
      <c r="D26" s="66"/>
      <c r="E26" s="3" t="s">
        <v>143</v>
      </c>
      <c r="F26" s="6">
        <v>0.20138900000000001</v>
      </c>
      <c r="G26" s="67">
        <v>0.6</v>
      </c>
      <c r="H26" s="67"/>
      <c r="I26" s="7">
        <v>0.37083300000000002</v>
      </c>
      <c r="J26" s="8">
        <v>0</v>
      </c>
      <c r="K26" s="8">
        <v>6.9439999999999997E-3</v>
      </c>
      <c r="L26" s="7">
        <v>0</v>
      </c>
      <c r="M26" s="8">
        <v>6.9439999999999997E-3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142</v>
      </c>
      <c r="D27" s="66"/>
      <c r="E27" s="3" t="s">
        <v>143</v>
      </c>
      <c r="F27" s="6">
        <v>0.20694399999999999</v>
      </c>
      <c r="G27" s="67">
        <v>0.42916700000000002</v>
      </c>
      <c r="H27" s="67"/>
      <c r="I27" s="7">
        <v>0.2</v>
      </c>
      <c r="J27" s="8">
        <v>0.17499999999999999</v>
      </c>
      <c r="K27" s="8">
        <v>1.389E-3</v>
      </c>
      <c r="L27" s="7">
        <v>0</v>
      </c>
      <c r="M27" s="8">
        <v>1.389E-3</v>
      </c>
      <c r="N27" s="8">
        <v>0.17499999999999999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142</v>
      </c>
      <c r="D32" s="66"/>
      <c r="E32" s="14" t="s">
        <v>143</v>
      </c>
      <c r="F32" s="6">
        <v>0.20555599999999999</v>
      </c>
      <c r="G32" s="67">
        <v>0.60138899999999995</v>
      </c>
      <c r="H32" s="67"/>
      <c r="I32" s="7">
        <v>0.372222</v>
      </c>
      <c r="J32" s="7">
        <v>0</v>
      </c>
      <c r="K32" s="7">
        <v>2.7780000000000001E-3</v>
      </c>
      <c r="L32" s="8">
        <v>0</v>
      </c>
      <c r="M32" s="7">
        <v>2.7780000000000001E-3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142</v>
      </c>
      <c r="D33" s="66"/>
      <c r="E33" s="14" t="s">
        <v>143</v>
      </c>
      <c r="F33" s="6">
        <v>0.20763899999999999</v>
      </c>
      <c r="G33" s="67">
        <v>0.6</v>
      </c>
      <c r="H33" s="67"/>
      <c r="I33" s="7">
        <v>0.37083300000000002</v>
      </c>
      <c r="J33" s="7">
        <v>0</v>
      </c>
      <c r="K33" s="7">
        <v>6.9399999999999996E-4</v>
      </c>
      <c r="L33" s="8">
        <v>0</v>
      </c>
      <c r="M33" s="7">
        <v>6.9399999999999996E-4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142</v>
      </c>
      <c r="D34" s="72"/>
      <c r="E34" s="18" t="s">
        <v>143</v>
      </c>
      <c r="F34" s="19">
        <v>0.20138900000000001</v>
      </c>
      <c r="G34" s="73">
        <v>0.59722200000000003</v>
      </c>
      <c r="H34" s="73"/>
      <c r="I34" s="20">
        <v>0.36805599999999999</v>
      </c>
      <c r="J34" s="20">
        <v>0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352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5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353</v>
      </c>
      <c r="B1" s="62"/>
      <c r="C1" s="62"/>
      <c r="D1" s="84" t="s">
        <v>354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6.9443333333333301E-3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88</v>
      </c>
      <c r="G3" s="65" t="s">
        <v>172</v>
      </c>
      <c r="H3" s="65"/>
      <c r="I3" s="1" t="s">
        <v>355</v>
      </c>
      <c r="J3" s="2" t="s">
        <v>174</v>
      </c>
      <c r="K3" s="1" t="s">
        <v>90</v>
      </c>
      <c r="L3" s="1" t="s">
        <v>12</v>
      </c>
      <c r="M3" s="1" t="s">
        <v>91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0.32430599999999998</v>
      </c>
      <c r="G4" s="75">
        <v>0.71597200000000005</v>
      </c>
      <c r="H4" s="75"/>
      <c r="I4" s="8">
        <v>0.36180600000000002</v>
      </c>
      <c r="J4" s="8">
        <v>1.3194000000000001E-2</v>
      </c>
      <c r="K4" s="8">
        <v>9.0279999999999996E-3</v>
      </c>
      <c r="L4" s="7">
        <v>0</v>
      </c>
      <c r="M4" s="8">
        <v>9.0279999999999996E-3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0.32638899999999998</v>
      </c>
      <c r="G5" s="75">
        <v>0.713889</v>
      </c>
      <c r="H5" s="75"/>
      <c r="I5" s="8">
        <v>0.35972199999999999</v>
      </c>
      <c r="J5" s="8">
        <v>1.5278E-2</v>
      </c>
      <c r="K5" s="8">
        <v>6.9439999999999997E-3</v>
      </c>
      <c r="L5" s="7">
        <v>0</v>
      </c>
      <c r="M5" s="8">
        <v>6.9439999999999997E-3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0.32430599999999998</v>
      </c>
      <c r="G6" s="75">
        <v>0.71666700000000005</v>
      </c>
      <c r="H6" s="75"/>
      <c r="I6" s="8">
        <v>0.36249999999999999</v>
      </c>
      <c r="J6" s="8">
        <v>1.2500000000000001E-2</v>
      </c>
      <c r="K6" s="8">
        <v>9.0279999999999996E-3</v>
      </c>
      <c r="L6" s="7">
        <v>0</v>
      </c>
      <c r="M6" s="8">
        <v>9.0279999999999996E-3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0.32500000000000001</v>
      </c>
      <c r="G7" s="75">
        <v>0.57916699999999999</v>
      </c>
      <c r="H7" s="75"/>
      <c r="I7" s="8">
        <v>0.22500000000000001</v>
      </c>
      <c r="J7" s="8">
        <v>2.5000000000000001E-2</v>
      </c>
      <c r="K7" s="8">
        <v>8.3330000000000001E-3</v>
      </c>
      <c r="L7" s="7">
        <v>0</v>
      </c>
      <c r="M7" s="8">
        <v>8.3330000000000001E-3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0.71805600000000003</v>
      </c>
      <c r="G10" s="75">
        <v>0.10208299999999999</v>
      </c>
      <c r="H10" s="75"/>
      <c r="I10" s="8">
        <v>0.35208299999999998</v>
      </c>
      <c r="J10" s="8">
        <v>0</v>
      </c>
      <c r="K10" s="8">
        <v>1.1110999999999999E-2</v>
      </c>
      <c r="L10" s="7">
        <v>0</v>
      </c>
      <c r="M10" s="8">
        <v>1.1110999999999999E-2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0.72013899999999997</v>
      </c>
      <c r="G11" s="75">
        <v>8.4722000000000006E-2</v>
      </c>
      <c r="H11" s="75"/>
      <c r="I11" s="8">
        <v>0.33472200000000002</v>
      </c>
      <c r="J11" s="8">
        <v>1.9443999999999999E-2</v>
      </c>
      <c r="K11" s="8">
        <v>9.0279999999999996E-3</v>
      </c>
      <c r="L11" s="7">
        <v>0</v>
      </c>
      <c r="M11" s="8">
        <v>9.0279999999999996E-3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0.72013899999999997</v>
      </c>
      <c r="G12" s="75">
        <v>9.2360999999999999E-2</v>
      </c>
      <c r="H12" s="75"/>
      <c r="I12" s="8">
        <v>0.34236100000000003</v>
      </c>
      <c r="J12" s="8">
        <v>1.1806000000000001E-2</v>
      </c>
      <c r="K12" s="8">
        <v>9.0279999999999996E-3</v>
      </c>
      <c r="L12" s="7">
        <v>0</v>
      </c>
      <c r="M12" s="8">
        <v>9.0279999999999996E-3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0.71875</v>
      </c>
      <c r="G13" s="75">
        <v>8.8888999999999996E-2</v>
      </c>
      <c r="H13" s="75"/>
      <c r="I13" s="8">
        <v>0.338889</v>
      </c>
      <c r="J13" s="8">
        <v>1.5278E-2</v>
      </c>
      <c r="K13" s="8">
        <v>1.0416999999999999E-2</v>
      </c>
      <c r="L13" s="7">
        <v>0</v>
      </c>
      <c r="M13" s="8">
        <v>1.0416999999999999E-2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0.62916700000000003</v>
      </c>
      <c r="G14" s="75">
        <v>0.96875</v>
      </c>
      <c r="H14" s="75"/>
      <c r="I14" s="8">
        <v>0.31874999999999998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0.32777800000000001</v>
      </c>
      <c r="G17" s="75">
        <v>0.71458299999999997</v>
      </c>
      <c r="H17" s="75"/>
      <c r="I17" s="8">
        <v>0.36041699999999999</v>
      </c>
      <c r="J17" s="8">
        <v>1.4583E-2</v>
      </c>
      <c r="K17" s="8">
        <v>5.5560000000000002E-3</v>
      </c>
      <c r="L17" s="7">
        <v>0</v>
      </c>
      <c r="M17" s="8">
        <v>5.5560000000000002E-3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0.32916699999999999</v>
      </c>
      <c r="G18" s="75">
        <v>0.71250000000000002</v>
      </c>
      <c r="H18" s="75"/>
      <c r="I18" s="8">
        <v>0.35833300000000001</v>
      </c>
      <c r="J18" s="8">
        <v>1.6667000000000001E-2</v>
      </c>
      <c r="K18" s="8">
        <v>4.1669999999999997E-3</v>
      </c>
      <c r="L18" s="7">
        <v>0</v>
      </c>
      <c r="M18" s="8">
        <v>4.1669999999999997E-3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0.32500000000000001</v>
      </c>
      <c r="G19" s="75">
        <v>0.71041699999999997</v>
      </c>
      <c r="H19" s="75"/>
      <c r="I19" s="8">
        <v>0.35625000000000001</v>
      </c>
      <c r="J19" s="8">
        <v>1.8749999999999999E-2</v>
      </c>
      <c r="K19" s="8">
        <v>8.3330000000000001E-3</v>
      </c>
      <c r="L19" s="7">
        <v>0</v>
      </c>
      <c r="M19" s="8">
        <v>8.3330000000000001E-3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0.32500000000000001</v>
      </c>
      <c r="G20" s="75">
        <v>0.71805600000000003</v>
      </c>
      <c r="H20" s="75"/>
      <c r="I20" s="8">
        <v>0.36388900000000002</v>
      </c>
      <c r="J20" s="8">
        <v>1.1110999999999999E-2</v>
      </c>
      <c r="K20" s="8">
        <v>8.3330000000000001E-3</v>
      </c>
      <c r="L20" s="7">
        <v>0</v>
      </c>
      <c r="M20" s="8">
        <v>8.3330000000000001E-3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0.34444399999999997</v>
      </c>
      <c r="G21" s="75">
        <v>0.58611100000000005</v>
      </c>
      <c r="H21" s="75"/>
      <c r="I21" s="8">
        <v>0.220833</v>
      </c>
      <c r="J21" s="8">
        <v>2.9166999999999998E-2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0.72222200000000003</v>
      </c>
      <c r="G24" s="75">
        <v>0.10208299999999999</v>
      </c>
      <c r="H24" s="75"/>
      <c r="I24" s="8">
        <v>0.35208299999999998</v>
      </c>
      <c r="J24" s="8">
        <v>0</v>
      </c>
      <c r="K24" s="8">
        <v>6.9439999999999997E-3</v>
      </c>
      <c r="L24" s="7">
        <v>0</v>
      </c>
      <c r="M24" s="8">
        <v>6.9439999999999997E-3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0.71875</v>
      </c>
      <c r="G25" s="75">
        <v>9.7917000000000004E-2</v>
      </c>
      <c r="H25" s="75"/>
      <c r="I25" s="8">
        <v>0.34791699999999998</v>
      </c>
      <c r="J25" s="8">
        <v>0</v>
      </c>
      <c r="K25" s="8">
        <v>1.0416999999999999E-2</v>
      </c>
      <c r="L25" s="7">
        <v>0</v>
      </c>
      <c r="M25" s="8">
        <v>1.0416999999999999E-2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0.73611099999999996</v>
      </c>
      <c r="G26" s="75">
        <v>9.4444E-2</v>
      </c>
      <c r="H26" s="75"/>
      <c r="I26" s="8">
        <v>0.33750000000000002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27</v>
      </c>
      <c r="D27" s="66"/>
      <c r="E27" s="22" t="s">
        <v>52</v>
      </c>
      <c r="F27" s="9"/>
      <c r="G27" s="68"/>
      <c r="H27" s="68"/>
      <c r="I27" s="8">
        <v>0</v>
      </c>
      <c r="J27" s="8">
        <v>0</v>
      </c>
      <c r="K27" s="8">
        <v>0</v>
      </c>
      <c r="L27" s="7">
        <v>0</v>
      </c>
      <c r="M27" s="8">
        <v>0</v>
      </c>
      <c r="N27" s="8">
        <v>0.35416700000000001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0.32638899999999998</v>
      </c>
      <c r="G32" s="67">
        <v>0.71666700000000005</v>
      </c>
      <c r="H32" s="67"/>
      <c r="I32" s="7">
        <v>0.36249999999999999</v>
      </c>
      <c r="J32" s="24">
        <v>1.2500000000000001E-2</v>
      </c>
      <c r="K32" s="7">
        <v>6.9439999999999997E-3</v>
      </c>
      <c r="L32" s="8">
        <v>0</v>
      </c>
      <c r="M32" s="7">
        <v>6.9439999999999997E-3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0.32569399999999998</v>
      </c>
      <c r="G33" s="67">
        <v>0.71736100000000003</v>
      </c>
      <c r="H33" s="67"/>
      <c r="I33" s="7">
        <v>0.36319400000000002</v>
      </c>
      <c r="J33" s="24">
        <v>1.1806000000000001E-2</v>
      </c>
      <c r="K33" s="7">
        <v>7.639E-3</v>
      </c>
      <c r="L33" s="8">
        <v>0</v>
      </c>
      <c r="M33" s="7">
        <v>7.639E-3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0.32638899999999998</v>
      </c>
      <c r="G34" s="73">
        <v>0.71666700000000005</v>
      </c>
      <c r="H34" s="73"/>
      <c r="I34" s="20">
        <v>0.36249999999999999</v>
      </c>
      <c r="J34" s="26">
        <v>1.2500000000000001E-2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356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6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357</v>
      </c>
      <c r="B1" s="62"/>
      <c r="C1" s="62"/>
      <c r="D1" s="84" t="s">
        <v>358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6.944666666666599E-3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359</v>
      </c>
      <c r="G3" s="65" t="s">
        <v>360</v>
      </c>
      <c r="H3" s="65"/>
      <c r="I3" s="1" t="s">
        <v>361</v>
      </c>
      <c r="J3" s="2" t="s">
        <v>10</v>
      </c>
      <c r="K3" s="1" t="s">
        <v>362</v>
      </c>
      <c r="L3" s="1" t="s">
        <v>12</v>
      </c>
      <c r="M3" s="1" t="s">
        <v>363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0.71805600000000003</v>
      </c>
      <c r="G4" s="75">
        <v>9.375E-2</v>
      </c>
      <c r="H4" s="75"/>
      <c r="I4" s="8">
        <v>0.34375</v>
      </c>
      <c r="J4" s="8">
        <v>0</v>
      </c>
      <c r="K4" s="8">
        <v>1.1110999999999999E-2</v>
      </c>
      <c r="L4" s="7">
        <v>0</v>
      </c>
      <c r="M4" s="8">
        <v>1.1110999999999999E-2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0.71875</v>
      </c>
      <c r="G5" s="75">
        <v>9.4444E-2</v>
      </c>
      <c r="H5" s="75"/>
      <c r="I5" s="8">
        <v>0.34444399999999997</v>
      </c>
      <c r="J5" s="8">
        <v>0</v>
      </c>
      <c r="K5" s="8">
        <v>1.0416999999999999E-2</v>
      </c>
      <c r="L5" s="7">
        <v>0</v>
      </c>
      <c r="M5" s="8">
        <v>1.0416999999999999E-2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0.71805600000000003</v>
      </c>
      <c r="G6" s="75">
        <v>9.5833000000000002E-2</v>
      </c>
      <c r="H6" s="75"/>
      <c r="I6" s="8">
        <v>0.345833</v>
      </c>
      <c r="J6" s="8">
        <v>0</v>
      </c>
      <c r="K6" s="8">
        <v>1.1110999999999999E-2</v>
      </c>
      <c r="L6" s="7">
        <v>0</v>
      </c>
      <c r="M6" s="8">
        <v>1.1110999999999999E-2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0.61875000000000002</v>
      </c>
      <c r="G7" s="75">
        <v>0.96944399999999997</v>
      </c>
      <c r="H7" s="75"/>
      <c r="I7" s="8">
        <v>0.32361099999999998</v>
      </c>
      <c r="J7" s="8">
        <v>0</v>
      </c>
      <c r="K7" s="8">
        <v>6.2500000000000003E-3</v>
      </c>
      <c r="L7" s="7">
        <v>0</v>
      </c>
      <c r="M7" s="8">
        <v>6.2500000000000003E-3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0.32222200000000001</v>
      </c>
      <c r="G10" s="75">
        <v>0.72638899999999995</v>
      </c>
      <c r="H10" s="75"/>
      <c r="I10" s="8">
        <v>0.372222</v>
      </c>
      <c r="J10" s="8">
        <v>0</v>
      </c>
      <c r="K10" s="8">
        <v>1.1110999999999999E-2</v>
      </c>
      <c r="L10" s="7">
        <v>0</v>
      </c>
      <c r="M10" s="8">
        <v>1.1110999999999999E-2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0.32430599999999998</v>
      </c>
      <c r="G11" s="75">
        <v>0.72222200000000003</v>
      </c>
      <c r="H11" s="75"/>
      <c r="I11" s="8">
        <v>0.36805599999999999</v>
      </c>
      <c r="J11" s="8">
        <v>0</v>
      </c>
      <c r="K11" s="8">
        <v>9.0279999999999996E-3</v>
      </c>
      <c r="L11" s="7">
        <v>0</v>
      </c>
      <c r="M11" s="8">
        <v>9.0279999999999996E-3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0.32430599999999998</v>
      </c>
      <c r="G12" s="75">
        <v>0.72083299999999995</v>
      </c>
      <c r="H12" s="75"/>
      <c r="I12" s="8">
        <v>0.36666700000000002</v>
      </c>
      <c r="J12" s="8">
        <v>0</v>
      </c>
      <c r="K12" s="8">
        <v>9.0279999999999996E-3</v>
      </c>
      <c r="L12" s="7">
        <v>0</v>
      </c>
      <c r="M12" s="8">
        <v>9.0279999999999996E-3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0.32430599999999998</v>
      </c>
      <c r="G13" s="75">
        <v>0.72291700000000003</v>
      </c>
      <c r="H13" s="75"/>
      <c r="I13" s="8">
        <v>0.36875000000000002</v>
      </c>
      <c r="J13" s="8">
        <v>0</v>
      </c>
      <c r="K13" s="8">
        <v>9.0279999999999996E-3</v>
      </c>
      <c r="L13" s="7">
        <v>0</v>
      </c>
      <c r="M13" s="8">
        <v>9.0279999999999996E-3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0.33750000000000002</v>
      </c>
      <c r="G14" s="75">
        <v>0.60416700000000001</v>
      </c>
      <c r="H14" s="75"/>
      <c r="I14" s="8">
        <v>0.245833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0.72777800000000004</v>
      </c>
      <c r="G17" s="75">
        <v>0.10138900000000001</v>
      </c>
      <c r="H17" s="75"/>
      <c r="I17" s="8">
        <v>0.35138900000000001</v>
      </c>
      <c r="J17" s="8">
        <v>0</v>
      </c>
      <c r="K17" s="8">
        <v>1.389E-3</v>
      </c>
      <c r="L17" s="7">
        <v>0</v>
      </c>
      <c r="M17" s="8">
        <v>1.389E-3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0.71666700000000005</v>
      </c>
      <c r="G18" s="75">
        <v>9.7222000000000003E-2</v>
      </c>
      <c r="H18" s="75"/>
      <c r="I18" s="8">
        <v>0.34722199999999998</v>
      </c>
      <c r="J18" s="8">
        <v>0</v>
      </c>
      <c r="K18" s="8">
        <v>1.2500000000000001E-2</v>
      </c>
      <c r="L18" s="7">
        <v>0</v>
      </c>
      <c r="M18" s="8">
        <v>1.2500000000000001E-2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0.71597200000000005</v>
      </c>
      <c r="G19" s="75">
        <v>9.2360999999999999E-2</v>
      </c>
      <c r="H19" s="75"/>
      <c r="I19" s="8">
        <v>0.34236100000000003</v>
      </c>
      <c r="J19" s="8">
        <v>1.1806000000000001E-2</v>
      </c>
      <c r="K19" s="8">
        <v>1.3194000000000001E-2</v>
      </c>
      <c r="L19" s="7">
        <v>0</v>
      </c>
      <c r="M19" s="8">
        <v>1.3194000000000001E-2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0.72083299999999995</v>
      </c>
      <c r="G20" s="75">
        <v>9.7222000000000003E-2</v>
      </c>
      <c r="H20" s="75"/>
      <c r="I20" s="8">
        <v>0.34722199999999998</v>
      </c>
      <c r="J20" s="8">
        <v>0</v>
      </c>
      <c r="K20" s="8">
        <v>8.3330000000000001E-3</v>
      </c>
      <c r="L20" s="7">
        <v>0</v>
      </c>
      <c r="M20" s="8">
        <v>8.3330000000000001E-3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0.61458299999999999</v>
      </c>
      <c r="G21" s="75">
        <v>0.96180600000000005</v>
      </c>
      <c r="H21" s="75"/>
      <c r="I21" s="8">
        <v>0.31597199999999998</v>
      </c>
      <c r="J21" s="8">
        <v>1.7361000000000001E-2</v>
      </c>
      <c r="K21" s="8">
        <v>1.0416999999999999E-2</v>
      </c>
      <c r="L21" s="7">
        <v>0</v>
      </c>
      <c r="M21" s="8">
        <v>1.0416999999999999E-2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0.32569399999999998</v>
      </c>
      <c r="G24" s="75">
        <v>0.723611</v>
      </c>
      <c r="H24" s="75"/>
      <c r="I24" s="8">
        <v>0.36944399999999999</v>
      </c>
      <c r="J24" s="8">
        <v>0</v>
      </c>
      <c r="K24" s="8">
        <v>7.639E-3</v>
      </c>
      <c r="L24" s="7">
        <v>0</v>
      </c>
      <c r="M24" s="8">
        <v>7.639E-3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0.32013900000000001</v>
      </c>
      <c r="G25" s="75">
        <v>0.723611</v>
      </c>
      <c r="H25" s="75"/>
      <c r="I25" s="8">
        <v>0.36944399999999999</v>
      </c>
      <c r="J25" s="8">
        <v>0</v>
      </c>
      <c r="K25" s="8">
        <v>1.3194000000000001E-2</v>
      </c>
      <c r="L25" s="7">
        <v>0</v>
      </c>
      <c r="M25" s="8">
        <v>1.3194000000000001E-2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0.31805600000000001</v>
      </c>
      <c r="G26" s="75">
        <v>0.72569399999999995</v>
      </c>
      <c r="H26" s="75"/>
      <c r="I26" s="8">
        <v>0.37152800000000002</v>
      </c>
      <c r="J26" s="8">
        <v>0</v>
      </c>
      <c r="K26" s="8">
        <v>1.5278E-2</v>
      </c>
      <c r="L26" s="7">
        <v>0</v>
      </c>
      <c r="M26" s="8">
        <v>1.5278E-2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0.32222200000000001</v>
      </c>
      <c r="G27" s="75">
        <v>0.71805600000000003</v>
      </c>
      <c r="H27" s="75"/>
      <c r="I27" s="8">
        <v>0.36388900000000002</v>
      </c>
      <c r="J27" s="8">
        <v>1.1110999999999999E-2</v>
      </c>
      <c r="K27" s="8">
        <v>1.1110999999999999E-2</v>
      </c>
      <c r="L27" s="7">
        <v>0</v>
      </c>
      <c r="M27" s="8">
        <v>1.1110999999999999E-2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26</v>
      </c>
      <c r="D32" s="66"/>
      <c r="E32" s="9"/>
      <c r="F32" s="9"/>
      <c r="G32" s="68"/>
      <c r="H32" s="68"/>
      <c r="I32" s="9"/>
      <c r="J32" s="9"/>
      <c r="K32" s="9"/>
      <c r="L32" s="9"/>
      <c r="M32" s="9"/>
      <c r="N32" s="9"/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0.72013899999999997</v>
      </c>
      <c r="G33" s="67">
        <v>9.7917000000000004E-2</v>
      </c>
      <c r="H33" s="67"/>
      <c r="I33" s="7">
        <v>0.34791699999999998</v>
      </c>
      <c r="J33" s="24">
        <v>0</v>
      </c>
      <c r="K33" s="7">
        <v>9.0279999999999996E-3</v>
      </c>
      <c r="L33" s="8">
        <v>0</v>
      </c>
      <c r="M33" s="7">
        <v>9.0279999999999996E-3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0.72222200000000003</v>
      </c>
      <c r="G34" s="73">
        <v>0.10208299999999999</v>
      </c>
      <c r="H34" s="73"/>
      <c r="I34" s="20">
        <v>0.35208299999999998</v>
      </c>
      <c r="J34" s="26">
        <v>0</v>
      </c>
      <c r="K34" s="20">
        <v>6.9439999999999997E-3</v>
      </c>
      <c r="L34" s="21">
        <v>0</v>
      </c>
      <c r="M34" s="20">
        <v>6.9439999999999997E-3</v>
      </c>
      <c r="N34" s="20">
        <v>0</v>
      </c>
    </row>
    <row r="35" spans="1:14" ht="15.95" customHeight="1">
      <c r="A35" s="71" t="s">
        <v>364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7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9.5" customWidth="1"/>
    <col min="4" max="4" width="33.83203125" customWidth="1"/>
    <col min="5" max="5" width="7.5" customWidth="1"/>
    <col min="6" max="6" width="12.5" customWidth="1"/>
    <col min="7" max="7" width="2" customWidth="1"/>
    <col min="8" max="8" width="9.5" customWidth="1"/>
    <col min="9" max="9" width="11.1640625" customWidth="1"/>
    <col min="10" max="10" width="9.33203125" customWidth="1"/>
    <col min="11" max="11" width="9.83203125" customWidth="1"/>
    <col min="12" max="12" width="10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365</v>
      </c>
      <c r="B1" s="62"/>
      <c r="C1" s="62"/>
      <c r="D1" s="85" t="s">
        <v>366</v>
      </c>
      <c r="E1" s="85"/>
      <c r="F1" s="85"/>
      <c r="G1" s="64" t="s">
        <v>2</v>
      </c>
      <c r="H1" s="64"/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8.3333333333333037E-3</v>
      </c>
    </row>
    <row r="2" spans="1:69" ht="0.95" customHeight="1"/>
    <row r="3" spans="1:69" ht="46.5" customHeight="1">
      <c r="A3" s="1" t="s">
        <v>3</v>
      </c>
      <c r="B3" s="1" t="s">
        <v>4</v>
      </c>
      <c r="C3" s="65" t="s">
        <v>199</v>
      </c>
      <c r="D3" s="65"/>
      <c r="E3" s="1" t="s">
        <v>200</v>
      </c>
      <c r="F3" s="91" t="s">
        <v>367</v>
      </c>
      <c r="G3" s="91"/>
      <c r="H3" s="12" t="s">
        <v>368</v>
      </c>
      <c r="I3" s="1" t="s">
        <v>369</v>
      </c>
      <c r="J3" s="1" t="s">
        <v>10</v>
      </c>
      <c r="K3" s="1" t="s">
        <v>151</v>
      </c>
      <c r="L3" s="1" t="s">
        <v>12</v>
      </c>
      <c r="M3" s="1" t="s">
        <v>152</v>
      </c>
      <c r="N3" s="2" t="s">
        <v>14</v>
      </c>
    </row>
    <row r="4" spans="1:69" ht="29.25" customHeight="1">
      <c r="A4" s="3" t="s">
        <v>15</v>
      </c>
      <c r="B4" s="4">
        <v>45860</v>
      </c>
      <c r="C4" s="66" t="s">
        <v>205</v>
      </c>
      <c r="D4" s="66"/>
      <c r="E4" s="43" t="s">
        <v>206</v>
      </c>
      <c r="F4" s="78">
        <v>0.32361099999999998</v>
      </c>
      <c r="G4" s="78"/>
      <c r="H4" s="23">
        <v>0.71875</v>
      </c>
      <c r="I4" s="7">
        <v>0.36458299999999999</v>
      </c>
      <c r="J4" s="8">
        <v>0</v>
      </c>
      <c r="K4" s="8">
        <v>9.7219999999999997E-3</v>
      </c>
      <c r="L4" s="8">
        <v>0</v>
      </c>
      <c r="M4" s="8">
        <v>9.7219999999999997E-3</v>
      </c>
      <c r="N4" s="8">
        <v>0</v>
      </c>
    </row>
    <row r="5" spans="1:69" ht="29.25" customHeight="1">
      <c r="A5" s="3" t="s">
        <v>18</v>
      </c>
      <c r="B5" s="4">
        <v>45861</v>
      </c>
      <c r="C5" s="66" t="s">
        <v>205</v>
      </c>
      <c r="D5" s="66"/>
      <c r="E5" s="43" t="s">
        <v>206</v>
      </c>
      <c r="F5" s="78">
        <v>0.32638899999999998</v>
      </c>
      <c r="G5" s="78"/>
      <c r="H5" s="23">
        <v>0.73124999999999996</v>
      </c>
      <c r="I5" s="7">
        <v>0.375</v>
      </c>
      <c r="J5" s="8">
        <v>0</v>
      </c>
      <c r="K5" s="8">
        <v>9.0279999999999996E-3</v>
      </c>
      <c r="L5" s="8">
        <v>0</v>
      </c>
      <c r="M5" s="8">
        <v>9.0279999999999996E-3</v>
      </c>
      <c r="N5" s="8">
        <v>0</v>
      </c>
    </row>
    <row r="6" spans="1:69" ht="29.25" customHeight="1">
      <c r="A6" s="3" t="s">
        <v>19</v>
      </c>
      <c r="B6" s="4">
        <v>45862</v>
      </c>
      <c r="C6" s="66" t="s">
        <v>205</v>
      </c>
      <c r="D6" s="66"/>
      <c r="E6" s="43" t="s">
        <v>206</v>
      </c>
      <c r="F6" s="78">
        <v>0.32152799999999998</v>
      </c>
      <c r="G6" s="78"/>
      <c r="H6" s="23">
        <v>0.72847200000000001</v>
      </c>
      <c r="I6" s="7">
        <v>0.37430600000000003</v>
      </c>
      <c r="J6" s="8">
        <v>0</v>
      </c>
      <c r="K6" s="8">
        <v>1.1806000000000001E-2</v>
      </c>
      <c r="L6" s="8">
        <v>0</v>
      </c>
      <c r="M6" s="8">
        <v>1.1806000000000001E-2</v>
      </c>
      <c r="N6" s="8">
        <v>0</v>
      </c>
    </row>
    <row r="7" spans="1:69" ht="30" customHeight="1">
      <c r="A7" s="3" t="s">
        <v>20</v>
      </c>
      <c r="B7" s="4">
        <v>45863</v>
      </c>
      <c r="C7" s="66" t="s">
        <v>205</v>
      </c>
      <c r="D7" s="66"/>
      <c r="E7" s="43" t="s">
        <v>207</v>
      </c>
      <c r="F7" s="78">
        <v>0.32500000000000001</v>
      </c>
      <c r="G7" s="78"/>
      <c r="H7" s="23">
        <v>0.59305600000000003</v>
      </c>
      <c r="I7" s="7">
        <v>0.23888899999999999</v>
      </c>
      <c r="J7" s="8">
        <v>1.1110999999999999E-2</v>
      </c>
      <c r="K7" s="8">
        <v>8.3330000000000001E-3</v>
      </c>
      <c r="L7" s="8">
        <v>0</v>
      </c>
      <c r="M7" s="8">
        <v>8.3330000000000001E-3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68"/>
      <c r="G8" s="68"/>
      <c r="H8" s="9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68"/>
      <c r="G9" s="68"/>
      <c r="H9" s="9"/>
      <c r="I9" s="9"/>
      <c r="J9" s="9"/>
      <c r="K9" s="9"/>
      <c r="L9" s="9"/>
      <c r="M9" s="9"/>
      <c r="N9" s="9"/>
    </row>
    <row r="10" spans="1:69" ht="29.25" customHeight="1">
      <c r="A10" s="3" t="s">
        <v>24</v>
      </c>
      <c r="B10" s="4">
        <v>45866</v>
      </c>
      <c r="C10" s="66" t="s">
        <v>205</v>
      </c>
      <c r="D10" s="66"/>
      <c r="E10" s="43" t="s">
        <v>208</v>
      </c>
      <c r="F10" s="78">
        <v>0.20694399999999999</v>
      </c>
      <c r="G10" s="78"/>
      <c r="H10" s="23">
        <v>0.59722200000000003</v>
      </c>
      <c r="I10" s="7">
        <v>0.36805599999999999</v>
      </c>
      <c r="J10" s="8">
        <v>0</v>
      </c>
      <c r="K10" s="8">
        <v>1.389E-3</v>
      </c>
      <c r="L10" s="8">
        <v>0</v>
      </c>
      <c r="M10" s="8">
        <v>1.389E-3</v>
      </c>
      <c r="N10" s="8">
        <v>0</v>
      </c>
    </row>
    <row r="11" spans="1:69" ht="29.25" customHeight="1">
      <c r="A11" s="3" t="s">
        <v>15</v>
      </c>
      <c r="B11" s="4">
        <v>45867</v>
      </c>
      <c r="C11" s="66" t="s">
        <v>205</v>
      </c>
      <c r="D11" s="66"/>
      <c r="E11" s="43" t="s">
        <v>206</v>
      </c>
      <c r="F11" s="78">
        <v>0.32500000000000001</v>
      </c>
      <c r="G11" s="78"/>
      <c r="H11" s="23">
        <v>0.71736100000000003</v>
      </c>
      <c r="I11" s="7">
        <v>0.36319400000000002</v>
      </c>
      <c r="J11" s="8">
        <v>1.1806000000000001E-2</v>
      </c>
      <c r="K11" s="8">
        <v>8.3330000000000001E-3</v>
      </c>
      <c r="L11" s="8">
        <v>0</v>
      </c>
      <c r="M11" s="8">
        <v>8.3330000000000001E-3</v>
      </c>
      <c r="N11" s="8">
        <v>0</v>
      </c>
    </row>
    <row r="12" spans="1:69" ht="30" customHeight="1">
      <c r="A12" s="3" t="s">
        <v>18</v>
      </c>
      <c r="B12" s="4">
        <v>45868</v>
      </c>
      <c r="C12" s="92" t="s">
        <v>209</v>
      </c>
      <c r="D12" s="92"/>
      <c r="E12" s="43" t="s">
        <v>206</v>
      </c>
      <c r="F12" s="78">
        <v>0.32916699999999999</v>
      </c>
      <c r="G12" s="78"/>
      <c r="H12" s="23">
        <v>0.71944399999999997</v>
      </c>
      <c r="I12" s="7">
        <v>0.36527799999999999</v>
      </c>
      <c r="J12" s="8">
        <v>0</v>
      </c>
      <c r="K12" s="8">
        <v>4.1669999999999997E-3</v>
      </c>
      <c r="L12" s="8">
        <v>0</v>
      </c>
      <c r="M12" s="8">
        <v>4.1669999999999997E-3</v>
      </c>
      <c r="N12" s="8">
        <v>0</v>
      </c>
    </row>
    <row r="13" spans="1:69" ht="29.25" customHeight="1">
      <c r="A13" s="3" t="s">
        <v>19</v>
      </c>
      <c r="B13" s="4">
        <v>45869</v>
      </c>
      <c r="C13" s="66" t="s">
        <v>205</v>
      </c>
      <c r="D13" s="66"/>
      <c r="E13" s="43" t="s">
        <v>206</v>
      </c>
      <c r="F13" s="78">
        <v>0.32361099999999998</v>
      </c>
      <c r="G13" s="78"/>
      <c r="H13" s="23">
        <v>0.72222200000000003</v>
      </c>
      <c r="I13" s="7">
        <v>0.36805599999999999</v>
      </c>
      <c r="J13" s="8">
        <v>0</v>
      </c>
      <c r="K13" s="8">
        <v>9.7219999999999997E-3</v>
      </c>
      <c r="L13" s="8">
        <v>0</v>
      </c>
      <c r="M13" s="8">
        <v>9.7219999999999997E-3</v>
      </c>
      <c r="N13" s="8">
        <v>0</v>
      </c>
    </row>
    <row r="14" spans="1:69" ht="29.25" customHeight="1">
      <c r="A14" s="3" t="s">
        <v>20</v>
      </c>
      <c r="B14" s="4">
        <v>45870</v>
      </c>
      <c r="C14" s="66" t="s">
        <v>205</v>
      </c>
      <c r="D14" s="66"/>
      <c r="E14" s="43" t="s">
        <v>207</v>
      </c>
      <c r="F14" s="78">
        <v>0.32500000000000001</v>
      </c>
      <c r="G14" s="78"/>
      <c r="H14" s="23">
        <v>0.59583299999999995</v>
      </c>
      <c r="I14" s="7">
        <v>0.24166699999999999</v>
      </c>
      <c r="J14" s="8">
        <v>0</v>
      </c>
      <c r="K14" s="8">
        <v>8.3330000000000001E-3</v>
      </c>
      <c r="L14" s="8">
        <v>0</v>
      </c>
      <c r="M14" s="8">
        <v>8.3330000000000001E-3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68"/>
      <c r="G15" s="68"/>
      <c r="H15" s="9"/>
      <c r="I15" s="9"/>
      <c r="J15" s="9"/>
      <c r="K15" s="9"/>
      <c r="L15" s="9"/>
      <c r="M15" s="9"/>
      <c r="N15" s="9"/>
    </row>
    <row r="16" spans="1:69" ht="17.25" customHeight="1">
      <c r="A16" s="3" t="s">
        <v>23</v>
      </c>
      <c r="B16" s="4">
        <v>45872</v>
      </c>
      <c r="C16" s="66" t="s">
        <v>22</v>
      </c>
      <c r="D16" s="66"/>
      <c r="E16" s="10"/>
      <c r="F16" s="69"/>
      <c r="G16" s="69"/>
      <c r="H16" s="10"/>
      <c r="I16" s="10"/>
      <c r="J16" s="10"/>
      <c r="K16" s="10"/>
      <c r="L16" s="10"/>
      <c r="M16" s="10"/>
      <c r="N16" s="10"/>
    </row>
    <row r="17" spans="1:14" ht="29.25" customHeight="1">
      <c r="A17" s="3" t="s">
        <v>24</v>
      </c>
      <c r="B17" s="4">
        <v>45873</v>
      </c>
      <c r="C17" s="66" t="s">
        <v>205</v>
      </c>
      <c r="D17" s="66"/>
      <c r="E17" s="43" t="s">
        <v>208</v>
      </c>
      <c r="F17" s="78">
        <v>0.20902799999999999</v>
      </c>
      <c r="G17" s="78"/>
      <c r="H17" s="23">
        <v>0.59722200000000003</v>
      </c>
      <c r="I17" s="7">
        <v>0.36736099999999999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 ht="29.25" customHeight="1">
      <c r="A18" s="3" t="s">
        <v>15</v>
      </c>
      <c r="B18" s="4">
        <v>45874</v>
      </c>
      <c r="C18" s="66" t="s">
        <v>205</v>
      </c>
      <c r="D18" s="66"/>
      <c r="E18" s="43" t="s">
        <v>206</v>
      </c>
      <c r="F18" s="78">
        <v>0.32361099999999998</v>
      </c>
      <c r="G18" s="78"/>
      <c r="H18" s="23">
        <v>0.71736100000000003</v>
      </c>
      <c r="I18" s="7">
        <v>0.36319400000000002</v>
      </c>
      <c r="J18" s="8">
        <v>1.1806000000000001E-2</v>
      </c>
      <c r="K18" s="8">
        <v>9.7219999999999997E-3</v>
      </c>
      <c r="L18" s="8">
        <v>0</v>
      </c>
      <c r="M18" s="8">
        <v>9.7219999999999997E-3</v>
      </c>
      <c r="N18" s="8">
        <v>0</v>
      </c>
    </row>
    <row r="19" spans="1:14" ht="18" customHeight="1"/>
    <row r="20" spans="1:14" ht="45.75" customHeight="1">
      <c r="A20" s="1" t="s">
        <v>210</v>
      </c>
      <c r="B20" s="1" t="s">
        <v>211</v>
      </c>
      <c r="C20" s="65" t="s">
        <v>199</v>
      </c>
      <c r="D20" s="65"/>
      <c r="E20" s="1" t="s">
        <v>212</v>
      </c>
      <c r="F20" s="91" t="s">
        <v>370</v>
      </c>
      <c r="G20" s="91"/>
      <c r="H20" s="12" t="s">
        <v>319</v>
      </c>
      <c r="I20" s="1" t="s">
        <v>320</v>
      </c>
      <c r="J20" s="1" t="s">
        <v>160</v>
      </c>
      <c r="K20" s="1" t="s">
        <v>179</v>
      </c>
      <c r="L20" s="1" t="s">
        <v>12</v>
      </c>
      <c r="M20" s="1" t="s">
        <v>180</v>
      </c>
      <c r="N20" s="2" t="s">
        <v>14</v>
      </c>
    </row>
    <row r="21" spans="1:14" ht="30" customHeight="1">
      <c r="A21" s="3" t="s">
        <v>19</v>
      </c>
      <c r="B21" s="4">
        <v>45876</v>
      </c>
      <c r="C21" s="92" t="s">
        <v>209</v>
      </c>
      <c r="D21" s="92"/>
      <c r="E21" s="43" t="s">
        <v>206</v>
      </c>
      <c r="F21" s="78">
        <v>0.32500000000000001</v>
      </c>
      <c r="G21" s="78"/>
      <c r="H21" s="23">
        <v>0.71597200000000005</v>
      </c>
      <c r="I21" s="7">
        <v>0.36180600000000002</v>
      </c>
      <c r="J21" s="8">
        <v>1.3194000000000001E-2</v>
      </c>
      <c r="K21" s="8">
        <v>8.3330000000000001E-3</v>
      </c>
      <c r="L21" s="8">
        <v>0</v>
      </c>
      <c r="M21" s="8">
        <v>8.3330000000000001E-3</v>
      </c>
      <c r="N21" s="8">
        <v>0</v>
      </c>
    </row>
    <row r="22" spans="1:14" ht="29.25" customHeight="1">
      <c r="A22" s="3" t="s">
        <v>20</v>
      </c>
      <c r="B22" s="4">
        <v>45877</v>
      </c>
      <c r="C22" s="66" t="s">
        <v>205</v>
      </c>
      <c r="D22" s="66"/>
      <c r="E22" s="43" t="s">
        <v>207</v>
      </c>
      <c r="F22" s="78">
        <v>0.32430599999999998</v>
      </c>
      <c r="G22" s="78"/>
      <c r="H22" s="23">
        <v>0.58958299999999997</v>
      </c>
      <c r="I22" s="7">
        <v>0.23541699999999999</v>
      </c>
      <c r="J22" s="8">
        <v>1.4583E-2</v>
      </c>
      <c r="K22" s="8">
        <v>9.0279999999999996E-3</v>
      </c>
      <c r="L22" s="8">
        <v>0</v>
      </c>
      <c r="M22" s="8">
        <v>9.0279999999999996E-3</v>
      </c>
      <c r="N22" s="8">
        <v>0</v>
      </c>
    </row>
    <row r="23" spans="1:14" ht="16.5" customHeight="1">
      <c r="A23" s="3" t="s">
        <v>21</v>
      </c>
      <c r="B23" s="4">
        <v>45878</v>
      </c>
      <c r="C23" s="66" t="s">
        <v>22</v>
      </c>
      <c r="D23" s="66"/>
      <c r="E23" s="9"/>
      <c r="F23" s="68"/>
      <c r="G23" s="68"/>
      <c r="H23" s="9"/>
      <c r="I23" s="9"/>
      <c r="J23" s="9"/>
      <c r="K23" s="9"/>
      <c r="L23" s="9"/>
      <c r="M23" s="9"/>
      <c r="N23" s="9"/>
    </row>
    <row r="24" spans="1:14" ht="16.5" customHeight="1">
      <c r="A24" s="3" t="s">
        <v>23</v>
      </c>
      <c r="B24" s="4">
        <v>45879</v>
      </c>
      <c r="C24" s="66" t="s">
        <v>22</v>
      </c>
      <c r="D24" s="66"/>
      <c r="E24" s="9"/>
      <c r="F24" s="68"/>
      <c r="G24" s="68"/>
      <c r="H24" s="9"/>
      <c r="I24" s="9"/>
      <c r="J24" s="9"/>
      <c r="K24" s="9"/>
      <c r="L24" s="9"/>
      <c r="M24" s="9"/>
      <c r="N24" s="9"/>
    </row>
    <row r="25" spans="1:14" ht="30" customHeight="1">
      <c r="A25" s="3" t="s">
        <v>24</v>
      </c>
      <c r="B25" s="4">
        <v>45880</v>
      </c>
      <c r="C25" s="66" t="s">
        <v>55</v>
      </c>
      <c r="D25" s="66"/>
      <c r="E25" s="43" t="s">
        <v>206</v>
      </c>
      <c r="F25" s="78">
        <v>0.32569399999999998</v>
      </c>
      <c r="G25" s="78"/>
      <c r="H25" s="23">
        <v>0.72430600000000001</v>
      </c>
      <c r="I25" s="7">
        <v>0.370139</v>
      </c>
      <c r="J25" s="8">
        <v>0</v>
      </c>
      <c r="K25" s="8">
        <v>7.639E-3</v>
      </c>
      <c r="L25" s="8">
        <v>0</v>
      </c>
      <c r="M25" s="8">
        <v>7.639E-3</v>
      </c>
      <c r="N25" s="8">
        <v>0</v>
      </c>
    </row>
    <row r="26" spans="1:14" ht="29.25" customHeight="1">
      <c r="A26" s="3" t="s">
        <v>15</v>
      </c>
      <c r="B26" s="4">
        <v>45881</v>
      </c>
      <c r="C26" s="66" t="s">
        <v>55</v>
      </c>
      <c r="D26" s="66"/>
      <c r="E26" s="43" t="s">
        <v>206</v>
      </c>
      <c r="F26" s="78">
        <v>0.32847199999999999</v>
      </c>
      <c r="G26" s="78"/>
      <c r="H26" s="23">
        <v>0.723611</v>
      </c>
      <c r="I26" s="7">
        <v>0.36944399999999999</v>
      </c>
      <c r="J26" s="8">
        <v>0</v>
      </c>
      <c r="K26" s="8">
        <v>4.8609999999999999E-3</v>
      </c>
      <c r="L26" s="8">
        <v>0</v>
      </c>
      <c r="M26" s="8">
        <v>4.8609999999999999E-3</v>
      </c>
      <c r="N26" s="8">
        <v>0</v>
      </c>
    </row>
    <row r="27" spans="1:14" ht="29.25" customHeight="1">
      <c r="A27" s="3" t="s">
        <v>18</v>
      </c>
      <c r="B27" s="4">
        <v>45882</v>
      </c>
      <c r="C27" s="66" t="s">
        <v>55</v>
      </c>
      <c r="D27" s="66"/>
      <c r="E27" s="43" t="s">
        <v>206</v>
      </c>
      <c r="F27" s="78">
        <v>0.32500000000000001</v>
      </c>
      <c r="G27" s="78"/>
      <c r="H27" s="23">
        <v>0.72569399999999995</v>
      </c>
      <c r="I27" s="7">
        <v>0.37152800000000002</v>
      </c>
      <c r="J27" s="8">
        <v>0</v>
      </c>
      <c r="K27" s="8">
        <v>8.3330000000000001E-3</v>
      </c>
      <c r="L27" s="8">
        <v>0</v>
      </c>
      <c r="M27" s="8">
        <v>8.3330000000000001E-3</v>
      </c>
      <c r="N27" s="8">
        <v>0</v>
      </c>
    </row>
    <row r="28" spans="1:14" ht="16.5" customHeight="1">
      <c r="A28" s="3" t="s">
        <v>19</v>
      </c>
      <c r="B28" s="4">
        <v>45883</v>
      </c>
      <c r="C28" s="66" t="s">
        <v>26</v>
      </c>
      <c r="D28" s="66"/>
      <c r="E28" s="9"/>
      <c r="F28" s="68"/>
      <c r="G28" s="68"/>
      <c r="H28" s="9"/>
      <c r="I28" s="9"/>
      <c r="J28" s="9"/>
      <c r="K28" s="9"/>
      <c r="L28" s="9"/>
      <c r="M28" s="9"/>
      <c r="N28" s="9"/>
    </row>
    <row r="29" spans="1:14" ht="16.5" customHeight="1">
      <c r="A29" s="3" t="s">
        <v>20</v>
      </c>
      <c r="B29" s="4">
        <v>45884</v>
      </c>
      <c r="C29" s="66" t="s">
        <v>28</v>
      </c>
      <c r="D29" s="66"/>
      <c r="E29" s="9"/>
      <c r="F29" s="68"/>
      <c r="G29" s="68"/>
      <c r="H29" s="9"/>
      <c r="I29" s="9"/>
      <c r="J29" s="9"/>
      <c r="K29" s="9"/>
      <c r="L29" s="9"/>
      <c r="M29" s="9"/>
      <c r="N29" s="9"/>
    </row>
    <row r="30" spans="1:14" ht="17.25" customHeight="1">
      <c r="A30" s="3" t="s">
        <v>21</v>
      </c>
      <c r="B30" s="4">
        <v>45885</v>
      </c>
      <c r="C30" s="66" t="s">
        <v>26</v>
      </c>
      <c r="D30" s="66"/>
      <c r="E30" s="9"/>
      <c r="F30" s="68"/>
      <c r="G30" s="68"/>
      <c r="H30" s="9"/>
      <c r="I30" s="9"/>
      <c r="J30" s="9"/>
      <c r="K30" s="9"/>
      <c r="L30" s="9"/>
      <c r="M30" s="9"/>
      <c r="N30" s="9"/>
    </row>
    <row r="31" spans="1:14" ht="16.5" customHeight="1">
      <c r="A31" s="3" t="s">
        <v>23</v>
      </c>
      <c r="B31" s="4">
        <v>45886</v>
      </c>
      <c r="C31" s="66" t="s">
        <v>26</v>
      </c>
      <c r="D31" s="66"/>
      <c r="E31" s="9"/>
      <c r="F31" s="68"/>
      <c r="G31" s="68"/>
      <c r="H31" s="9"/>
      <c r="I31" s="9"/>
      <c r="J31" s="9"/>
      <c r="K31" s="9"/>
      <c r="L31" s="9"/>
      <c r="M31" s="9"/>
      <c r="N31" s="9"/>
    </row>
    <row r="32" spans="1:14" ht="16.5" customHeight="1">
      <c r="A32" s="3" t="s">
        <v>24</v>
      </c>
      <c r="B32" s="4">
        <v>45887</v>
      </c>
      <c r="C32" s="66" t="s">
        <v>26</v>
      </c>
      <c r="D32" s="66"/>
      <c r="E32" s="9"/>
      <c r="F32" s="68"/>
      <c r="G32" s="68"/>
      <c r="H32" s="9"/>
      <c r="I32" s="9"/>
      <c r="J32" s="9"/>
      <c r="K32" s="9"/>
      <c r="L32" s="9"/>
      <c r="M32" s="9"/>
      <c r="N32" s="9"/>
    </row>
    <row r="33" spans="1:14" ht="16.5" customHeight="1">
      <c r="A33" s="3" t="s">
        <v>15</v>
      </c>
      <c r="B33" s="4">
        <v>45888</v>
      </c>
      <c r="C33" s="66" t="s">
        <v>26</v>
      </c>
      <c r="D33" s="66"/>
      <c r="E33" s="9"/>
      <c r="F33" s="68"/>
      <c r="G33" s="68"/>
      <c r="H33" s="9"/>
      <c r="I33" s="9"/>
      <c r="J33" s="9"/>
      <c r="K33" s="9"/>
      <c r="L33" s="9"/>
      <c r="M33" s="9"/>
      <c r="N33" s="9"/>
    </row>
    <row r="34" spans="1:14" ht="12.75" customHeight="1">
      <c r="A34" s="15" t="s">
        <v>18</v>
      </c>
      <c r="B34" s="16">
        <v>45889</v>
      </c>
      <c r="C34" s="72" t="s">
        <v>26</v>
      </c>
      <c r="D34" s="72"/>
      <c r="E34" s="48"/>
      <c r="F34" s="96"/>
      <c r="G34" s="96"/>
      <c r="H34" s="48"/>
      <c r="I34" s="48"/>
      <c r="J34" s="48"/>
      <c r="K34" s="48"/>
      <c r="L34" s="48"/>
      <c r="M34" s="48"/>
      <c r="N34" s="48"/>
    </row>
    <row r="35" spans="1:14" ht="15.95" customHeight="1">
      <c r="A35" s="93" t="s">
        <v>371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66">
    <mergeCell ref="A35:N35"/>
    <mergeCell ref="C32:D32"/>
    <mergeCell ref="F32:G32"/>
    <mergeCell ref="C33:D33"/>
    <mergeCell ref="F33:G33"/>
    <mergeCell ref="C34:D34"/>
    <mergeCell ref="F34:G34"/>
    <mergeCell ref="C29:D29"/>
    <mergeCell ref="F29:G29"/>
    <mergeCell ref="C30:D30"/>
    <mergeCell ref="F30:G30"/>
    <mergeCell ref="C31:D31"/>
    <mergeCell ref="F31:G31"/>
    <mergeCell ref="C26:D26"/>
    <mergeCell ref="F26:G26"/>
    <mergeCell ref="C27:D27"/>
    <mergeCell ref="F27:G27"/>
    <mergeCell ref="C28:D28"/>
    <mergeCell ref="F28:G28"/>
    <mergeCell ref="C23:D23"/>
    <mergeCell ref="F23:G23"/>
    <mergeCell ref="C24:D24"/>
    <mergeCell ref="F24:G24"/>
    <mergeCell ref="C25:D25"/>
    <mergeCell ref="F25:G25"/>
    <mergeCell ref="C20:D20"/>
    <mergeCell ref="F20:G20"/>
    <mergeCell ref="C21:D21"/>
    <mergeCell ref="F21:G21"/>
    <mergeCell ref="C22:D22"/>
    <mergeCell ref="F22:G22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C1"/>
    <mergeCell ref="D1:F1"/>
    <mergeCell ref="G1:O1"/>
    <mergeCell ref="C3:D3"/>
    <mergeCell ref="F3:G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8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0.5" customWidth="1"/>
    <col min="4" max="4" width="26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372</v>
      </c>
      <c r="B1" s="62"/>
      <c r="C1" s="62"/>
      <c r="D1" s="85" t="s">
        <v>373</v>
      </c>
      <c r="E1" s="85"/>
      <c r="F1" s="85"/>
      <c r="G1" s="85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0.6875</v>
      </c>
      <c r="BQ1" s="51">
        <v>1.3886666666667047E-3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131</v>
      </c>
      <c r="D3" s="65"/>
      <c r="E3" s="2" t="s">
        <v>132</v>
      </c>
      <c r="F3" s="1" t="s">
        <v>374</v>
      </c>
      <c r="G3" s="65" t="s">
        <v>375</v>
      </c>
      <c r="H3" s="65"/>
      <c r="I3" s="1" t="s">
        <v>376</v>
      </c>
      <c r="J3" s="1" t="s">
        <v>10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136</v>
      </c>
      <c r="D4" s="66"/>
      <c r="E4" s="3" t="s">
        <v>137</v>
      </c>
      <c r="F4" s="6">
        <v>0.29236099999999998</v>
      </c>
      <c r="G4" s="67">
        <v>0.68888899999999997</v>
      </c>
      <c r="H4" s="67"/>
      <c r="I4" s="7">
        <v>0.37430600000000003</v>
      </c>
      <c r="J4" s="8">
        <v>0</v>
      </c>
      <c r="K4" s="8">
        <v>1.389E-3</v>
      </c>
      <c r="L4" s="7">
        <v>0</v>
      </c>
      <c r="M4" s="8">
        <v>1.389E-3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136</v>
      </c>
      <c r="D5" s="66"/>
      <c r="E5" s="3" t="s">
        <v>137</v>
      </c>
      <c r="F5" s="6">
        <v>0.29305599999999998</v>
      </c>
      <c r="G5" s="67">
        <v>0.67777799999999999</v>
      </c>
      <c r="H5" s="67"/>
      <c r="I5" s="7">
        <v>0.36388900000000002</v>
      </c>
      <c r="J5" s="8">
        <v>0</v>
      </c>
      <c r="K5" s="8">
        <v>0</v>
      </c>
      <c r="L5" s="7">
        <v>0</v>
      </c>
      <c r="M5" s="8">
        <v>0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136</v>
      </c>
      <c r="D6" s="66"/>
      <c r="E6" s="3" t="s">
        <v>137</v>
      </c>
      <c r="F6" s="6">
        <v>0.30138900000000002</v>
      </c>
      <c r="G6" s="68"/>
      <c r="H6" s="68"/>
      <c r="I6" s="9"/>
      <c r="J6" s="9"/>
      <c r="K6" s="9"/>
      <c r="L6" s="9"/>
      <c r="M6" s="9"/>
      <c r="N6" s="9"/>
    </row>
    <row r="7" spans="1:69" ht="16.5" customHeight="1">
      <c r="A7" s="3" t="s">
        <v>20</v>
      </c>
      <c r="B7" s="4">
        <v>45863</v>
      </c>
      <c r="C7" s="66" t="s">
        <v>136</v>
      </c>
      <c r="D7" s="66"/>
      <c r="E7" s="3" t="s">
        <v>138</v>
      </c>
      <c r="F7" s="6">
        <v>0.29375000000000001</v>
      </c>
      <c r="G7" s="67">
        <v>0.56319399999999997</v>
      </c>
      <c r="H7" s="67"/>
      <c r="I7" s="7">
        <v>0.247917</v>
      </c>
      <c r="J7" s="8">
        <v>0</v>
      </c>
      <c r="K7" s="8">
        <v>6.9399999999999996E-4</v>
      </c>
      <c r="L7" s="7">
        <v>0</v>
      </c>
      <c r="M7" s="8">
        <v>6.9399999999999996E-4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136</v>
      </c>
      <c r="D10" s="66"/>
      <c r="E10" s="3" t="s">
        <v>137</v>
      </c>
      <c r="F10" s="6">
        <v>0.29236099999999998</v>
      </c>
      <c r="G10" s="67">
        <v>0.67777799999999999</v>
      </c>
      <c r="H10" s="67"/>
      <c r="I10" s="7">
        <v>0.36458299999999999</v>
      </c>
      <c r="J10" s="8">
        <v>0</v>
      </c>
      <c r="K10" s="8">
        <v>0</v>
      </c>
      <c r="L10" s="7">
        <v>0</v>
      </c>
      <c r="M10" s="8">
        <v>0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136</v>
      </c>
      <c r="D11" s="66"/>
      <c r="E11" s="3" t="s">
        <v>137</v>
      </c>
      <c r="F11" s="6">
        <v>0.29444399999999998</v>
      </c>
      <c r="G11" s="67">
        <v>0.68541700000000005</v>
      </c>
      <c r="H11" s="67"/>
      <c r="I11" s="7">
        <v>0.370139</v>
      </c>
      <c r="J11" s="8">
        <v>0</v>
      </c>
      <c r="K11" s="8">
        <v>0</v>
      </c>
      <c r="L11" s="7">
        <v>0</v>
      </c>
      <c r="M11" s="8">
        <v>0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136</v>
      </c>
      <c r="D12" s="66"/>
      <c r="E12" s="3" t="s">
        <v>137</v>
      </c>
      <c r="F12" s="6">
        <v>0.29513899999999998</v>
      </c>
      <c r="G12" s="67">
        <v>0.68194399999999999</v>
      </c>
      <c r="H12" s="67"/>
      <c r="I12" s="7">
        <v>0.36597200000000002</v>
      </c>
      <c r="J12" s="8">
        <v>0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136</v>
      </c>
      <c r="D13" s="66"/>
      <c r="E13" s="3" t="s">
        <v>137</v>
      </c>
      <c r="F13" s="6">
        <v>0.29583300000000001</v>
      </c>
      <c r="G13" s="67">
        <v>0.68194399999999999</v>
      </c>
      <c r="H13" s="67"/>
      <c r="I13" s="7">
        <v>0.36527799999999999</v>
      </c>
      <c r="J13" s="8">
        <v>0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136</v>
      </c>
      <c r="D14" s="66"/>
      <c r="E14" s="3" t="s">
        <v>138</v>
      </c>
      <c r="F14" s="6">
        <v>0.29583300000000001</v>
      </c>
      <c r="G14" s="67">
        <v>0.629861</v>
      </c>
      <c r="H14" s="67"/>
      <c r="I14" s="7">
        <v>0.245833</v>
      </c>
      <c r="J14" s="8">
        <v>0</v>
      </c>
      <c r="K14" s="8">
        <v>6.7361000000000004E-2</v>
      </c>
      <c r="L14" s="7">
        <v>0</v>
      </c>
      <c r="M14" s="8">
        <v>6.7361000000000004E-2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136</v>
      </c>
      <c r="D17" s="66"/>
      <c r="E17" s="3" t="s">
        <v>137</v>
      </c>
      <c r="F17" s="6">
        <v>0.29375000000000001</v>
      </c>
      <c r="G17" s="67">
        <v>0.60069399999999995</v>
      </c>
      <c r="H17" s="67"/>
      <c r="I17" s="7">
        <v>0.286111</v>
      </c>
      <c r="J17" s="8">
        <v>8.6805999999999994E-2</v>
      </c>
      <c r="K17" s="8">
        <v>0</v>
      </c>
      <c r="L17" s="7">
        <v>0</v>
      </c>
      <c r="M17" s="8">
        <v>0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136</v>
      </c>
      <c r="D18" s="66"/>
      <c r="E18" s="3" t="s">
        <v>137</v>
      </c>
      <c r="F18" s="6">
        <v>0.29375000000000001</v>
      </c>
      <c r="G18" s="67">
        <v>0.67986100000000005</v>
      </c>
      <c r="H18" s="67"/>
      <c r="I18" s="7">
        <v>0.36527799999999999</v>
      </c>
      <c r="J18" s="8">
        <v>0</v>
      </c>
      <c r="K18" s="8">
        <v>0</v>
      </c>
      <c r="L18" s="7">
        <v>0</v>
      </c>
      <c r="M18" s="8">
        <v>0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136</v>
      </c>
      <c r="D19" s="66"/>
      <c r="E19" s="3" t="s">
        <v>137</v>
      </c>
      <c r="F19" s="6">
        <v>0.29444399999999998</v>
      </c>
      <c r="G19" s="67">
        <v>0.67986100000000005</v>
      </c>
      <c r="H19" s="67"/>
      <c r="I19" s="7">
        <v>0.36458299999999999</v>
      </c>
      <c r="J19" s="8">
        <v>0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136</v>
      </c>
      <c r="D20" s="66"/>
      <c r="E20" s="3" t="s">
        <v>137</v>
      </c>
      <c r="F20" s="6">
        <v>0.29375000000000001</v>
      </c>
      <c r="G20" s="67">
        <v>0.68888899999999997</v>
      </c>
      <c r="H20" s="67"/>
      <c r="I20" s="7">
        <v>0.372917</v>
      </c>
      <c r="J20" s="8">
        <v>0</v>
      </c>
      <c r="K20" s="8">
        <v>1.389E-3</v>
      </c>
      <c r="L20" s="7">
        <v>0</v>
      </c>
      <c r="M20" s="8">
        <v>1.389E-3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136</v>
      </c>
      <c r="D21" s="66"/>
      <c r="E21" s="3" t="s">
        <v>138</v>
      </c>
      <c r="F21" s="6">
        <v>0.29513899999999998</v>
      </c>
      <c r="G21" s="67">
        <v>0.55486100000000005</v>
      </c>
      <c r="H21" s="67"/>
      <c r="I21" s="7">
        <v>0.23888899999999999</v>
      </c>
      <c r="J21" s="8">
        <v>0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136</v>
      </c>
      <c r="D24" s="66"/>
      <c r="E24" s="3" t="s">
        <v>137</v>
      </c>
      <c r="F24" s="6">
        <v>0.29444399999999998</v>
      </c>
      <c r="G24" s="67">
        <v>0.68611100000000003</v>
      </c>
      <c r="H24" s="67"/>
      <c r="I24" s="7">
        <v>0.37083300000000002</v>
      </c>
      <c r="J24" s="8">
        <v>0</v>
      </c>
      <c r="K24" s="8">
        <v>0</v>
      </c>
      <c r="L24" s="7">
        <v>0</v>
      </c>
      <c r="M24" s="8">
        <v>0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136</v>
      </c>
      <c r="D25" s="66"/>
      <c r="E25" s="3" t="s">
        <v>137</v>
      </c>
      <c r="F25" s="6">
        <v>0.29583300000000001</v>
      </c>
      <c r="G25" s="68"/>
      <c r="H25" s="68"/>
      <c r="I25" s="9"/>
      <c r="J25" s="9"/>
      <c r="K25" s="9"/>
      <c r="L25" s="9"/>
      <c r="M25" s="9"/>
      <c r="N25" s="9"/>
    </row>
    <row r="26" spans="1:14" ht="17.25" customHeight="1">
      <c r="A26" s="3" t="s">
        <v>18</v>
      </c>
      <c r="B26" s="4">
        <v>45882</v>
      </c>
      <c r="C26" s="66" t="s">
        <v>136</v>
      </c>
      <c r="D26" s="66"/>
      <c r="E26" s="3" t="s">
        <v>137</v>
      </c>
      <c r="F26" s="6">
        <v>0.29444399999999998</v>
      </c>
      <c r="G26" s="67">
        <v>0.68333299999999997</v>
      </c>
      <c r="H26" s="67"/>
      <c r="I26" s="7">
        <v>0.36805599999999999</v>
      </c>
      <c r="J26" s="8">
        <v>0</v>
      </c>
      <c r="K26" s="8">
        <v>0</v>
      </c>
      <c r="L26" s="7">
        <v>0</v>
      </c>
      <c r="M26" s="8">
        <v>0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136</v>
      </c>
      <c r="D27" s="66"/>
      <c r="E27" s="3" t="s">
        <v>137</v>
      </c>
      <c r="F27" s="6">
        <v>0.29027799999999998</v>
      </c>
      <c r="G27" s="67">
        <v>0.67986100000000005</v>
      </c>
      <c r="H27" s="67"/>
      <c r="I27" s="7">
        <v>0.36736099999999999</v>
      </c>
      <c r="J27" s="8">
        <v>0</v>
      </c>
      <c r="K27" s="8">
        <v>1.389E-3</v>
      </c>
      <c r="L27" s="7">
        <v>0</v>
      </c>
      <c r="M27" s="8">
        <v>1.389E-3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136</v>
      </c>
      <c r="D32" s="66"/>
      <c r="E32" s="14" t="s">
        <v>137</v>
      </c>
      <c r="F32" s="6">
        <v>0.29305599999999998</v>
      </c>
      <c r="G32" s="67">
        <v>0.68611100000000003</v>
      </c>
      <c r="H32" s="67"/>
      <c r="I32" s="7">
        <v>0.372222</v>
      </c>
      <c r="J32" s="7">
        <v>0</v>
      </c>
      <c r="K32" s="7">
        <v>0</v>
      </c>
      <c r="L32" s="8">
        <v>0</v>
      </c>
      <c r="M32" s="7">
        <v>0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136</v>
      </c>
      <c r="D33" s="66"/>
      <c r="E33" s="14" t="s">
        <v>137</v>
      </c>
      <c r="F33" s="6">
        <v>0.29444399999999998</v>
      </c>
      <c r="G33" s="67">
        <v>0.68125000000000002</v>
      </c>
      <c r="H33" s="67"/>
      <c r="I33" s="7">
        <v>0.36597200000000002</v>
      </c>
      <c r="J33" s="7">
        <v>0</v>
      </c>
      <c r="K33" s="7">
        <v>0</v>
      </c>
      <c r="L33" s="8">
        <v>0</v>
      </c>
      <c r="M33" s="7">
        <v>0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136</v>
      </c>
      <c r="D34" s="72"/>
      <c r="E34" s="18" t="s">
        <v>137</v>
      </c>
      <c r="F34" s="19">
        <v>0.29375000000000001</v>
      </c>
      <c r="G34" s="73">
        <v>0.68472200000000005</v>
      </c>
      <c r="H34" s="73"/>
      <c r="I34" s="20">
        <v>0.370139</v>
      </c>
      <c r="J34" s="20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377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9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.6640625" customWidth="1"/>
    <col min="4" max="4" width="28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378</v>
      </c>
      <c r="B1" s="62"/>
      <c r="C1" s="62"/>
      <c r="D1" s="84" t="s">
        <v>379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1.1111333333333362E-2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63</v>
      </c>
      <c r="G3" s="65" t="s">
        <v>380</v>
      </c>
      <c r="H3" s="65"/>
      <c r="I3" s="1" t="s">
        <v>381</v>
      </c>
      <c r="J3" s="2" t="s">
        <v>10</v>
      </c>
      <c r="K3" s="1" t="s">
        <v>382</v>
      </c>
      <c r="L3" s="1" t="s">
        <v>12</v>
      </c>
      <c r="M3" s="1" t="s">
        <v>383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27</v>
      </c>
      <c r="D4" s="66"/>
      <c r="E4" s="22" t="s">
        <v>52</v>
      </c>
      <c r="F4" s="10"/>
      <c r="G4" s="69"/>
      <c r="H4" s="69"/>
      <c r="I4" s="8">
        <v>0</v>
      </c>
      <c r="J4" s="8">
        <v>0</v>
      </c>
      <c r="K4" s="8">
        <v>0</v>
      </c>
      <c r="L4" s="7">
        <v>0</v>
      </c>
      <c r="M4" s="8">
        <v>0</v>
      </c>
      <c r="N4" s="8">
        <v>0.35416700000000001</v>
      </c>
    </row>
    <row r="5" spans="1:69" ht="16.5" customHeight="1">
      <c r="A5" s="3" t="s">
        <v>18</v>
      </c>
      <c r="B5" s="4">
        <v>45861</v>
      </c>
      <c r="C5" s="66" t="s">
        <v>153</v>
      </c>
      <c r="D5" s="66"/>
      <c r="E5" s="22" t="s">
        <v>384</v>
      </c>
      <c r="F5" s="23">
        <v>0.53888899999999995</v>
      </c>
      <c r="G5" s="75">
        <v>0.87222200000000005</v>
      </c>
      <c r="H5" s="75"/>
      <c r="I5" s="8">
        <v>0.309722</v>
      </c>
      <c r="J5" s="8">
        <v>6.5278000000000003E-2</v>
      </c>
      <c r="K5" s="8">
        <v>2.7780000000000001E-3</v>
      </c>
      <c r="L5" s="7">
        <v>0</v>
      </c>
      <c r="M5" s="8">
        <v>2.7780000000000001E-3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0.33541700000000002</v>
      </c>
      <c r="G6" s="75">
        <v>0.77777799999999997</v>
      </c>
      <c r="H6" s="75"/>
      <c r="I6" s="8">
        <v>0.372917</v>
      </c>
      <c r="J6" s="8">
        <v>0</v>
      </c>
      <c r="K6" s="8">
        <v>4.8611000000000001E-2</v>
      </c>
      <c r="L6" s="7">
        <v>0</v>
      </c>
      <c r="M6" s="8">
        <v>4.8611000000000001E-2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0.33402799999999999</v>
      </c>
      <c r="G7" s="75">
        <v>0.60069399999999995</v>
      </c>
      <c r="H7" s="75"/>
      <c r="I7" s="8">
        <v>0.245833</v>
      </c>
      <c r="J7" s="8">
        <v>0</v>
      </c>
      <c r="K7" s="8">
        <v>0</v>
      </c>
      <c r="L7" s="7">
        <v>0</v>
      </c>
      <c r="M7" s="8">
        <v>0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0.33541700000000002</v>
      </c>
      <c r="G10" s="75">
        <v>0.74375000000000002</v>
      </c>
      <c r="H10" s="75"/>
      <c r="I10" s="8">
        <v>0.372917</v>
      </c>
      <c r="J10" s="8">
        <v>0</v>
      </c>
      <c r="K10" s="8">
        <v>1.4583E-2</v>
      </c>
      <c r="L10" s="7">
        <v>0</v>
      </c>
      <c r="M10" s="8">
        <v>1.4583E-2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0.35208299999999998</v>
      </c>
      <c r="G11" s="75">
        <v>0.74791700000000005</v>
      </c>
      <c r="H11" s="75"/>
      <c r="I11" s="8">
        <v>0.35625000000000001</v>
      </c>
      <c r="J11" s="8">
        <v>1.8749999999999999E-2</v>
      </c>
      <c r="K11" s="8">
        <v>1.8749999999999999E-2</v>
      </c>
      <c r="L11" s="7">
        <v>0</v>
      </c>
      <c r="M11" s="8">
        <v>1.8749999999999999E-2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0.34027800000000002</v>
      </c>
      <c r="G12" s="75">
        <v>0.72638899999999995</v>
      </c>
      <c r="H12" s="75"/>
      <c r="I12" s="8">
        <v>0.36527799999999999</v>
      </c>
      <c r="J12" s="8">
        <v>0</v>
      </c>
      <c r="K12" s="8">
        <v>0</v>
      </c>
      <c r="L12" s="7">
        <v>0</v>
      </c>
      <c r="M12" s="8">
        <v>0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0.33611099999999999</v>
      </c>
      <c r="G13" s="75">
        <v>0.71458299999999997</v>
      </c>
      <c r="H13" s="75"/>
      <c r="I13" s="8">
        <v>0.35763899999999998</v>
      </c>
      <c r="J13" s="8">
        <v>1.4583E-2</v>
      </c>
      <c r="K13" s="8">
        <v>0</v>
      </c>
      <c r="L13" s="7">
        <v>0</v>
      </c>
      <c r="M13" s="8">
        <v>0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0.35138900000000001</v>
      </c>
      <c r="G14" s="75">
        <v>0.62847200000000003</v>
      </c>
      <c r="H14" s="75"/>
      <c r="I14" s="8">
        <v>0.23194400000000001</v>
      </c>
      <c r="J14" s="8">
        <v>1.8055999999999999E-2</v>
      </c>
      <c r="K14" s="8">
        <v>2.4306000000000001E-2</v>
      </c>
      <c r="L14" s="7">
        <v>0</v>
      </c>
      <c r="M14" s="8">
        <v>2.4306000000000001E-2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0.72638899999999995</v>
      </c>
      <c r="G17" s="75">
        <v>0.10277799999999999</v>
      </c>
      <c r="H17" s="75"/>
      <c r="I17" s="8">
        <v>0.35277799999999998</v>
      </c>
      <c r="J17" s="8">
        <v>0</v>
      </c>
      <c r="K17" s="8">
        <v>2.7780000000000001E-3</v>
      </c>
      <c r="L17" s="7">
        <v>0</v>
      </c>
      <c r="M17" s="8">
        <v>2.7780000000000001E-3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0.72638899999999995</v>
      </c>
      <c r="G18" s="75">
        <v>0.104861</v>
      </c>
      <c r="H18" s="75"/>
      <c r="I18" s="8">
        <v>0.35416700000000001</v>
      </c>
      <c r="J18" s="8">
        <v>0</v>
      </c>
      <c r="K18" s="8">
        <v>3.4719999999999998E-3</v>
      </c>
      <c r="L18" s="7">
        <v>0</v>
      </c>
      <c r="M18" s="8">
        <v>3.4719999999999998E-3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0.73333300000000001</v>
      </c>
      <c r="G19" s="75">
        <v>9.9306000000000005E-2</v>
      </c>
      <c r="H19" s="75"/>
      <c r="I19" s="8">
        <v>0.34513899999999997</v>
      </c>
      <c r="J19" s="8">
        <v>0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0.73541699999999999</v>
      </c>
      <c r="G20" s="75">
        <v>0.10069400000000001</v>
      </c>
      <c r="H20" s="75"/>
      <c r="I20" s="8">
        <v>0.34444399999999997</v>
      </c>
      <c r="J20" s="8">
        <v>0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0.62847200000000003</v>
      </c>
      <c r="G21" s="75">
        <v>0.97847200000000001</v>
      </c>
      <c r="H21" s="75"/>
      <c r="I21" s="8">
        <v>0.32916699999999999</v>
      </c>
      <c r="J21" s="8">
        <v>0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0.72708300000000003</v>
      </c>
      <c r="G24" s="75">
        <v>0.108333</v>
      </c>
      <c r="H24" s="75"/>
      <c r="I24" s="8">
        <v>0.35416700000000001</v>
      </c>
      <c r="J24" s="8">
        <v>0</v>
      </c>
      <c r="K24" s="8">
        <v>6.2500000000000003E-3</v>
      </c>
      <c r="L24" s="7">
        <v>0</v>
      </c>
      <c r="M24" s="8">
        <v>6.2500000000000003E-3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0.69097200000000003</v>
      </c>
      <c r="G25" s="75">
        <v>0.10138900000000001</v>
      </c>
      <c r="H25" s="75"/>
      <c r="I25" s="8">
        <v>0.35138900000000001</v>
      </c>
      <c r="J25" s="8">
        <v>0</v>
      </c>
      <c r="K25" s="8">
        <v>3.8193999999999999E-2</v>
      </c>
      <c r="L25" s="7">
        <v>0</v>
      </c>
      <c r="M25" s="8">
        <v>3.8193999999999999E-2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0.72777800000000004</v>
      </c>
      <c r="G26" s="75">
        <v>0.111806</v>
      </c>
      <c r="H26" s="75"/>
      <c r="I26" s="8">
        <v>0.35416700000000001</v>
      </c>
      <c r="J26" s="8">
        <v>0</v>
      </c>
      <c r="K26" s="8">
        <v>9.0279999999999996E-3</v>
      </c>
      <c r="L26" s="7">
        <v>0</v>
      </c>
      <c r="M26" s="8">
        <v>9.0279999999999996E-3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97</v>
      </c>
      <c r="D27" s="66"/>
      <c r="E27" s="22" t="s">
        <v>52</v>
      </c>
      <c r="F27" s="9"/>
      <c r="G27" s="68"/>
      <c r="H27" s="68"/>
      <c r="I27" s="8">
        <v>0</v>
      </c>
      <c r="J27" s="8">
        <v>0</v>
      </c>
      <c r="K27" s="8">
        <v>0</v>
      </c>
      <c r="L27" s="7">
        <v>0</v>
      </c>
      <c r="M27" s="8">
        <v>0</v>
      </c>
      <c r="N27" s="8">
        <v>0.20833299999999999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0.33611099999999999</v>
      </c>
      <c r="G32" s="67">
        <v>0.73541699999999999</v>
      </c>
      <c r="H32" s="67"/>
      <c r="I32" s="7">
        <v>0.372222</v>
      </c>
      <c r="J32" s="24">
        <v>0</v>
      </c>
      <c r="K32" s="7">
        <v>6.2500000000000003E-3</v>
      </c>
      <c r="L32" s="8">
        <v>0</v>
      </c>
      <c r="M32" s="7">
        <v>6.2500000000000003E-3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0.340972</v>
      </c>
      <c r="G33" s="67">
        <v>0.76458300000000001</v>
      </c>
      <c r="H33" s="67"/>
      <c r="I33" s="7">
        <v>0.36736099999999999</v>
      </c>
      <c r="J33" s="24">
        <v>0</v>
      </c>
      <c r="K33" s="7">
        <v>3.5416999999999997E-2</v>
      </c>
      <c r="L33" s="8">
        <v>0</v>
      </c>
      <c r="M33" s="7">
        <v>3.5416999999999997E-2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0.33680599999999999</v>
      </c>
      <c r="G34" s="73">
        <v>0.74027799999999999</v>
      </c>
      <c r="H34" s="73"/>
      <c r="I34" s="20">
        <v>0.37152800000000002</v>
      </c>
      <c r="J34" s="26">
        <v>0</v>
      </c>
      <c r="K34" s="20">
        <v>1.1110999999999999E-2</v>
      </c>
      <c r="L34" s="21">
        <v>0</v>
      </c>
      <c r="M34" s="20">
        <v>1.1110999999999999E-2</v>
      </c>
      <c r="N34" s="20">
        <v>0</v>
      </c>
    </row>
    <row r="35" spans="1:14" ht="15.95" customHeight="1">
      <c r="A35" s="71" t="s">
        <v>385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Q35"/>
  <sheetViews>
    <sheetView topLeftCell="A10" workbookViewId="0">
      <selection activeCell="C6" sqref="C6:D6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.1640625" customWidth="1"/>
    <col min="4" max="4" width="28.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86</v>
      </c>
      <c r="B1" s="62"/>
      <c r="C1" s="62"/>
      <c r="D1" s="84" t="s">
        <v>87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1.1805333333333334E-2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88</v>
      </c>
      <c r="G3" s="65" t="s">
        <v>64</v>
      </c>
      <c r="H3" s="65"/>
      <c r="I3" s="1" t="s">
        <v>89</v>
      </c>
      <c r="J3" s="2" t="s">
        <v>66</v>
      </c>
      <c r="K3" s="1" t="s">
        <v>90</v>
      </c>
      <c r="L3" s="1" t="s">
        <v>12</v>
      </c>
      <c r="M3" s="1" t="s">
        <v>91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0.35069400000000001</v>
      </c>
      <c r="G4" s="75">
        <v>0.71319399999999999</v>
      </c>
      <c r="H4" s="75"/>
      <c r="I4" s="8">
        <v>0.341667</v>
      </c>
      <c r="J4" s="8">
        <v>3.3333000000000002E-2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0.32430599999999998</v>
      </c>
      <c r="G5" s="75">
        <v>0.713889</v>
      </c>
      <c r="H5" s="75"/>
      <c r="I5" s="8">
        <v>0.35972199999999999</v>
      </c>
      <c r="J5" s="8">
        <v>1.5278E-2</v>
      </c>
      <c r="K5" s="8">
        <v>9.0279999999999996E-3</v>
      </c>
      <c r="L5" s="7">
        <v>0</v>
      </c>
      <c r="M5" s="8">
        <v>9.0279999999999996E-3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0.33194400000000002</v>
      </c>
      <c r="G6" s="75">
        <v>0.73194400000000004</v>
      </c>
      <c r="H6" s="75"/>
      <c r="I6" s="8">
        <v>0.375</v>
      </c>
      <c r="J6" s="8">
        <v>0</v>
      </c>
      <c r="K6" s="8">
        <v>4.1669999999999997E-3</v>
      </c>
      <c r="L6" s="7">
        <v>0</v>
      </c>
      <c r="M6" s="8">
        <v>4.1669999999999997E-3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0.32986100000000002</v>
      </c>
      <c r="G7" s="75">
        <v>0.59652799999999995</v>
      </c>
      <c r="H7" s="75"/>
      <c r="I7" s="8">
        <v>0.24236099999999999</v>
      </c>
      <c r="J7" s="8">
        <v>0</v>
      </c>
      <c r="K7" s="8">
        <v>3.4719999999999998E-3</v>
      </c>
      <c r="L7" s="7">
        <v>0</v>
      </c>
      <c r="M7" s="8">
        <v>3.4719999999999998E-3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0.72569399999999995</v>
      </c>
      <c r="G10" s="68"/>
      <c r="H10" s="68"/>
      <c r="I10" s="8">
        <v>0</v>
      </c>
      <c r="J10" s="8">
        <v>0</v>
      </c>
      <c r="K10" s="8">
        <v>3.4719999999999998E-3</v>
      </c>
      <c r="L10" s="7">
        <v>0</v>
      </c>
      <c r="M10" s="8">
        <v>3.4719999999999998E-3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0.71736100000000003</v>
      </c>
      <c r="G11" s="75">
        <v>8.7499999999999994E-2</v>
      </c>
      <c r="H11" s="75"/>
      <c r="I11" s="8">
        <v>0.33750000000000002</v>
      </c>
      <c r="J11" s="8">
        <v>1.6667000000000001E-2</v>
      </c>
      <c r="K11" s="8">
        <v>1.1806000000000001E-2</v>
      </c>
      <c r="L11" s="7">
        <v>0</v>
      </c>
      <c r="M11" s="8">
        <v>1.1806000000000001E-2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0.72291700000000003</v>
      </c>
      <c r="G12" s="75">
        <v>9.3056E-2</v>
      </c>
      <c r="H12" s="75"/>
      <c r="I12" s="8">
        <v>0.34305600000000003</v>
      </c>
      <c r="J12" s="8">
        <v>1.1110999999999999E-2</v>
      </c>
      <c r="K12" s="8">
        <v>6.2500000000000003E-3</v>
      </c>
      <c r="L12" s="7">
        <v>0</v>
      </c>
      <c r="M12" s="8">
        <v>6.2500000000000003E-3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0.72291700000000003</v>
      </c>
      <c r="G13" s="75">
        <v>9.2360999999999999E-2</v>
      </c>
      <c r="H13" s="75"/>
      <c r="I13" s="8">
        <v>0.34236100000000003</v>
      </c>
      <c r="J13" s="8">
        <v>1.1806000000000001E-2</v>
      </c>
      <c r="K13" s="8">
        <v>6.2500000000000003E-3</v>
      </c>
      <c r="L13" s="7">
        <v>0</v>
      </c>
      <c r="M13" s="8">
        <v>6.2500000000000003E-3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92</v>
      </c>
      <c r="D14" s="66"/>
      <c r="E14" s="22" t="s">
        <v>54</v>
      </c>
      <c r="F14" s="23">
        <v>0.62916700000000003</v>
      </c>
      <c r="G14" s="75">
        <v>0.97083299999999995</v>
      </c>
      <c r="H14" s="75"/>
      <c r="I14" s="8">
        <v>0.32083299999999998</v>
      </c>
      <c r="J14" s="8">
        <v>0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0.32916699999999999</v>
      </c>
      <c r="G17" s="75">
        <v>0.71319399999999999</v>
      </c>
      <c r="H17" s="75"/>
      <c r="I17" s="8">
        <v>0.35902800000000001</v>
      </c>
      <c r="J17" s="8">
        <v>1.5972E-2</v>
      </c>
      <c r="K17" s="8">
        <v>4.1669999999999997E-3</v>
      </c>
      <c r="L17" s="7">
        <v>0</v>
      </c>
      <c r="M17" s="8">
        <v>4.1669999999999997E-3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0.32638899999999998</v>
      </c>
      <c r="G18" s="75">
        <v>0.71180600000000005</v>
      </c>
      <c r="H18" s="75"/>
      <c r="I18" s="8">
        <v>0.35763899999999998</v>
      </c>
      <c r="J18" s="8">
        <v>1.7361000000000001E-2</v>
      </c>
      <c r="K18" s="8">
        <v>6.9439999999999997E-3</v>
      </c>
      <c r="L18" s="7">
        <v>0</v>
      </c>
      <c r="M18" s="8">
        <v>6.9439999999999997E-3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0.32638899999999998</v>
      </c>
      <c r="G19" s="75">
        <v>0.71597200000000005</v>
      </c>
      <c r="H19" s="75"/>
      <c r="I19" s="8">
        <v>0.36180600000000002</v>
      </c>
      <c r="J19" s="8">
        <v>1.3194000000000001E-2</v>
      </c>
      <c r="K19" s="8">
        <v>6.9439999999999997E-3</v>
      </c>
      <c r="L19" s="7">
        <v>0</v>
      </c>
      <c r="M19" s="8">
        <v>6.9439999999999997E-3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0.32430599999999998</v>
      </c>
      <c r="G20" s="75">
        <v>0.713889</v>
      </c>
      <c r="H20" s="75"/>
      <c r="I20" s="8">
        <v>0.35972199999999999</v>
      </c>
      <c r="J20" s="8">
        <v>1.5278E-2</v>
      </c>
      <c r="K20" s="8">
        <v>9.0279999999999996E-3</v>
      </c>
      <c r="L20" s="7">
        <v>0</v>
      </c>
      <c r="M20" s="8">
        <v>9.0279999999999996E-3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0.32430599999999998</v>
      </c>
      <c r="G21" s="75">
        <v>0.59305600000000003</v>
      </c>
      <c r="H21" s="75"/>
      <c r="I21" s="8">
        <v>0.23888899999999999</v>
      </c>
      <c r="J21" s="8">
        <v>1.1110999999999999E-2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0.72777800000000004</v>
      </c>
      <c r="G24" s="68"/>
      <c r="H24" s="68"/>
      <c r="I24" s="8">
        <v>0</v>
      </c>
      <c r="J24" s="8">
        <v>0</v>
      </c>
      <c r="K24" s="8">
        <v>1.389E-3</v>
      </c>
      <c r="L24" s="7">
        <v>0</v>
      </c>
      <c r="M24" s="8">
        <v>1.389E-3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0.72430600000000001</v>
      </c>
      <c r="G25" s="75">
        <v>9.6528000000000003E-2</v>
      </c>
      <c r="H25" s="75"/>
      <c r="I25" s="8">
        <v>0.346528</v>
      </c>
      <c r="J25" s="8">
        <v>0</v>
      </c>
      <c r="K25" s="8">
        <v>4.8609999999999999E-3</v>
      </c>
      <c r="L25" s="7">
        <v>0</v>
      </c>
      <c r="M25" s="8">
        <v>4.8609999999999999E-3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0.72569399999999995</v>
      </c>
      <c r="G26" s="75">
        <v>0.10069400000000001</v>
      </c>
      <c r="H26" s="75"/>
      <c r="I26" s="8">
        <v>0.35069400000000001</v>
      </c>
      <c r="J26" s="8">
        <v>0</v>
      </c>
      <c r="K26" s="8">
        <v>3.4719999999999998E-3</v>
      </c>
      <c r="L26" s="7">
        <v>0</v>
      </c>
      <c r="M26" s="8">
        <v>3.4719999999999998E-3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0.72986099999999998</v>
      </c>
      <c r="G27" s="75">
        <v>3.4719999999999998E-3</v>
      </c>
      <c r="H27" s="75"/>
      <c r="I27" s="8">
        <v>0.252778</v>
      </c>
      <c r="J27" s="8">
        <v>0.10069400000000001</v>
      </c>
      <c r="K27" s="8">
        <v>0</v>
      </c>
      <c r="L27" s="7">
        <v>0</v>
      </c>
      <c r="M27" s="8">
        <v>0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0.32291700000000001</v>
      </c>
      <c r="G32" s="67">
        <v>0.723611</v>
      </c>
      <c r="H32" s="67"/>
      <c r="I32" s="7">
        <v>0.36944399999999999</v>
      </c>
      <c r="J32" s="24">
        <v>0</v>
      </c>
      <c r="K32" s="7">
        <v>1.0416999999999999E-2</v>
      </c>
      <c r="L32" s="8">
        <v>0</v>
      </c>
      <c r="M32" s="7">
        <v>1.0416999999999999E-2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0.32152799999999998</v>
      </c>
      <c r="G33" s="67">
        <v>0.71805600000000003</v>
      </c>
      <c r="H33" s="67"/>
      <c r="I33" s="7">
        <v>0.36388900000000002</v>
      </c>
      <c r="J33" s="24">
        <v>1.1110999999999999E-2</v>
      </c>
      <c r="K33" s="7">
        <v>1.1806000000000001E-2</v>
      </c>
      <c r="L33" s="8">
        <v>0</v>
      </c>
      <c r="M33" s="7">
        <v>1.1806000000000001E-2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0.32152799999999998</v>
      </c>
      <c r="G34" s="73">
        <v>0.71875</v>
      </c>
      <c r="H34" s="73"/>
      <c r="I34" s="20">
        <v>0.36458299999999999</v>
      </c>
      <c r="J34" s="26">
        <v>0</v>
      </c>
      <c r="K34" s="20">
        <v>1.1806000000000001E-2</v>
      </c>
      <c r="L34" s="21">
        <v>0</v>
      </c>
      <c r="M34" s="20">
        <v>1.1806000000000001E-2</v>
      </c>
      <c r="N34" s="20">
        <v>0</v>
      </c>
    </row>
    <row r="35" spans="1:14" ht="15.95" customHeight="1">
      <c r="A35" s="71" t="s">
        <v>93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4DC8-CBA8-44DB-A7BA-E969F5964EC0}">
  <sheetPr codeName="Hoja50"/>
  <dimension ref="A1:F729"/>
  <sheetViews>
    <sheetView workbookViewId="0">
      <pane ySplit="1" topLeftCell="A623" activePane="bottomLeft" state="frozenSplit"/>
      <selection pane="bottomLeft" activeCell="A720" sqref="A720"/>
    </sheetView>
  </sheetViews>
  <sheetFormatPr baseColWidth="10" defaultRowHeight="12.75"/>
  <cols>
    <col min="1" max="1" width="118.1640625" bestFit="1" customWidth="1"/>
    <col min="2" max="2" width="13.6640625" bestFit="1" customWidth="1"/>
    <col min="3" max="3" width="14" style="49" bestFit="1" customWidth="1"/>
    <col min="4" max="4" width="16.6640625" style="49" bestFit="1" customWidth="1"/>
    <col min="5" max="5" width="10.83203125" bestFit="1" customWidth="1"/>
    <col min="6" max="6" width="32.1640625" bestFit="1" customWidth="1"/>
  </cols>
  <sheetData>
    <row r="1" spans="1:6">
      <c r="A1" s="52" t="s">
        <v>386</v>
      </c>
      <c r="B1" s="52" t="s">
        <v>387</v>
      </c>
      <c r="C1" s="53" t="s">
        <v>388</v>
      </c>
      <c r="D1" s="53" t="s">
        <v>389</v>
      </c>
      <c r="E1" s="52" t="s">
        <v>390</v>
      </c>
      <c r="F1" s="52" t="s">
        <v>391</v>
      </c>
    </row>
    <row r="2" spans="1:6">
      <c r="A2" s="54" t="s">
        <v>394</v>
      </c>
      <c r="B2" s="54"/>
      <c r="C2" s="55"/>
      <c r="D2" s="55"/>
      <c r="E2" s="54" t="s">
        <v>395</v>
      </c>
      <c r="F2" s="56"/>
    </row>
    <row r="3" spans="1:6">
      <c r="A3" s="56"/>
      <c r="B3" s="56"/>
      <c r="C3" s="57"/>
      <c r="D3" s="57"/>
      <c r="E3" s="56"/>
      <c r="F3" s="56"/>
    </row>
    <row r="4" spans="1:6">
      <c r="A4" s="56" t="s">
        <v>396</v>
      </c>
      <c r="B4" s="56">
        <v>33</v>
      </c>
      <c r="C4" s="57">
        <v>0.29166666666666669</v>
      </c>
      <c r="D4" s="57">
        <v>0.26874999999999999</v>
      </c>
      <c r="E4" s="58" t="str">
        <f t="shared" ref="E4:E12" si="0">HYPERLINK("#'Table 1'!A1","Table 1")</f>
        <v>Table 1</v>
      </c>
      <c r="F4" s="56"/>
    </row>
    <row r="5" spans="1:6">
      <c r="A5" s="56" t="s">
        <v>397</v>
      </c>
      <c r="B5" s="56">
        <v>33</v>
      </c>
      <c r="C5" s="57">
        <v>0.29166666666666669</v>
      </c>
      <c r="D5" s="57">
        <v>0.26874999999999999</v>
      </c>
      <c r="E5" s="58" t="str">
        <f t="shared" si="0"/>
        <v>Table 1</v>
      </c>
      <c r="F5" s="56"/>
    </row>
    <row r="6" spans="1:6">
      <c r="A6" s="56" t="s">
        <v>398</v>
      </c>
      <c r="B6" s="56">
        <v>33</v>
      </c>
      <c r="C6" s="57">
        <v>0.29166666666666669</v>
      </c>
      <c r="D6" s="57">
        <v>0.26874999999999999</v>
      </c>
      <c r="E6" s="58" t="str">
        <f t="shared" si="0"/>
        <v>Table 1</v>
      </c>
      <c r="F6" s="56"/>
    </row>
    <row r="7" spans="1:6">
      <c r="A7" s="56" t="s">
        <v>399</v>
      </c>
      <c r="B7" s="56">
        <v>31</v>
      </c>
      <c r="C7" s="57">
        <v>0.29166666666666669</v>
      </c>
      <c r="D7" s="57">
        <v>0.27013900000000002</v>
      </c>
      <c r="E7" s="58" t="str">
        <f t="shared" si="0"/>
        <v>Table 1</v>
      </c>
      <c r="F7" s="56"/>
    </row>
    <row r="8" spans="1:6">
      <c r="A8" s="56" t="s">
        <v>400</v>
      </c>
      <c r="B8" s="56">
        <v>33</v>
      </c>
      <c r="C8" s="57">
        <v>0.29166666666666669</v>
      </c>
      <c r="D8" s="57">
        <v>0.26874999999999999</v>
      </c>
      <c r="E8" s="58" t="str">
        <f t="shared" si="0"/>
        <v>Table 1</v>
      </c>
      <c r="F8" s="56"/>
    </row>
    <row r="9" spans="1:6">
      <c r="A9" s="56" t="s">
        <v>401</v>
      </c>
      <c r="B9" s="56">
        <v>33</v>
      </c>
      <c r="C9" s="57">
        <v>0.29166666666666669</v>
      </c>
      <c r="D9" s="57">
        <v>0.26874999999999999</v>
      </c>
      <c r="E9" s="58" t="str">
        <f t="shared" si="0"/>
        <v>Table 1</v>
      </c>
      <c r="F9" s="56"/>
    </row>
    <row r="10" spans="1:6">
      <c r="A10" s="56" t="s">
        <v>402</v>
      </c>
      <c r="B10" s="56">
        <v>35</v>
      </c>
      <c r="C10" s="57">
        <v>0.29166666666666669</v>
      </c>
      <c r="D10" s="57">
        <v>0.26736100000000002</v>
      </c>
      <c r="E10" s="58" t="str">
        <f t="shared" si="0"/>
        <v>Table 1</v>
      </c>
      <c r="F10" s="56"/>
    </row>
    <row r="11" spans="1:6">
      <c r="A11" s="56" t="s">
        <v>403</v>
      </c>
      <c r="B11" s="56">
        <v>32</v>
      </c>
      <c r="C11" s="57">
        <v>0.29166666666666669</v>
      </c>
      <c r="D11" s="57">
        <v>0.26944400000000002</v>
      </c>
      <c r="E11" s="58" t="str">
        <f t="shared" si="0"/>
        <v>Table 1</v>
      </c>
      <c r="F11" s="56"/>
    </row>
    <row r="12" spans="1:6">
      <c r="A12" s="56" t="s">
        <v>404</v>
      </c>
      <c r="B12" s="56">
        <v>33</v>
      </c>
      <c r="C12" s="57">
        <v>0.29166666666666669</v>
      </c>
      <c r="D12" s="57">
        <v>0.26874999999999999</v>
      </c>
      <c r="E12" s="58" t="str">
        <f t="shared" si="0"/>
        <v>Table 1</v>
      </c>
      <c r="F12" s="56"/>
    </row>
    <row r="13" spans="1:6">
      <c r="A13" s="59" t="s">
        <v>406</v>
      </c>
      <c r="B13" s="59"/>
      <c r="C13" s="60"/>
      <c r="D13" s="60"/>
      <c r="E13" s="59"/>
      <c r="F13" s="56"/>
    </row>
    <row r="14" spans="1:6">
      <c r="A14" s="56" t="s">
        <v>407</v>
      </c>
      <c r="B14" s="56">
        <v>35</v>
      </c>
      <c r="C14" s="57">
        <v>0.29166666666666669</v>
      </c>
      <c r="D14" s="57">
        <v>0.26736100000000002</v>
      </c>
      <c r="E14" s="58" t="str">
        <f t="shared" ref="E14:E22" si="1">HYPERLINK("#'Table 1'!A1","Table 1")</f>
        <v>Table 1</v>
      </c>
      <c r="F14" s="56"/>
    </row>
    <row r="15" spans="1:6">
      <c r="A15" s="56" t="s">
        <v>408</v>
      </c>
      <c r="B15" s="56">
        <v>35</v>
      </c>
      <c r="C15" s="57">
        <v>0.29166666666666669</v>
      </c>
      <c r="D15" s="57">
        <v>0.26736100000000002</v>
      </c>
      <c r="E15" s="58" t="str">
        <f t="shared" si="1"/>
        <v>Table 1</v>
      </c>
      <c r="F15" s="56"/>
    </row>
    <row r="16" spans="1:6">
      <c r="A16" s="56" t="s">
        <v>409</v>
      </c>
      <c r="B16" s="56">
        <v>32</v>
      </c>
      <c r="C16" s="57">
        <v>0.29166666666666669</v>
      </c>
      <c r="D16" s="57">
        <v>0.26944400000000002</v>
      </c>
      <c r="E16" s="58" t="str">
        <f t="shared" si="1"/>
        <v>Table 1</v>
      </c>
      <c r="F16" s="56"/>
    </row>
    <row r="17" spans="1:6">
      <c r="A17" s="56" t="s">
        <v>410</v>
      </c>
      <c r="B17" s="56">
        <v>32</v>
      </c>
      <c r="C17" s="57">
        <v>0.29166666666666669</v>
      </c>
      <c r="D17" s="57">
        <v>0.26944400000000002</v>
      </c>
      <c r="E17" s="58" t="str">
        <f t="shared" si="1"/>
        <v>Table 1</v>
      </c>
      <c r="F17" s="56"/>
    </row>
    <row r="18" spans="1:6">
      <c r="A18" s="56" t="s">
        <v>411</v>
      </c>
      <c r="B18" s="56">
        <v>34</v>
      </c>
      <c r="C18" s="57">
        <v>0.29166666666666669</v>
      </c>
      <c r="D18" s="57">
        <v>0.26805600000000002</v>
      </c>
      <c r="E18" s="58" t="str">
        <f t="shared" si="1"/>
        <v>Table 1</v>
      </c>
      <c r="F18" s="56"/>
    </row>
    <row r="19" spans="1:6">
      <c r="A19" s="56" t="s">
        <v>412</v>
      </c>
      <c r="B19" s="56">
        <v>34</v>
      </c>
      <c r="C19" s="57">
        <v>0.29166666666666669</v>
      </c>
      <c r="D19" s="57">
        <v>0.26805600000000002</v>
      </c>
      <c r="E19" s="58" t="str">
        <f t="shared" si="1"/>
        <v>Table 1</v>
      </c>
      <c r="F19" s="56"/>
    </row>
    <row r="20" spans="1:6">
      <c r="A20" s="56" t="s">
        <v>413</v>
      </c>
      <c r="B20" s="56">
        <v>8</v>
      </c>
      <c r="C20" s="57">
        <v>0.29166666666666669</v>
      </c>
      <c r="D20" s="57">
        <v>0.286111</v>
      </c>
      <c r="E20" s="58" t="str">
        <f t="shared" si="1"/>
        <v>Table 1</v>
      </c>
      <c r="F20" s="56"/>
    </row>
    <row r="21" spans="1:6">
      <c r="A21" s="56" t="s">
        <v>414</v>
      </c>
      <c r="B21" s="56">
        <v>33</v>
      </c>
      <c r="C21" s="57">
        <v>0.29166666666666669</v>
      </c>
      <c r="D21" s="57">
        <v>0.26874999999999999</v>
      </c>
      <c r="E21" s="58" t="str">
        <f t="shared" si="1"/>
        <v>Table 1</v>
      </c>
      <c r="F21" s="56"/>
    </row>
    <row r="22" spans="1:6">
      <c r="A22" s="56" t="s">
        <v>415</v>
      </c>
      <c r="B22" s="56">
        <v>9</v>
      </c>
      <c r="C22" s="57">
        <v>0.29166666666666669</v>
      </c>
      <c r="D22" s="57">
        <v>0.28541699999999998</v>
      </c>
      <c r="E22" s="58" t="str">
        <f t="shared" si="1"/>
        <v>Table 1</v>
      </c>
      <c r="F22" s="56"/>
    </row>
    <row r="23" spans="1:6">
      <c r="A23" s="54" t="s">
        <v>416</v>
      </c>
      <c r="B23" s="54"/>
      <c r="C23" s="55"/>
      <c r="D23" s="55"/>
      <c r="E23" s="54" t="s">
        <v>417</v>
      </c>
      <c r="F23" s="56"/>
    </row>
    <row r="24" spans="1:6">
      <c r="A24" s="56"/>
      <c r="B24" s="56"/>
      <c r="C24" s="57"/>
      <c r="D24" s="57"/>
      <c r="E24" s="56"/>
      <c r="F24" s="56"/>
    </row>
    <row r="25" spans="1:6">
      <c r="A25" s="56" t="s">
        <v>396</v>
      </c>
      <c r="B25" s="56">
        <v>14</v>
      </c>
      <c r="C25" s="57">
        <v>0.72916666666666663</v>
      </c>
      <c r="D25" s="57">
        <v>0.71944399999999997</v>
      </c>
      <c r="E25" s="58" t="str">
        <f t="shared" ref="E25:E45" si="2">HYPERLINK("#'Table 2'!A1","Table 2")</f>
        <v>Table 2</v>
      </c>
      <c r="F25" s="56"/>
    </row>
    <row r="26" spans="1:6">
      <c r="A26" s="56" t="s">
        <v>397</v>
      </c>
      <c r="B26" s="56">
        <v>15</v>
      </c>
      <c r="C26" s="57">
        <v>0.72916666666666663</v>
      </c>
      <c r="D26" s="57">
        <v>0.71875</v>
      </c>
      <c r="E26" s="58" t="str">
        <f t="shared" si="2"/>
        <v>Table 2</v>
      </c>
      <c r="F26" s="56"/>
    </row>
    <row r="27" spans="1:6">
      <c r="A27" s="56" t="s">
        <v>398</v>
      </c>
      <c r="B27" s="56">
        <v>15</v>
      </c>
      <c r="C27" s="57">
        <v>0.72916666666666663</v>
      </c>
      <c r="D27" s="57">
        <v>0.71875</v>
      </c>
      <c r="E27" s="58" t="str">
        <f t="shared" si="2"/>
        <v>Table 2</v>
      </c>
      <c r="F27" s="56"/>
    </row>
    <row r="28" spans="1:6">
      <c r="A28" s="56" t="s">
        <v>399</v>
      </c>
      <c r="B28" s="56">
        <v>9</v>
      </c>
      <c r="C28" s="57">
        <v>0.625</v>
      </c>
      <c r="D28" s="57">
        <v>0.61875000000000002</v>
      </c>
      <c r="E28" s="58" t="str">
        <f t="shared" si="2"/>
        <v>Table 2</v>
      </c>
      <c r="F28" s="56"/>
    </row>
    <row r="29" spans="1:6">
      <c r="A29" s="56" t="s">
        <v>400</v>
      </c>
      <c r="B29" s="56">
        <v>12</v>
      </c>
      <c r="C29" s="57">
        <v>0.33333333333333331</v>
      </c>
      <c r="D29" s="57">
        <v>0.32500000000000001</v>
      </c>
      <c r="E29" s="58" t="str">
        <f t="shared" si="2"/>
        <v>Table 2</v>
      </c>
      <c r="F29" s="56"/>
    </row>
    <row r="30" spans="1:6">
      <c r="A30" s="56" t="s">
        <v>401</v>
      </c>
      <c r="B30" s="56">
        <v>8</v>
      </c>
      <c r="C30" s="57">
        <v>0.33333333333333331</v>
      </c>
      <c r="D30" s="57">
        <v>0.32777800000000001</v>
      </c>
      <c r="E30" s="58" t="str">
        <f t="shared" si="2"/>
        <v>Table 2</v>
      </c>
      <c r="F30" s="56"/>
    </row>
    <row r="31" spans="1:6">
      <c r="A31" s="56" t="s">
        <v>402</v>
      </c>
      <c r="B31" s="56">
        <v>5</v>
      </c>
      <c r="C31" s="57">
        <v>0.33333333333333331</v>
      </c>
      <c r="D31" s="57">
        <v>0.32986100000000002</v>
      </c>
      <c r="E31" s="58" t="str">
        <f t="shared" si="2"/>
        <v>Table 2</v>
      </c>
      <c r="F31" s="56"/>
    </row>
    <row r="32" spans="1:6">
      <c r="A32" s="56" t="s">
        <v>403</v>
      </c>
      <c r="B32" s="56">
        <v>9</v>
      </c>
      <c r="C32" s="57">
        <v>0.33333333333333331</v>
      </c>
      <c r="D32" s="57">
        <v>0.32708300000000001</v>
      </c>
      <c r="E32" s="58" t="str">
        <f t="shared" si="2"/>
        <v>Table 2</v>
      </c>
      <c r="F32" s="56"/>
    </row>
    <row r="33" spans="1:6">
      <c r="A33" s="56" t="s">
        <v>404</v>
      </c>
      <c r="B33" s="56">
        <v>9</v>
      </c>
      <c r="C33" s="57">
        <v>0.33333333333333331</v>
      </c>
      <c r="D33" s="57">
        <v>0.32708300000000001</v>
      </c>
      <c r="E33" s="58" t="str">
        <f t="shared" si="2"/>
        <v>Table 2</v>
      </c>
      <c r="F33" s="56"/>
    </row>
    <row r="34" spans="1:6">
      <c r="A34" s="56" t="s">
        <v>418</v>
      </c>
      <c r="B34" s="56">
        <v>10</v>
      </c>
      <c r="C34" s="57">
        <v>0.33333333333333331</v>
      </c>
      <c r="D34" s="57">
        <v>0.32638899999999998</v>
      </c>
      <c r="E34" s="58" t="str">
        <f t="shared" si="2"/>
        <v>Table 2</v>
      </c>
      <c r="F34" s="56"/>
    </row>
    <row r="35" spans="1:6">
      <c r="A35" s="56" t="s">
        <v>419</v>
      </c>
      <c r="B35" s="56">
        <v>7</v>
      </c>
      <c r="C35" s="57">
        <v>0.33333333333333331</v>
      </c>
      <c r="D35" s="57">
        <v>0.32847199999999999</v>
      </c>
      <c r="E35" s="58" t="str">
        <f t="shared" si="2"/>
        <v>Table 2</v>
      </c>
      <c r="F35" s="56"/>
    </row>
    <row r="36" spans="1:6">
      <c r="A36" s="56" t="s">
        <v>420</v>
      </c>
      <c r="B36" s="56">
        <v>13</v>
      </c>
      <c r="C36" s="57">
        <v>0.33333333333333331</v>
      </c>
      <c r="D36" s="57">
        <v>0.32430599999999998</v>
      </c>
      <c r="E36" s="58" t="str">
        <f t="shared" si="2"/>
        <v>Table 2</v>
      </c>
      <c r="F36" s="56"/>
    </row>
    <row r="37" spans="1:6">
      <c r="A37" s="56" t="s">
        <v>407</v>
      </c>
      <c r="B37" s="56">
        <v>12</v>
      </c>
      <c r="C37" s="57">
        <v>0.33333333333333331</v>
      </c>
      <c r="D37" s="57">
        <v>0.32500000000000001</v>
      </c>
      <c r="E37" s="58" t="str">
        <f t="shared" si="2"/>
        <v>Table 2</v>
      </c>
      <c r="F37" s="56"/>
    </row>
    <row r="38" spans="1:6">
      <c r="A38" s="56" t="s">
        <v>408</v>
      </c>
      <c r="B38" s="56">
        <v>12</v>
      </c>
      <c r="C38" s="57">
        <v>0.33333333333333331</v>
      </c>
      <c r="D38" s="57">
        <v>0.32500000000000001</v>
      </c>
      <c r="E38" s="58" t="str">
        <f t="shared" si="2"/>
        <v>Table 2</v>
      </c>
      <c r="F38" s="56"/>
    </row>
    <row r="39" spans="1:6">
      <c r="A39" s="56" t="s">
        <v>409</v>
      </c>
      <c r="B39" s="56">
        <v>10</v>
      </c>
      <c r="C39" s="57">
        <v>0.72916666666666663</v>
      </c>
      <c r="D39" s="57">
        <v>0.72222200000000003</v>
      </c>
      <c r="E39" s="58" t="str">
        <f t="shared" si="2"/>
        <v>Table 2</v>
      </c>
      <c r="F39" s="56"/>
    </row>
    <row r="40" spans="1:6">
      <c r="A40" s="56" t="s">
        <v>410</v>
      </c>
      <c r="B40" s="56">
        <v>15</v>
      </c>
      <c r="C40" s="57">
        <v>0.72916666666666663</v>
      </c>
      <c r="D40" s="57">
        <v>0.71875</v>
      </c>
      <c r="E40" s="58" t="str">
        <f t="shared" si="2"/>
        <v>Table 2</v>
      </c>
      <c r="F40" s="56"/>
    </row>
    <row r="41" spans="1:6">
      <c r="A41" s="56" t="s">
        <v>411</v>
      </c>
      <c r="B41" s="56">
        <v>9</v>
      </c>
      <c r="C41" s="57">
        <v>0.72916666666666663</v>
      </c>
      <c r="D41" s="57">
        <v>0.72291700000000003</v>
      </c>
      <c r="E41" s="58" t="str">
        <f t="shared" si="2"/>
        <v>Table 2</v>
      </c>
      <c r="F41" s="56"/>
    </row>
    <row r="42" spans="1:6">
      <c r="A42" s="56" t="s">
        <v>412</v>
      </c>
      <c r="B42" s="56">
        <v>3</v>
      </c>
      <c r="C42" s="57">
        <v>0.72916666666666663</v>
      </c>
      <c r="D42" s="57">
        <v>0.72708300000000003</v>
      </c>
      <c r="E42" s="58" t="str">
        <f t="shared" si="2"/>
        <v>Table 2</v>
      </c>
      <c r="F42" s="56"/>
    </row>
    <row r="43" spans="1:6">
      <c r="A43" s="56" t="s">
        <v>413</v>
      </c>
      <c r="B43" s="56">
        <v>10</v>
      </c>
      <c r="C43" s="57">
        <v>0.33333333333333331</v>
      </c>
      <c r="D43" s="57">
        <v>0.32638899999999998</v>
      </c>
      <c r="E43" s="58" t="str">
        <f t="shared" si="2"/>
        <v>Table 2</v>
      </c>
      <c r="F43" s="56"/>
    </row>
    <row r="44" spans="1:6">
      <c r="A44" s="56" t="s">
        <v>414</v>
      </c>
      <c r="B44" s="56">
        <v>12</v>
      </c>
      <c r="C44" s="57">
        <v>0.33333333333333331</v>
      </c>
      <c r="D44" s="57">
        <v>0.32500000000000001</v>
      </c>
      <c r="E44" s="58" t="str">
        <f t="shared" si="2"/>
        <v>Table 2</v>
      </c>
      <c r="F44" s="56"/>
    </row>
    <row r="45" spans="1:6">
      <c r="A45" s="56" t="s">
        <v>415</v>
      </c>
      <c r="B45" s="56">
        <v>10</v>
      </c>
      <c r="C45" s="57">
        <v>0.33333333333333331</v>
      </c>
      <c r="D45" s="57">
        <v>0.32638899999999998</v>
      </c>
      <c r="E45" s="58" t="str">
        <f t="shared" si="2"/>
        <v>Table 2</v>
      </c>
      <c r="F45" s="56"/>
    </row>
    <row r="46" spans="1:6">
      <c r="A46" s="54" t="s">
        <v>421</v>
      </c>
      <c r="B46" s="54"/>
      <c r="C46" s="55"/>
      <c r="D46" s="55"/>
      <c r="E46" s="54" t="s">
        <v>422</v>
      </c>
      <c r="F46" s="56"/>
    </row>
    <row r="47" spans="1:6">
      <c r="A47" s="56"/>
      <c r="B47" s="56"/>
      <c r="C47" s="57"/>
      <c r="D47" s="57"/>
      <c r="E47" s="56"/>
      <c r="F47" s="56"/>
    </row>
    <row r="48" spans="1:6">
      <c r="A48" s="56" t="s">
        <v>396</v>
      </c>
      <c r="B48" s="56">
        <v>0</v>
      </c>
      <c r="C48" s="57">
        <v>0.33333333333333331</v>
      </c>
      <c r="D48" s="57">
        <v>0.33333299999999999</v>
      </c>
      <c r="E48" s="58" t="str">
        <f>HYPERLINK("#'Table 3'!A1","Table 3")</f>
        <v>Table 3</v>
      </c>
      <c r="F48" s="56"/>
    </row>
    <row r="49" spans="1:6">
      <c r="A49" s="56" t="s">
        <v>400</v>
      </c>
      <c r="B49" s="56">
        <v>15</v>
      </c>
      <c r="C49" s="57">
        <v>0.72916666666666663</v>
      </c>
      <c r="D49" s="57">
        <v>0.71875</v>
      </c>
      <c r="E49" s="58" t="str">
        <f>HYPERLINK("#'Table 3'!A1","Table 3")</f>
        <v>Table 3</v>
      </c>
      <c r="F49" s="56"/>
    </row>
    <row r="50" spans="1:6">
      <c r="A50" s="56" t="s">
        <v>401</v>
      </c>
      <c r="B50" s="56">
        <v>13</v>
      </c>
      <c r="C50" s="57">
        <v>0.72916666666666663</v>
      </c>
      <c r="D50" s="57">
        <v>0.72013899999999997</v>
      </c>
      <c r="E50" s="58" t="str">
        <f>HYPERLINK("#'Table 3'!A1","Table 3")</f>
        <v>Table 3</v>
      </c>
      <c r="F50" s="56"/>
    </row>
    <row r="51" spans="1:6">
      <c r="A51" s="56" t="s">
        <v>402</v>
      </c>
      <c r="B51" s="56">
        <v>10</v>
      </c>
      <c r="C51" s="57">
        <v>0.72916666666666663</v>
      </c>
      <c r="D51" s="57">
        <v>0.72222200000000003</v>
      </c>
      <c r="E51" s="58" t="str">
        <f>HYPERLINK("#'Table 3'!A1","Table 3")</f>
        <v>Table 3</v>
      </c>
      <c r="F51" s="56"/>
    </row>
    <row r="52" spans="1:6">
      <c r="A52" s="56" t="s">
        <v>403</v>
      </c>
      <c r="B52" s="56">
        <v>15</v>
      </c>
      <c r="C52" s="57">
        <v>0.72916666666666663</v>
      </c>
      <c r="D52" s="57">
        <v>0.71875</v>
      </c>
      <c r="E52" s="58" t="str">
        <f>HYPERLINK("#'Table 3'!A1","Table 3")</f>
        <v>Table 3</v>
      </c>
      <c r="F52" s="56"/>
    </row>
    <row r="53" spans="1:6">
      <c r="A53" s="59" t="s">
        <v>425</v>
      </c>
      <c r="B53" s="59"/>
      <c r="C53" s="60"/>
      <c r="D53" s="60"/>
      <c r="E53" s="59"/>
      <c r="F53" s="56"/>
    </row>
    <row r="54" spans="1:6">
      <c r="A54" s="56" t="s">
        <v>419</v>
      </c>
      <c r="B54" s="56">
        <v>17</v>
      </c>
      <c r="C54" s="57">
        <v>0.72916666666666663</v>
      </c>
      <c r="D54" s="57">
        <v>0.71736100000000003</v>
      </c>
      <c r="E54" s="58" t="str">
        <f t="shared" ref="E54:E61" si="3">HYPERLINK("#'Table 3'!A1","Table 3")</f>
        <v>Table 3</v>
      </c>
      <c r="F54" s="56"/>
    </row>
    <row r="55" spans="1:6">
      <c r="A55" s="56" t="s">
        <v>420</v>
      </c>
      <c r="B55" s="56">
        <v>13</v>
      </c>
      <c r="C55" s="57">
        <v>0.72916666666666663</v>
      </c>
      <c r="D55" s="57">
        <v>0.72013899999999997</v>
      </c>
      <c r="E55" s="58" t="str">
        <f t="shared" si="3"/>
        <v>Table 3</v>
      </c>
      <c r="F55" s="56"/>
    </row>
    <row r="56" spans="1:6">
      <c r="A56" s="56" t="s">
        <v>407</v>
      </c>
      <c r="B56" s="56">
        <v>11</v>
      </c>
      <c r="C56" s="57">
        <v>0.72916666666666663</v>
      </c>
      <c r="D56" s="57">
        <v>0.72152799999999995</v>
      </c>
      <c r="E56" s="58" t="str">
        <f t="shared" si="3"/>
        <v>Table 3</v>
      </c>
      <c r="F56" s="56"/>
    </row>
    <row r="57" spans="1:6">
      <c r="A57" s="56" t="s">
        <v>408</v>
      </c>
      <c r="B57" s="56">
        <v>13</v>
      </c>
      <c r="C57" s="57">
        <v>0.625</v>
      </c>
      <c r="D57" s="57">
        <v>0.61597199999999996</v>
      </c>
      <c r="E57" s="58" t="str">
        <f t="shared" si="3"/>
        <v>Table 3</v>
      </c>
      <c r="F57" s="56"/>
    </row>
    <row r="58" spans="1:6">
      <c r="A58" s="56" t="s">
        <v>410</v>
      </c>
      <c r="B58" s="56">
        <v>7</v>
      </c>
      <c r="C58" s="57">
        <v>0.33333333333333331</v>
      </c>
      <c r="D58" s="57">
        <v>0.32847199999999999</v>
      </c>
      <c r="E58" s="58" t="str">
        <f t="shared" si="3"/>
        <v>Table 3</v>
      </c>
      <c r="F58" s="56"/>
    </row>
    <row r="59" spans="1:6">
      <c r="A59" s="56" t="s">
        <v>413</v>
      </c>
      <c r="B59" s="56">
        <v>13</v>
      </c>
      <c r="C59" s="57">
        <v>0.72916666666666663</v>
      </c>
      <c r="D59" s="57">
        <v>0.72013899999999997</v>
      </c>
      <c r="E59" s="58" t="str">
        <f t="shared" si="3"/>
        <v>Table 3</v>
      </c>
      <c r="F59" s="56"/>
    </row>
    <row r="60" spans="1:6">
      <c r="A60" s="56" t="s">
        <v>414</v>
      </c>
      <c r="B60" s="56">
        <v>12</v>
      </c>
      <c r="C60" s="57">
        <v>0.72916666666666663</v>
      </c>
      <c r="D60" s="57">
        <v>0.72083299999999995</v>
      </c>
      <c r="E60" s="58" t="str">
        <f t="shared" si="3"/>
        <v>Table 3</v>
      </c>
      <c r="F60" s="56"/>
    </row>
    <row r="61" spans="1:6">
      <c r="A61" s="56" t="s">
        <v>415</v>
      </c>
      <c r="B61" s="56">
        <v>8</v>
      </c>
      <c r="C61" s="57">
        <v>0.72916666666666663</v>
      </c>
      <c r="D61" s="57">
        <v>0.723611</v>
      </c>
      <c r="E61" s="58" t="str">
        <f t="shared" si="3"/>
        <v>Table 3</v>
      </c>
      <c r="F61" s="56"/>
    </row>
    <row r="62" spans="1:6">
      <c r="A62" s="54" t="s">
        <v>426</v>
      </c>
      <c r="B62" s="54"/>
      <c r="C62" s="55"/>
      <c r="D62" s="55"/>
      <c r="E62" s="54" t="s">
        <v>427</v>
      </c>
      <c r="F62" s="56"/>
    </row>
    <row r="63" spans="1:6">
      <c r="A63" s="56"/>
      <c r="B63" s="56"/>
      <c r="C63" s="57"/>
      <c r="D63" s="57"/>
      <c r="E63" s="56"/>
      <c r="F63" s="56"/>
    </row>
    <row r="64" spans="1:6">
      <c r="A64" s="56" t="s">
        <v>397</v>
      </c>
      <c r="B64" s="56">
        <v>2</v>
      </c>
      <c r="C64" s="57">
        <v>0.6875</v>
      </c>
      <c r="D64" s="57">
        <v>0.68611100000000003</v>
      </c>
      <c r="E64" s="58" t="str">
        <f t="shared" ref="E64:E77" si="4">HYPERLINK("#'Table 4'!A1","Table 4")</f>
        <v>Table 4</v>
      </c>
      <c r="F64" s="56"/>
    </row>
    <row r="65" spans="1:6">
      <c r="A65" s="56" t="s">
        <v>400</v>
      </c>
      <c r="B65" s="56">
        <v>3</v>
      </c>
      <c r="C65" s="57">
        <v>0.6875</v>
      </c>
      <c r="D65" s="57">
        <v>0.68541700000000005</v>
      </c>
      <c r="E65" s="58" t="str">
        <f t="shared" si="4"/>
        <v>Table 4</v>
      </c>
      <c r="F65" s="56"/>
    </row>
    <row r="66" spans="1:6">
      <c r="A66" s="56" t="s">
        <v>401</v>
      </c>
      <c r="B66" s="56">
        <v>3</v>
      </c>
      <c r="C66" s="57">
        <v>0.6875</v>
      </c>
      <c r="D66" s="57">
        <v>0.68541700000000005</v>
      </c>
      <c r="E66" s="58" t="str">
        <f t="shared" si="4"/>
        <v>Table 4</v>
      </c>
      <c r="F66" s="56"/>
    </row>
    <row r="67" spans="1:6">
      <c r="A67" s="56" t="s">
        <v>402</v>
      </c>
      <c r="B67" s="56">
        <v>4</v>
      </c>
      <c r="C67" s="57">
        <v>0.6875</v>
      </c>
      <c r="D67" s="57">
        <v>0.68472200000000005</v>
      </c>
      <c r="E67" s="58" t="str">
        <f t="shared" si="4"/>
        <v>Table 4</v>
      </c>
      <c r="F67" s="56"/>
    </row>
    <row r="68" spans="1:6">
      <c r="A68" s="56" t="s">
        <v>403</v>
      </c>
      <c r="B68" s="56">
        <v>5</v>
      </c>
      <c r="C68" s="57">
        <v>0.6875</v>
      </c>
      <c r="D68" s="57">
        <v>0.68402799999999997</v>
      </c>
      <c r="E68" s="58" t="str">
        <f t="shared" si="4"/>
        <v>Table 4</v>
      </c>
      <c r="F68" s="56"/>
    </row>
    <row r="69" spans="1:6">
      <c r="A69" s="56" t="s">
        <v>418</v>
      </c>
      <c r="B69" s="56">
        <v>3</v>
      </c>
      <c r="C69" s="57">
        <v>0.6875</v>
      </c>
      <c r="D69" s="57">
        <v>0.68541700000000005</v>
      </c>
      <c r="E69" s="58" t="str">
        <f t="shared" si="4"/>
        <v>Table 4</v>
      </c>
      <c r="F69" s="56"/>
    </row>
    <row r="70" spans="1:6">
      <c r="A70" s="56" t="s">
        <v>420</v>
      </c>
      <c r="B70" s="56">
        <v>1</v>
      </c>
      <c r="C70" s="57">
        <v>0.6875</v>
      </c>
      <c r="D70" s="57">
        <v>0.68680600000000003</v>
      </c>
      <c r="E70" s="58" t="str">
        <f t="shared" si="4"/>
        <v>Table 4</v>
      </c>
      <c r="F70" s="56"/>
    </row>
    <row r="71" spans="1:6">
      <c r="A71" s="56" t="s">
        <v>408</v>
      </c>
      <c r="B71" s="56">
        <v>18</v>
      </c>
      <c r="C71" s="57">
        <v>0.58333333333333337</v>
      </c>
      <c r="D71" s="57">
        <v>0.57083300000000003</v>
      </c>
      <c r="E71" s="58" t="str">
        <f t="shared" si="4"/>
        <v>Table 4</v>
      </c>
      <c r="F71" s="56"/>
    </row>
    <row r="72" spans="1:6">
      <c r="A72" s="56" t="s">
        <v>409</v>
      </c>
      <c r="B72" s="56">
        <v>3</v>
      </c>
      <c r="C72" s="57">
        <v>0.6875</v>
      </c>
      <c r="D72" s="57">
        <v>0.68541700000000005</v>
      </c>
      <c r="E72" s="58" t="str">
        <f t="shared" si="4"/>
        <v>Table 4</v>
      </c>
      <c r="F72" s="56"/>
    </row>
    <row r="73" spans="1:6">
      <c r="A73" s="56" t="s">
        <v>410</v>
      </c>
      <c r="B73" s="56">
        <v>15</v>
      </c>
      <c r="C73" s="57">
        <v>0.6875</v>
      </c>
      <c r="D73" s="57">
        <v>0.67708299999999999</v>
      </c>
      <c r="E73" s="58" t="str">
        <f t="shared" si="4"/>
        <v>Table 4</v>
      </c>
      <c r="F73" s="56"/>
    </row>
    <row r="74" spans="1:6">
      <c r="A74" s="56" t="s">
        <v>411</v>
      </c>
      <c r="B74" s="56">
        <v>4</v>
      </c>
      <c r="C74" s="57">
        <v>0.6875</v>
      </c>
      <c r="D74" s="57">
        <v>0.68472200000000005</v>
      </c>
      <c r="E74" s="58" t="str">
        <f t="shared" si="4"/>
        <v>Table 4</v>
      </c>
      <c r="F74" s="56"/>
    </row>
    <row r="75" spans="1:6">
      <c r="A75" s="56" t="s">
        <v>412</v>
      </c>
      <c r="B75" s="56">
        <v>4</v>
      </c>
      <c r="C75" s="57">
        <v>0.6875</v>
      </c>
      <c r="D75" s="57">
        <v>0.68472200000000005</v>
      </c>
      <c r="E75" s="58" t="str">
        <f t="shared" si="4"/>
        <v>Table 4</v>
      </c>
      <c r="F75" s="56"/>
    </row>
    <row r="76" spans="1:6">
      <c r="A76" s="56" t="s">
        <v>413</v>
      </c>
      <c r="B76" s="56">
        <v>1</v>
      </c>
      <c r="C76" s="57">
        <v>0.6875</v>
      </c>
      <c r="D76" s="57">
        <v>0.68680600000000003</v>
      </c>
      <c r="E76" s="58" t="str">
        <f t="shared" si="4"/>
        <v>Table 4</v>
      </c>
      <c r="F76" s="56"/>
    </row>
    <row r="77" spans="1:6">
      <c r="A77" s="56" t="s">
        <v>414</v>
      </c>
      <c r="B77" s="56">
        <v>2</v>
      </c>
      <c r="C77" s="57">
        <v>0.6875</v>
      </c>
      <c r="D77" s="57">
        <v>0.68611100000000003</v>
      </c>
      <c r="E77" s="58" t="str">
        <f t="shared" si="4"/>
        <v>Table 4</v>
      </c>
      <c r="F77" s="56"/>
    </row>
    <row r="78" spans="1:6">
      <c r="A78" s="54" t="s">
        <v>428</v>
      </c>
      <c r="B78" s="54"/>
      <c r="C78" s="55"/>
      <c r="D78" s="55"/>
      <c r="E78" s="54" t="s">
        <v>429</v>
      </c>
      <c r="F78" s="56"/>
    </row>
    <row r="79" spans="1:6">
      <c r="A79" s="56"/>
      <c r="B79" s="56"/>
      <c r="C79" s="57"/>
      <c r="D79" s="57"/>
      <c r="E79" s="56"/>
      <c r="F79" s="56"/>
    </row>
    <row r="80" spans="1:6">
      <c r="A80" s="56" t="s">
        <v>397</v>
      </c>
      <c r="B80" s="56">
        <v>13</v>
      </c>
      <c r="C80" s="57">
        <v>0.33333333333333331</v>
      </c>
      <c r="D80" s="57">
        <v>0.32430599999999998</v>
      </c>
      <c r="E80" s="58" t="str">
        <f t="shared" ref="E80:E95" si="5">HYPERLINK("#'Table 5'!A1","Table 5")</f>
        <v>Table 5</v>
      </c>
      <c r="F80" s="56"/>
    </row>
    <row r="81" spans="1:6">
      <c r="A81" s="56" t="s">
        <v>398</v>
      </c>
      <c r="B81" s="56">
        <v>2</v>
      </c>
      <c r="C81" s="57">
        <v>0.33333333333333331</v>
      </c>
      <c r="D81" s="57">
        <v>0.33194400000000002</v>
      </c>
      <c r="E81" s="58" t="str">
        <f t="shared" si="5"/>
        <v>Table 5</v>
      </c>
      <c r="F81" s="56"/>
    </row>
    <row r="82" spans="1:6">
      <c r="A82" s="56" t="s">
        <v>399</v>
      </c>
      <c r="B82" s="56">
        <v>5</v>
      </c>
      <c r="C82" s="57">
        <v>0.33333333333333331</v>
      </c>
      <c r="D82" s="57">
        <v>0.32986100000000002</v>
      </c>
      <c r="E82" s="58" t="str">
        <f t="shared" si="5"/>
        <v>Table 5</v>
      </c>
      <c r="F82" s="56"/>
    </row>
    <row r="83" spans="1:6">
      <c r="A83" s="56" t="s">
        <v>401</v>
      </c>
      <c r="B83" s="56">
        <v>17</v>
      </c>
      <c r="C83" s="57">
        <v>0.72916666666666663</v>
      </c>
      <c r="D83" s="57">
        <v>0.71736100000000003</v>
      </c>
      <c r="E83" s="58" t="str">
        <f t="shared" si="5"/>
        <v>Table 5</v>
      </c>
      <c r="F83" s="56"/>
    </row>
    <row r="84" spans="1:6">
      <c r="A84" s="56" t="s">
        <v>402</v>
      </c>
      <c r="B84" s="56">
        <v>9</v>
      </c>
      <c r="C84" s="57">
        <v>0.72916666666666663</v>
      </c>
      <c r="D84" s="57">
        <v>0.72291700000000003</v>
      </c>
      <c r="E84" s="58" t="str">
        <f t="shared" si="5"/>
        <v>Table 5</v>
      </c>
      <c r="F84" s="56"/>
    </row>
    <row r="85" spans="1:6">
      <c r="A85" s="56" t="s">
        <v>403</v>
      </c>
      <c r="B85" s="56">
        <v>9</v>
      </c>
      <c r="C85" s="57">
        <v>0.72916666666666663</v>
      </c>
      <c r="D85" s="57">
        <v>0.72291700000000003</v>
      </c>
      <c r="E85" s="58" t="str">
        <f t="shared" si="5"/>
        <v>Table 5</v>
      </c>
      <c r="F85" s="56"/>
    </row>
    <row r="86" spans="1:6">
      <c r="A86" s="56" t="s">
        <v>418</v>
      </c>
      <c r="B86" s="56">
        <v>6</v>
      </c>
      <c r="C86" s="57">
        <v>0.33333333333333331</v>
      </c>
      <c r="D86" s="57">
        <v>0.32916699999999999</v>
      </c>
      <c r="E86" s="58" t="str">
        <f t="shared" si="5"/>
        <v>Table 5</v>
      </c>
      <c r="F86" s="56"/>
    </row>
    <row r="87" spans="1:6">
      <c r="A87" s="56" t="s">
        <v>419</v>
      </c>
      <c r="B87" s="56">
        <v>10</v>
      </c>
      <c r="C87" s="57">
        <v>0.33333333333333331</v>
      </c>
      <c r="D87" s="57">
        <v>0.32638899999999998</v>
      </c>
      <c r="E87" s="58" t="str">
        <f t="shared" si="5"/>
        <v>Table 5</v>
      </c>
      <c r="F87" s="56"/>
    </row>
    <row r="88" spans="1:6">
      <c r="A88" s="56" t="s">
        <v>420</v>
      </c>
      <c r="B88" s="56">
        <v>10</v>
      </c>
      <c r="C88" s="57">
        <v>0.33333333333333331</v>
      </c>
      <c r="D88" s="57">
        <v>0.32638899999999998</v>
      </c>
      <c r="E88" s="58" t="str">
        <f t="shared" si="5"/>
        <v>Table 5</v>
      </c>
      <c r="F88" s="56"/>
    </row>
    <row r="89" spans="1:6">
      <c r="A89" s="56" t="s">
        <v>407</v>
      </c>
      <c r="B89" s="56">
        <v>13</v>
      </c>
      <c r="C89" s="57">
        <v>0.33333333333333331</v>
      </c>
      <c r="D89" s="57">
        <v>0.32430599999999998</v>
      </c>
      <c r="E89" s="58" t="str">
        <f t="shared" si="5"/>
        <v>Table 5</v>
      </c>
      <c r="F89" s="56"/>
    </row>
    <row r="90" spans="1:6">
      <c r="A90" s="56" t="s">
        <v>408</v>
      </c>
      <c r="B90" s="56">
        <v>13</v>
      </c>
      <c r="C90" s="57">
        <v>0.33333333333333331</v>
      </c>
      <c r="D90" s="57">
        <v>0.32430599999999998</v>
      </c>
      <c r="E90" s="58" t="str">
        <f t="shared" si="5"/>
        <v>Table 5</v>
      </c>
      <c r="F90" s="56"/>
    </row>
    <row r="91" spans="1:6">
      <c r="A91" s="56" t="s">
        <v>410</v>
      </c>
      <c r="B91" s="56">
        <v>7</v>
      </c>
      <c r="C91" s="57">
        <v>0.72916666666666663</v>
      </c>
      <c r="D91" s="57">
        <v>0.72430600000000001</v>
      </c>
      <c r="E91" s="58" t="str">
        <f t="shared" si="5"/>
        <v>Table 5</v>
      </c>
      <c r="F91" s="56"/>
    </row>
    <row r="92" spans="1:6">
      <c r="A92" s="56" t="s">
        <v>411</v>
      </c>
      <c r="B92" s="56">
        <v>5</v>
      </c>
      <c r="C92" s="57">
        <v>0.72916666666666663</v>
      </c>
      <c r="D92" s="57">
        <v>0.72569399999999995</v>
      </c>
      <c r="E92" s="58" t="str">
        <f t="shared" si="5"/>
        <v>Table 5</v>
      </c>
      <c r="F92" s="56"/>
    </row>
    <row r="93" spans="1:6">
      <c r="A93" s="56" t="s">
        <v>413</v>
      </c>
      <c r="B93" s="56">
        <v>15</v>
      </c>
      <c r="C93" s="57">
        <v>0.33333333333333331</v>
      </c>
      <c r="D93" s="57">
        <v>0.32291700000000001</v>
      </c>
      <c r="E93" s="58" t="str">
        <f t="shared" si="5"/>
        <v>Table 5</v>
      </c>
      <c r="F93" s="56"/>
    </row>
    <row r="94" spans="1:6">
      <c r="A94" s="56" t="s">
        <v>414</v>
      </c>
      <c r="B94" s="56">
        <v>17</v>
      </c>
      <c r="C94" s="57">
        <v>0.33333333333333331</v>
      </c>
      <c r="D94" s="57">
        <v>0.32152799999999998</v>
      </c>
      <c r="E94" s="58" t="str">
        <f t="shared" si="5"/>
        <v>Table 5</v>
      </c>
      <c r="F94" s="56"/>
    </row>
    <row r="95" spans="1:6">
      <c r="A95" s="56" t="s">
        <v>415</v>
      </c>
      <c r="B95" s="56">
        <v>17</v>
      </c>
      <c r="C95" s="57">
        <v>0.33333333333333331</v>
      </c>
      <c r="D95" s="57">
        <v>0.32152799999999998</v>
      </c>
      <c r="E95" s="58" t="str">
        <f t="shared" si="5"/>
        <v>Table 5</v>
      </c>
      <c r="F95" s="56"/>
    </row>
    <row r="96" spans="1:6">
      <c r="A96" s="54" t="s">
        <v>432</v>
      </c>
      <c r="B96" s="54"/>
      <c r="C96" s="55"/>
      <c r="D96" s="55"/>
      <c r="E96" s="54" t="s">
        <v>433</v>
      </c>
      <c r="F96" s="56"/>
    </row>
    <row r="97" spans="1:6">
      <c r="A97" s="56"/>
      <c r="B97" s="56"/>
      <c r="C97" s="57"/>
      <c r="D97" s="57"/>
      <c r="E97" s="56"/>
      <c r="F97" s="56"/>
    </row>
    <row r="98" spans="1:6">
      <c r="A98" s="59" t="s">
        <v>435</v>
      </c>
      <c r="B98" s="59"/>
      <c r="C98" s="60"/>
      <c r="D98" s="60"/>
      <c r="E98" s="59"/>
      <c r="F98" s="56"/>
    </row>
    <row r="99" spans="1:6">
      <c r="A99" s="56" t="s">
        <v>408</v>
      </c>
      <c r="B99" s="56">
        <v>16</v>
      </c>
      <c r="C99" s="57">
        <v>0.33333333333333331</v>
      </c>
      <c r="D99" s="57">
        <v>0.32222200000000001</v>
      </c>
      <c r="E99" s="58" t="str">
        <f t="shared" ref="E99:E104" si="6">HYPERLINK("#'Table 6'!A1","Table 6")</f>
        <v>Table 6</v>
      </c>
      <c r="F99" s="56"/>
    </row>
    <row r="100" spans="1:6">
      <c r="A100" s="56" t="s">
        <v>409</v>
      </c>
      <c r="B100" s="56">
        <v>2</v>
      </c>
      <c r="C100" s="57">
        <v>0.72916666666666663</v>
      </c>
      <c r="D100" s="57">
        <v>0.72777800000000004</v>
      </c>
      <c r="E100" s="58" t="str">
        <f t="shared" si="6"/>
        <v>Table 6</v>
      </c>
      <c r="F100" s="56"/>
    </row>
    <row r="101" spans="1:6">
      <c r="A101" s="56" t="s">
        <v>410</v>
      </c>
      <c r="B101" s="56">
        <v>6</v>
      </c>
      <c r="C101" s="57">
        <v>0.72916666666666663</v>
      </c>
      <c r="D101" s="57">
        <v>0.72499999999999998</v>
      </c>
      <c r="E101" s="58" t="str">
        <f t="shared" si="6"/>
        <v>Table 6</v>
      </c>
      <c r="F101" s="56"/>
    </row>
    <row r="102" spans="1:6">
      <c r="A102" s="56" t="s">
        <v>411</v>
      </c>
      <c r="B102" s="56">
        <v>3</v>
      </c>
      <c r="C102" s="57">
        <v>0.72916666666666663</v>
      </c>
      <c r="D102" s="57">
        <v>0.72708300000000003</v>
      </c>
      <c r="E102" s="58" t="str">
        <f t="shared" si="6"/>
        <v>Table 6</v>
      </c>
      <c r="F102" s="56"/>
    </row>
    <row r="103" spans="1:6">
      <c r="A103" s="56" t="s">
        <v>414</v>
      </c>
      <c r="B103" s="56">
        <v>1</v>
      </c>
      <c r="C103" s="57">
        <v>0.33333333333333331</v>
      </c>
      <c r="D103" s="57">
        <v>0.33263900000000002</v>
      </c>
      <c r="E103" s="58" t="str">
        <f t="shared" si="6"/>
        <v>Table 6</v>
      </c>
      <c r="F103" s="56"/>
    </row>
    <row r="104" spans="1:6">
      <c r="A104" s="56" t="s">
        <v>415</v>
      </c>
      <c r="B104" s="56">
        <v>13</v>
      </c>
      <c r="C104" s="57">
        <v>0.33333333333333331</v>
      </c>
      <c r="D104" s="57">
        <v>0.32430599999999998</v>
      </c>
      <c r="E104" s="58" t="str">
        <f t="shared" si="6"/>
        <v>Table 6</v>
      </c>
      <c r="F104" s="56"/>
    </row>
    <row r="105" spans="1:6">
      <c r="A105" s="54" t="s">
        <v>436</v>
      </c>
      <c r="B105" s="54"/>
      <c r="C105" s="55"/>
      <c r="D105" s="55"/>
      <c r="E105" s="54" t="s">
        <v>437</v>
      </c>
      <c r="F105" s="56"/>
    </row>
    <row r="106" spans="1:6">
      <c r="A106" s="56"/>
      <c r="B106" s="56"/>
      <c r="C106" s="57"/>
      <c r="D106" s="57"/>
      <c r="E106" s="56"/>
      <c r="F106" s="56"/>
    </row>
    <row r="107" spans="1:6">
      <c r="A107" s="56" t="s">
        <v>397</v>
      </c>
      <c r="B107" s="56">
        <v>13</v>
      </c>
      <c r="C107" s="57">
        <v>0.33333333333333331</v>
      </c>
      <c r="D107" s="57">
        <v>0.32430599999999998</v>
      </c>
      <c r="E107" s="58" t="str">
        <f t="shared" ref="E107:E126" si="7">HYPERLINK("#'Table 7'!A1","Table 7")</f>
        <v>Table 7</v>
      </c>
      <c r="F107" s="56"/>
    </row>
    <row r="108" spans="1:6">
      <c r="A108" s="56" t="s">
        <v>398</v>
      </c>
      <c r="B108" s="56">
        <v>2</v>
      </c>
      <c r="C108" s="57">
        <v>0.33333333333333331</v>
      </c>
      <c r="D108" s="57">
        <v>0.33194400000000002</v>
      </c>
      <c r="E108" s="58" t="str">
        <f t="shared" si="7"/>
        <v>Table 7</v>
      </c>
      <c r="F108" s="56"/>
    </row>
    <row r="109" spans="1:6">
      <c r="A109" s="56" t="s">
        <v>399</v>
      </c>
      <c r="B109" s="56">
        <v>5</v>
      </c>
      <c r="C109" s="57">
        <v>0.33333333333333331</v>
      </c>
      <c r="D109" s="57">
        <v>0.32986100000000002</v>
      </c>
      <c r="E109" s="58" t="str">
        <f t="shared" si="7"/>
        <v>Table 7</v>
      </c>
      <c r="F109" s="56"/>
    </row>
    <row r="110" spans="1:6">
      <c r="A110" s="56" t="s">
        <v>400</v>
      </c>
      <c r="B110" s="56">
        <v>16</v>
      </c>
      <c r="C110" s="57">
        <v>0.72916666666666663</v>
      </c>
      <c r="D110" s="57">
        <v>0.71805600000000003</v>
      </c>
      <c r="E110" s="58" t="str">
        <f t="shared" si="7"/>
        <v>Table 7</v>
      </c>
      <c r="F110" s="56"/>
    </row>
    <row r="111" spans="1:6">
      <c r="A111" s="56" t="s">
        <v>401</v>
      </c>
      <c r="B111" s="56">
        <v>13</v>
      </c>
      <c r="C111" s="57">
        <v>0.72916666666666663</v>
      </c>
      <c r="D111" s="57">
        <v>0.72013899999999997</v>
      </c>
      <c r="E111" s="58" t="str">
        <f t="shared" si="7"/>
        <v>Table 7</v>
      </c>
      <c r="F111" s="56"/>
    </row>
    <row r="112" spans="1:6">
      <c r="A112" s="56" t="s">
        <v>402</v>
      </c>
      <c r="B112" s="56">
        <v>13</v>
      </c>
      <c r="C112" s="57">
        <v>0.72916666666666663</v>
      </c>
      <c r="D112" s="57">
        <v>0.72013899999999997</v>
      </c>
      <c r="E112" s="58" t="str">
        <f t="shared" si="7"/>
        <v>Table 7</v>
      </c>
      <c r="F112" s="56"/>
    </row>
    <row r="113" spans="1:6">
      <c r="A113" s="56" t="s">
        <v>403</v>
      </c>
      <c r="B113" s="56">
        <v>15</v>
      </c>
      <c r="C113" s="57">
        <v>0.72916666666666663</v>
      </c>
      <c r="D113" s="57">
        <v>0.71875</v>
      </c>
      <c r="E113" s="58" t="str">
        <f t="shared" si="7"/>
        <v>Table 7</v>
      </c>
      <c r="F113" s="56"/>
    </row>
    <row r="114" spans="1:6">
      <c r="A114" s="56" t="s">
        <v>404</v>
      </c>
      <c r="B114" s="56">
        <v>10</v>
      </c>
      <c r="C114" s="57">
        <v>0.625</v>
      </c>
      <c r="D114" s="57">
        <v>0.61805600000000005</v>
      </c>
      <c r="E114" s="58" t="str">
        <f t="shared" si="7"/>
        <v>Table 7</v>
      </c>
      <c r="F114" s="56"/>
    </row>
    <row r="115" spans="1:6">
      <c r="A115" s="56" t="s">
        <v>418</v>
      </c>
      <c r="B115" s="56">
        <v>6</v>
      </c>
      <c r="C115" s="57">
        <v>0.33333333333333331</v>
      </c>
      <c r="D115" s="57">
        <v>0.32916699999999999</v>
      </c>
      <c r="E115" s="58" t="str">
        <f t="shared" si="7"/>
        <v>Table 7</v>
      </c>
      <c r="F115" s="56"/>
    </row>
    <row r="116" spans="1:6">
      <c r="A116" s="56" t="s">
        <v>419</v>
      </c>
      <c r="B116" s="56">
        <v>10</v>
      </c>
      <c r="C116" s="57">
        <v>0.33333333333333331</v>
      </c>
      <c r="D116" s="57">
        <v>0.32638899999999998</v>
      </c>
      <c r="E116" s="58" t="str">
        <f t="shared" si="7"/>
        <v>Table 7</v>
      </c>
      <c r="F116" s="56"/>
    </row>
    <row r="117" spans="1:6">
      <c r="A117" s="56" t="s">
        <v>420</v>
      </c>
      <c r="B117" s="56">
        <v>10</v>
      </c>
      <c r="C117" s="57">
        <v>0.33333333333333331</v>
      </c>
      <c r="D117" s="57">
        <v>0.32638899999999998</v>
      </c>
      <c r="E117" s="58" t="str">
        <f t="shared" si="7"/>
        <v>Table 7</v>
      </c>
      <c r="F117" s="56"/>
    </row>
    <row r="118" spans="1:6">
      <c r="A118" s="56" t="s">
        <v>407</v>
      </c>
      <c r="B118" s="56">
        <v>13</v>
      </c>
      <c r="C118" s="57">
        <v>0.33333333333333331</v>
      </c>
      <c r="D118" s="57">
        <v>0.32430599999999998</v>
      </c>
      <c r="E118" s="58" t="str">
        <f t="shared" si="7"/>
        <v>Table 7</v>
      </c>
      <c r="F118" s="56"/>
    </row>
    <row r="119" spans="1:6">
      <c r="A119" s="56" t="s">
        <v>408</v>
      </c>
      <c r="B119" s="56">
        <v>13</v>
      </c>
      <c r="C119" s="57">
        <v>0.33333333333333331</v>
      </c>
      <c r="D119" s="57">
        <v>0.32430599999999998</v>
      </c>
      <c r="E119" s="58" t="str">
        <f t="shared" si="7"/>
        <v>Table 7</v>
      </c>
      <c r="F119" s="56"/>
    </row>
    <row r="120" spans="1:6">
      <c r="A120" s="56" t="s">
        <v>409</v>
      </c>
      <c r="B120" s="56">
        <v>10</v>
      </c>
      <c r="C120" s="57">
        <v>0.72916666666666663</v>
      </c>
      <c r="D120" s="57">
        <v>0.72222200000000003</v>
      </c>
      <c r="E120" s="58" t="str">
        <f t="shared" si="7"/>
        <v>Table 7</v>
      </c>
      <c r="F120" s="56"/>
    </row>
    <row r="121" spans="1:6">
      <c r="A121" s="56" t="s">
        <v>410</v>
      </c>
      <c r="B121" s="56">
        <v>15</v>
      </c>
      <c r="C121" s="57">
        <v>0.72916666666666663</v>
      </c>
      <c r="D121" s="57">
        <v>0.71875</v>
      </c>
      <c r="E121" s="58" t="str">
        <f t="shared" si="7"/>
        <v>Table 7</v>
      </c>
      <c r="F121" s="56"/>
    </row>
    <row r="122" spans="1:6">
      <c r="A122" s="56" t="s">
        <v>411</v>
      </c>
      <c r="B122" s="56">
        <v>9</v>
      </c>
      <c r="C122" s="57">
        <v>0.72916666666666663</v>
      </c>
      <c r="D122" s="57">
        <v>0.72291700000000003</v>
      </c>
      <c r="E122" s="58" t="str">
        <f t="shared" si="7"/>
        <v>Table 7</v>
      </c>
      <c r="F122" s="56"/>
    </row>
    <row r="123" spans="1:6">
      <c r="A123" s="56" t="s">
        <v>412</v>
      </c>
      <c r="B123" s="56">
        <v>2</v>
      </c>
      <c r="C123" s="57">
        <v>0.72916666666666663</v>
      </c>
      <c r="D123" s="57">
        <v>0.72777800000000004</v>
      </c>
      <c r="E123" s="58" t="str">
        <f t="shared" si="7"/>
        <v>Table 7</v>
      </c>
      <c r="F123" s="56"/>
    </row>
    <row r="124" spans="1:6">
      <c r="A124" s="56" t="s">
        <v>413</v>
      </c>
      <c r="B124" s="56">
        <v>15</v>
      </c>
      <c r="C124" s="57">
        <v>0.33333333333333331</v>
      </c>
      <c r="D124" s="57">
        <v>0.32291700000000001</v>
      </c>
      <c r="E124" s="58" t="str">
        <f t="shared" si="7"/>
        <v>Table 7</v>
      </c>
      <c r="F124" s="56"/>
    </row>
    <row r="125" spans="1:6">
      <c r="A125" s="56" t="s">
        <v>414</v>
      </c>
      <c r="B125" s="56">
        <v>17</v>
      </c>
      <c r="C125" s="57">
        <v>0.33333333333333331</v>
      </c>
      <c r="D125" s="57">
        <v>0.32152799999999998</v>
      </c>
      <c r="E125" s="58" t="str">
        <f t="shared" si="7"/>
        <v>Table 7</v>
      </c>
      <c r="F125" s="56"/>
    </row>
    <row r="126" spans="1:6">
      <c r="A126" s="56" t="s">
        <v>415</v>
      </c>
      <c r="B126" s="56">
        <v>17</v>
      </c>
      <c r="C126" s="57">
        <v>0.33333333333333331</v>
      </c>
      <c r="D126" s="57">
        <v>0.32152799999999998</v>
      </c>
      <c r="E126" s="58" t="str">
        <f t="shared" si="7"/>
        <v>Table 7</v>
      </c>
      <c r="F126" s="56"/>
    </row>
    <row r="127" spans="1:6">
      <c r="A127" s="54" t="s">
        <v>438</v>
      </c>
      <c r="B127" s="54"/>
      <c r="C127" s="55"/>
      <c r="D127" s="55"/>
      <c r="E127" s="54" t="s">
        <v>439</v>
      </c>
      <c r="F127" s="56"/>
    </row>
    <row r="128" spans="1:6">
      <c r="A128" s="56"/>
      <c r="B128" s="56"/>
      <c r="C128" s="57"/>
      <c r="D128" s="57"/>
      <c r="E128" s="56"/>
      <c r="F128" s="56"/>
    </row>
    <row r="129" spans="1:6">
      <c r="A129" s="56" t="s">
        <v>396</v>
      </c>
      <c r="B129" s="56">
        <v>2</v>
      </c>
      <c r="C129" s="57">
        <v>0.72916666666666663</v>
      </c>
      <c r="D129" s="57">
        <v>0.72777800000000004</v>
      </c>
      <c r="E129" s="58" t="str">
        <f t="shared" ref="E129:E143" si="8">HYPERLINK("#'Table 8'!A1","Table 8")</f>
        <v>Table 8</v>
      </c>
      <c r="F129" s="56"/>
    </row>
    <row r="130" spans="1:6">
      <c r="A130" s="56" t="s">
        <v>397</v>
      </c>
      <c r="B130" s="56">
        <v>2</v>
      </c>
      <c r="C130" s="57">
        <v>0.72916666666666663</v>
      </c>
      <c r="D130" s="57">
        <v>0.72777800000000004</v>
      </c>
      <c r="E130" s="58" t="str">
        <f t="shared" si="8"/>
        <v>Table 8</v>
      </c>
      <c r="F130" s="56"/>
    </row>
    <row r="131" spans="1:6">
      <c r="A131" s="56" t="s">
        <v>398</v>
      </c>
      <c r="B131" s="56">
        <v>3</v>
      </c>
      <c r="C131" s="57">
        <v>0.72916666666666663</v>
      </c>
      <c r="D131" s="57">
        <v>0.72708300000000003</v>
      </c>
      <c r="E131" s="58" t="str">
        <f t="shared" si="8"/>
        <v>Table 8</v>
      </c>
      <c r="F131" s="56"/>
    </row>
    <row r="132" spans="1:6">
      <c r="A132" s="56" t="s">
        <v>399</v>
      </c>
      <c r="B132" s="56">
        <v>3</v>
      </c>
      <c r="C132" s="57">
        <v>0.625</v>
      </c>
      <c r="D132" s="57">
        <v>0.62291700000000005</v>
      </c>
      <c r="E132" s="58" t="str">
        <f t="shared" si="8"/>
        <v>Table 8</v>
      </c>
      <c r="F132" s="56"/>
    </row>
    <row r="133" spans="1:6">
      <c r="A133" s="56" t="s">
        <v>400</v>
      </c>
      <c r="B133" s="56">
        <v>12</v>
      </c>
      <c r="C133" s="57">
        <v>0.33333333333333331</v>
      </c>
      <c r="D133" s="57">
        <v>0.32500000000000001</v>
      </c>
      <c r="E133" s="58" t="str">
        <f t="shared" si="8"/>
        <v>Table 8</v>
      </c>
      <c r="F133" s="56"/>
    </row>
    <row r="134" spans="1:6">
      <c r="A134" s="56" t="s">
        <v>401</v>
      </c>
      <c r="B134" s="56">
        <v>14</v>
      </c>
      <c r="C134" s="57">
        <v>0.33333333333333331</v>
      </c>
      <c r="D134" s="57">
        <v>0.32361099999999998</v>
      </c>
      <c r="E134" s="58" t="str">
        <f t="shared" si="8"/>
        <v>Table 8</v>
      </c>
      <c r="F134" s="56"/>
    </row>
    <row r="135" spans="1:6">
      <c r="A135" s="56" t="s">
        <v>402</v>
      </c>
      <c r="B135" s="56">
        <v>12</v>
      </c>
      <c r="C135" s="57">
        <v>0.33333333333333331</v>
      </c>
      <c r="D135" s="57">
        <v>0.32500000000000001</v>
      </c>
      <c r="E135" s="58" t="str">
        <f t="shared" si="8"/>
        <v>Table 8</v>
      </c>
      <c r="F135" s="56"/>
    </row>
    <row r="136" spans="1:6">
      <c r="A136" s="56" t="s">
        <v>403</v>
      </c>
      <c r="B136" s="56">
        <v>14</v>
      </c>
      <c r="C136" s="57">
        <v>0.33333333333333331</v>
      </c>
      <c r="D136" s="57">
        <v>0.32361099999999998</v>
      </c>
      <c r="E136" s="58" t="str">
        <f t="shared" si="8"/>
        <v>Table 8</v>
      </c>
      <c r="F136" s="56"/>
    </row>
    <row r="137" spans="1:6">
      <c r="A137" s="56" t="s">
        <v>418</v>
      </c>
      <c r="B137" s="56">
        <v>3</v>
      </c>
      <c r="C137" s="57">
        <v>0.72916666666666663</v>
      </c>
      <c r="D137" s="57">
        <v>0.72708300000000003</v>
      </c>
      <c r="E137" s="58" t="str">
        <f t="shared" si="8"/>
        <v>Table 8</v>
      </c>
      <c r="F137" s="56"/>
    </row>
    <row r="138" spans="1:6">
      <c r="A138" s="56" t="s">
        <v>419</v>
      </c>
      <c r="B138" s="56">
        <v>5</v>
      </c>
      <c r="C138" s="57">
        <v>0.72916666666666663</v>
      </c>
      <c r="D138" s="57">
        <v>0.72569399999999995</v>
      </c>
      <c r="E138" s="58" t="str">
        <f t="shared" si="8"/>
        <v>Table 8</v>
      </c>
      <c r="F138" s="56"/>
    </row>
    <row r="139" spans="1:6">
      <c r="A139" s="56" t="s">
        <v>409</v>
      </c>
      <c r="B139" s="56">
        <v>18</v>
      </c>
      <c r="C139" s="57">
        <v>0.33333333333333331</v>
      </c>
      <c r="D139" s="57">
        <v>0.32083299999999998</v>
      </c>
      <c r="E139" s="58" t="str">
        <f t="shared" si="8"/>
        <v>Table 8</v>
      </c>
      <c r="F139" s="56"/>
    </row>
    <row r="140" spans="1:6">
      <c r="A140" s="56" t="s">
        <v>411</v>
      </c>
      <c r="B140" s="56">
        <v>16</v>
      </c>
      <c r="C140" s="57">
        <v>0.33333333333333331</v>
      </c>
      <c r="D140" s="57">
        <v>0.32222200000000001</v>
      </c>
      <c r="E140" s="58" t="str">
        <f t="shared" si="8"/>
        <v>Table 8</v>
      </c>
      <c r="F140" s="56"/>
    </row>
    <row r="141" spans="1:6">
      <c r="A141" s="56" t="s">
        <v>412</v>
      </c>
      <c r="B141" s="56">
        <v>16</v>
      </c>
      <c r="C141" s="57">
        <v>0.33333333333333331</v>
      </c>
      <c r="D141" s="57">
        <v>0.32222200000000001</v>
      </c>
      <c r="E141" s="58" t="str">
        <f t="shared" si="8"/>
        <v>Table 8</v>
      </c>
      <c r="F141" s="56"/>
    </row>
    <row r="142" spans="1:6">
      <c r="A142" s="56" t="s">
        <v>413</v>
      </c>
      <c r="B142" s="56">
        <v>2</v>
      </c>
      <c r="C142" s="57">
        <v>0.72916666666666663</v>
      </c>
      <c r="D142" s="57">
        <v>0.72777800000000004</v>
      </c>
      <c r="E142" s="58" t="str">
        <f t="shared" si="8"/>
        <v>Table 8</v>
      </c>
      <c r="F142" s="56"/>
    </row>
    <row r="143" spans="1:6">
      <c r="A143" s="56" t="s">
        <v>414</v>
      </c>
      <c r="B143" s="56">
        <v>22</v>
      </c>
      <c r="C143" s="57">
        <v>0.72916666666666663</v>
      </c>
      <c r="D143" s="57">
        <v>0.713889</v>
      </c>
      <c r="E143" s="58" t="str">
        <f t="shared" si="8"/>
        <v>Table 8</v>
      </c>
      <c r="F143" s="56"/>
    </row>
    <row r="144" spans="1:6">
      <c r="A144" s="54" t="s">
        <v>441</v>
      </c>
      <c r="B144" s="54"/>
      <c r="C144" s="55"/>
      <c r="D144" s="55"/>
      <c r="E144" s="54" t="s">
        <v>442</v>
      </c>
      <c r="F144" s="56"/>
    </row>
    <row r="145" spans="1:6">
      <c r="A145" s="56"/>
      <c r="B145" s="56"/>
      <c r="C145" s="57"/>
      <c r="D145" s="57"/>
      <c r="E145" s="56"/>
      <c r="F145" s="56"/>
    </row>
    <row r="146" spans="1:6">
      <c r="A146" s="56" t="s">
        <v>396</v>
      </c>
      <c r="B146" s="56">
        <v>3</v>
      </c>
      <c r="C146" s="57">
        <v>0.29166666666666669</v>
      </c>
      <c r="D146" s="57">
        <v>0.28958299999999998</v>
      </c>
      <c r="E146" s="58" t="str">
        <f t="shared" ref="E146:E151" si="9">HYPERLINK("#'Table 9'!A1","Table 9")</f>
        <v>Table 9</v>
      </c>
      <c r="F146" s="56"/>
    </row>
    <row r="147" spans="1:6">
      <c r="A147" s="56" t="s">
        <v>397</v>
      </c>
      <c r="B147" s="56">
        <v>20</v>
      </c>
      <c r="C147" s="57">
        <v>0.29166666666666669</v>
      </c>
      <c r="D147" s="57">
        <v>0.27777800000000002</v>
      </c>
      <c r="E147" s="58" t="str">
        <f t="shared" si="9"/>
        <v>Table 9</v>
      </c>
      <c r="F147" s="56"/>
    </row>
    <row r="148" spans="1:6">
      <c r="A148" s="56" t="s">
        <v>398</v>
      </c>
      <c r="B148" s="56">
        <v>15</v>
      </c>
      <c r="C148" s="57">
        <v>0.29166666666666669</v>
      </c>
      <c r="D148" s="57">
        <v>0.28125</v>
      </c>
      <c r="E148" s="58" t="str">
        <f t="shared" si="9"/>
        <v>Table 9</v>
      </c>
      <c r="F148" s="56"/>
    </row>
    <row r="149" spans="1:6">
      <c r="A149" s="56" t="s">
        <v>399</v>
      </c>
      <c r="B149" s="56">
        <v>21</v>
      </c>
      <c r="C149" s="57">
        <v>0.29166666666666669</v>
      </c>
      <c r="D149" s="57">
        <v>0.27708300000000002</v>
      </c>
      <c r="E149" s="58" t="str">
        <f t="shared" si="9"/>
        <v>Table 9</v>
      </c>
      <c r="F149" s="56"/>
    </row>
    <row r="150" spans="1:6">
      <c r="A150" s="56" t="s">
        <v>401</v>
      </c>
      <c r="B150" s="56">
        <v>20</v>
      </c>
      <c r="C150" s="57">
        <v>0.29166666666666669</v>
      </c>
      <c r="D150" s="57">
        <v>0.27777800000000002</v>
      </c>
      <c r="E150" s="58" t="str">
        <f t="shared" si="9"/>
        <v>Table 9</v>
      </c>
      <c r="F150" s="56"/>
    </row>
    <row r="151" spans="1:6">
      <c r="A151" s="56" t="s">
        <v>402</v>
      </c>
      <c r="B151" s="56">
        <v>9</v>
      </c>
      <c r="C151" s="57">
        <v>0.29166666666666669</v>
      </c>
      <c r="D151" s="57">
        <v>0.28541699999999998</v>
      </c>
      <c r="E151" s="58" t="str">
        <f t="shared" si="9"/>
        <v>Table 9</v>
      </c>
      <c r="F151" s="56"/>
    </row>
    <row r="152" spans="1:6">
      <c r="A152" s="59" t="s">
        <v>444</v>
      </c>
      <c r="B152" s="59"/>
      <c r="C152" s="60"/>
      <c r="D152" s="60"/>
      <c r="E152" s="59"/>
      <c r="F152" s="56"/>
    </row>
    <row r="153" spans="1:6">
      <c r="A153" s="56" t="s">
        <v>404</v>
      </c>
      <c r="B153" s="56">
        <v>25</v>
      </c>
      <c r="C153" s="57">
        <v>0.29166666666666669</v>
      </c>
      <c r="D153" s="57">
        <v>0.27430599999999999</v>
      </c>
      <c r="E153" s="58" t="str">
        <f t="shared" ref="E153:E160" si="10">HYPERLINK("#'Table 9'!A1","Table 9")</f>
        <v>Table 9</v>
      </c>
      <c r="F153" s="56"/>
    </row>
    <row r="154" spans="1:6">
      <c r="A154" s="56" t="s">
        <v>418</v>
      </c>
      <c r="B154" s="56">
        <v>2</v>
      </c>
      <c r="C154" s="57">
        <v>0.29166666666666669</v>
      </c>
      <c r="D154" s="57">
        <v>0.29027799999999998</v>
      </c>
      <c r="E154" s="58" t="str">
        <f t="shared" si="10"/>
        <v>Table 9</v>
      </c>
      <c r="F154" s="56"/>
    </row>
    <row r="155" spans="1:6">
      <c r="A155" s="56" t="s">
        <v>419</v>
      </c>
      <c r="B155" s="56">
        <v>20</v>
      </c>
      <c r="C155" s="57">
        <v>0.29166666666666669</v>
      </c>
      <c r="D155" s="57">
        <v>0.27777800000000002</v>
      </c>
      <c r="E155" s="58" t="str">
        <f t="shared" si="10"/>
        <v>Table 9</v>
      </c>
      <c r="F155" s="56"/>
    </row>
    <row r="156" spans="1:6">
      <c r="A156" s="56" t="s">
        <v>420</v>
      </c>
      <c r="B156" s="56">
        <v>20</v>
      </c>
      <c r="C156" s="57">
        <v>0.29166666666666669</v>
      </c>
      <c r="D156" s="57">
        <v>0.27777800000000002</v>
      </c>
      <c r="E156" s="58" t="str">
        <f t="shared" si="10"/>
        <v>Table 9</v>
      </c>
      <c r="F156" s="56"/>
    </row>
    <row r="157" spans="1:6">
      <c r="A157" s="56" t="s">
        <v>407</v>
      </c>
      <c r="B157" s="56">
        <v>21</v>
      </c>
      <c r="C157" s="57">
        <v>0.29166666666666669</v>
      </c>
      <c r="D157" s="57">
        <v>0.27708300000000002</v>
      </c>
      <c r="E157" s="58" t="str">
        <f t="shared" si="10"/>
        <v>Table 9</v>
      </c>
      <c r="F157" s="56"/>
    </row>
    <row r="158" spans="1:6">
      <c r="A158" s="56" t="s">
        <v>408</v>
      </c>
      <c r="B158" s="56">
        <v>38</v>
      </c>
      <c r="C158" s="57">
        <v>0.29166666666666669</v>
      </c>
      <c r="D158" s="57">
        <v>0.26527800000000001</v>
      </c>
      <c r="E158" s="58" t="str">
        <f t="shared" si="10"/>
        <v>Table 9</v>
      </c>
      <c r="F158" s="56"/>
    </row>
    <row r="159" spans="1:6">
      <c r="A159" s="56" t="s">
        <v>410</v>
      </c>
      <c r="B159" s="56">
        <v>3</v>
      </c>
      <c r="C159" s="57">
        <v>0.29166666666666669</v>
      </c>
      <c r="D159" s="57">
        <v>0.28958299999999998</v>
      </c>
      <c r="E159" s="58" t="str">
        <f t="shared" si="10"/>
        <v>Table 9</v>
      </c>
      <c r="F159" s="56"/>
    </row>
    <row r="160" spans="1:6">
      <c r="A160" s="56" t="s">
        <v>412</v>
      </c>
      <c r="B160" s="56">
        <v>36</v>
      </c>
      <c r="C160" s="57">
        <v>0.29166666666666669</v>
      </c>
      <c r="D160" s="57">
        <v>0.26666699999999999</v>
      </c>
      <c r="E160" s="58" t="str">
        <f t="shared" si="10"/>
        <v>Table 9</v>
      </c>
      <c r="F160" s="56"/>
    </row>
    <row r="161" spans="1:6">
      <c r="A161" s="59" t="s">
        <v>446</v>
      </c>
      <c r="B161" s="59"/>
      <c r="C161" s="60"/>
      <c r="D161" s="60"/>
      <c r="E161" s="59"/>
      <c r="F161" s="56"/>
    </row>
    <row r="162" spans="1:6">
      <c r="A162" s="56" t="s">
        <v>414</v>
      </c>
      <c r="B162" s="56">
        <v>20</v>
      </c>
      <c r="C162" s="57">
        <v>0.29166666666666669</v>
      </c>
      <c r="D162" s="57">
        <v>0.27777800000000002</v>
      </c>
      <c r="E162" s="58" t="str">
        <f>HYPERLINK("#'Table 9'!A1","Table 9")</f>
        <v>Table 9</v>
      </c>
      <c r="F162" s="56"/>
    </row>
    <row r="163" spans="1:6">
      <c r="A163" s="54" t="s">
        <v>447</v>
      </c>
      <c r="B163" s="54"/>
      <c r="C163" s="55"/>
      <c r="D163" s="55"/>
      <c r="E163" s="54" t="s">
        <v>448</v>
      </c>
      <c r="F163" s="56"/>
    </row>
    <row r="164" spans="1:6">
      <c r="A164" s="56"/>
      <c r="B164" s="56"/>
      <c r="C164" s="57"/>
      <c r="D164" s="57"/>
      <c r="E164" s="56"/>
      <c r="F164" s="56"/>
    </row>
    <row r="165" spans="1:6">
      <c r="A165" s="56" t="s">
        <v>396</v>
      </c>
      <c r="B165" s="56">
        <v>13</v>
      </c>
      <c r="C165" s="57">
        <v>0.72916666666666663</v>
      </c>
      <c r="D165" s="57">
        <v>0.72013899999999997</v>
      </c>
      <c r="E165" s="58" t="str">
        <f t="shared" ref="E165:E185" si="11">HYPERLINK("#'Table 10'!A1","Table 10")</f>
        <v>Table 10</v>
      </c>
      <c r="F165" s="56"/>
    </row>
    <row r="166" spans="1:6">
      <c r="A166" s="56" t="s">
        <v>397</v>
      </c>
      <c r="B166" s="56">
        <v>14</v>
      </c>
      <c r="C166" s="57">
        <v>0.72916666666666663</v>
      </c>
      <c r="D166" s="57">
        <v>0.71944399999999997</v>
      </c>
      <c r="E166" s="58" t="str">
        <f t="shared" si="11"/>
        <v>Table 10</v>
      </c>
      <c r="F166" s="56"/>
    </row>
    <row r="167" spans="1:6">
      <c r="A167" s="56" t="s">
        <v>398</v>
      </c>
      <c r="B167" s="56">
        <v>15</v>
      </c>
      <c r="C167" s="57">
        <v>0.72916666666666663</v>
      </c>
      <c r="D167" s="57">
        <v>0.71875</v>
      </c>
      <c r="E167" s="58" t="str">
        <f t="shared" si="11"/>
        <v>Table 10</v>
      </c>
      <c r="F167" s="56"/>
    </row>
    <row r="168" spans="1:6">
      <c r="A168" s="56" t="s">
        <v>399</v>
      </c>
      <c r="B168" s="56">
        <v>8</v>
      </c>
      <c r="C168" s="57">
        <v>0.625</v>
      </c>
      <c r="D168" s="57">
        <v>0.61944399999999999</v>
      </c>
      <c r="E168" s="58" t="str">
        <f t="shared" si="11"/>
        <v>Table 10</v>
      </c>
      <c r="F168" s="56"/>
    </row>
    <row r="169" spans="1:6">
      <c r="A169" s="56" t="s">
        <v>400</v>
      </c>
      <c r="B169" s="56">
        <v>24</v>
      </c>
      <c r="C169" s="57">
        <v>0.33333333333333331</v>
      </c>
      <c r="D169" s="57">
        <v>0.31666699999999998</v>
      </c>
      <c r="E169" s="58" t="str">
        <f t="shared" si="11"/>
        <v>Table 10</v>
      </c>
      <c r="F169" s="56"/>
    </row>
    <row r="170" spans="1:6">
      <c r="A170" s="56" t="s">
        <v>401</v>
      </c>
      <c r="B170" s="56">
        <v>19</v>
      </c>
      <c r="C170" s="57">
        <v>0.33333333333333331</v>
      </c>
      <c r="D170" s="57">
        <v>0.32013900000000001</v>
      </c>
      <c r="E170" s="58" t="str">
        <f t="shared" si="11"/>
        <v>Table 10</v>
      </c>
      <c r="F170" s="56"/>
    </row>
    <row r="171" spans="1:6">
      <c r="A171" s="56" t="s">
        <v>402</v>
      </c>
      <c r="B171" s="56">
        <v>23</v>
      </c>
      <c r="C171" s="57">
        <v>0.33333333333333331</v>
      </c>
      <c r="D171" s="57">
        <v>0.317361</v>
      </c>
      <c r="E171" s="58" t="str">
        <f t="shared" si="11"/>
        <v>Table 10</v>
      </c>
      <c r="F171" s="56"/>
    </row>
    <row r="172" spans="1:6">
      <c r="A172" s="56" t="s">
        <v>403</v>
      </c>
      <c r="B172" s="56">
        <v>23</v>
      </c>
      <c r="C172" s="57">
        <v>0.33333333333333331</v>
      </c>
      <c r="D172" s="57">
        <v>0.317361</v>
      </c>
      <c r="E172" s="58" t="str">
        <f t="shared" si="11"/>
        <v>Table 10</v>
      </c>
      <c r="F172" s="56"/>
    </row>
    <row r="173" spans="1:6">
      <c r="A173" s="56" t="s">
        <v>404</v>
      </c>
      <c r="B173" s="56">
        <v>23</v>
      </c>
      <c r="C173" s="57">
        <v>0.33333333333333331</v>
      </c>
      <c r="D173" s="57">
        <v>0.317361</v>
      </c>
      <c r="E173" s="58" t="str">
        <f t="shared" si="11"/>
        <v>Table 10</v>
      </c>
      <c r="F173" s="56"/>
    </row>
    <row r="174" spans="1:6">
      <c r="A174" s="56" t="s">
        <v>418</v>
      </c>
      <c r="B174" s="56">
        <v>1</v>
      </c>
      <c r="C174" s="57">
        <v>0.72916666666666663</v>
      </c>
      <c r="D174" s="57">
        <v>0.72847200000000001</v>
      </c>
      <c r="E174" s="58" t="str">
        <f t="shared" si="11"/>
        <v>Table 10</v>
      </c>
      <c r="F174" s="56"/>
    </row>
    <row r="175" spans="1:6">
      <c r="A175" s="56" t="s">
        <v>419</v>
      </c>
      <c r="B175" s="56">
        <v>17</v>
      </c>
      <c r="C175" s="57">
        <v>0.72916666666666663</v>
      </c>
      <c r="D175" s="57">
        <v>0.71736100000000003</v>
      </c>
      <c r="E175" s="58" t="str">
        <f t="shared" si="11"/>
        <v>Table 10</v>
      </c>
      <c r="F175" s="56"/>
    </row>
    <row r="176" spans="1:6">
      <c r="A176" s="56" t="s">
        <v>420</v>
      </c>
      <c r="B176" s="56">
        <v>17</v>
      </c>
      <c r="C176" s="57">
        <v>0.72916666666666663</v>
      </c>
      <c r="D176" s="57">
        <v>0.71736100000000003</v>
      </c>
      <c r="E176" s="58" t="str">
        <f t="shared" si="11"/>
        <v>Table 10</v>
      </c>
      <c r="F176" s="56"/>
    </row>
    <row r="177" spans="1:6">
      <c r="A177" s="56" t="s">
        <v>407</v>
      </c>
      <c r="B177" s="56">
        <v>11</v>
      </c>
      <c r="C177" s="57">
        <v>0.72916666666666663</v>
      </c>
      <c r="D177" s="57">
        <v>0.72152799999999995</v>
      </c>
      <c r="E177" s="58" t="str">
        <f t="shared" si="11"/>
        <v>Table 10</v>
      </c>
      <c r="F177" s="56"/>
    </row>
    <row r="178" spans="1:6">
      <c r="A178" s="56" t="s">
        <v>408</v>
      </c>
      <c r="B178" s="56">
        <v>13</v>
      </c>
      <c r="C178" s="57">
        <v>0.625</v>
      </c>
      <c r="D178" s="57">
        <v>0.61597199999999996</v>
      </c>
      <c r="E178" s="58" t="str">
        <f t="shared" si="11"/>
        <v>Table 10</v>
      </c>
      <c r="F178" s="56"/>
    </row>
    <row r="179" spans="1:6">
      <c r="A179" s="56" t="s">
        <v>409</v>
      </c>
      <c r="B179" s="56">
        <v>18</v>
      </c>
      <c r="C179" s="57">
        <v>0.33333333333333331</v>
      </c>
      <c r="D179" s="57">
        <v>0.32083299999999998</v>
      </c>
      <c r="E179" s="58" t="str">
        <f t="shared" si="11"/>
        <v>Table 10</v>
      </c>
      <c r="F179" s="56"/>
    </row>
    <row r="180" spans="1:6">
      <c r="A180" s="56" t="s">
        <v>410</v>
      </c>
      <c r="B180" s="56">
        <v>19</v>
      </c>
      <c r="C180" s="57">
        <v>0.33333333333333331</v>
      </c>
      <c r="D180" s="57">
        <v>0.32013900000000001</v>
      </c>
      <c r="E180" s="58" t="str">
        <f t="shared" si="11"/>
        <v>Table 10</v>
      </c>
      <c r="F180" s="56"/>
    </row>
    <row r="181" spans="1:6">
      <c r="A181" s="56" t="s">
        <v>411</v>
      </c>
      <c r="B181" s="56">
        <v>22</v>
      </c>
      <c r="C181" s="57">
        <v>0.33333333333333331</v>
      </c>
      <c r="D181" s="57">
        <v>0.31805600000000001</v>
      </c>
      <c r="E181" s="58" t="str">
        <f t="shared" si="11"/>
        <v>Table 10</v>
      </c>
      <c r="F181" s="56"/>
    </row>
    <row r="182" spans="1:6">
      <c r="A182" s="56" t="s">
        <v>412</v>
      </c>
      <c r="B182" s="56">
        <v>16</v>
      </c>
      <c r="C182" s="57">
        <v>0.33333333333333331</v>
      </c>
      <c r="D182" s="57">
        <v>0.32222200000000001</v>
      </c>
      <c r="E182" s="58" t="str">
        <f t="shared" si="11"/>
        <v>Table 10</v>
      </c>
      <c r="F182" s="56"/>
    </row>
    <row r="183" spans="1:6">
      <c r="A183" s="56" t="s">
        <v>413</v>
      </c>
      <c r="B183" s="56">
        <v>12</v>
      </c>
      <c r="C183" s="57">
        <v>0.72916666666666663</v>
      </c>
      <c r="D183" s="57">
        <v>0.72083299999999995</v>
      </c>
      <c r="E183" s="58" t="str">
        <f t="shared" si="11"/>
        <v>Table 10</v>
      </c>
      <c r="F183" s="56"/>
    </row>
    <row r="184" spans="1:6">
      <c r="A184" s="56" t="s">
        <v>414</v>
      </c>
      <c r="B184" s="56">
        <v>11</v>
      </c>
      <c r="C184" s="57">
        <v>0.72916666666666663</v>
      </c>
      <c r="D184" s="57">
        <v>0.72152799999999995</v>
      </c>
      <c r="E184" s="58" t="str">
        <f t="shared" si="11"/>
        <v>Table 10</v>
      </c>
      <c r="F184" s="56"/>
    </row>
    <row r="185" spans="1:6">
      <c r="A185" s="56" t="s">
        <v>415</v>
      </c>
      <c r="B185" s="56">
        <v>9</v>
      </c>
      <c r="C185" s="57">
        <v>0.72916666666666663</v>
      </c>
      <c r="D185" s="57">
        <v>0.72291700000000003</v>
      </c>
      <c r="E185" s="58" t="str">
        <f t="shared" si="11"/>
        <v>Table 10</v>
      </c>
      <c r="F185" s="56"/>
    </row>
    <row r="186" spans="1:6">
      <c r="A186" s="54" t="s">
        <v>449</v>
      </c>
      <c r="B186" s="54"/>
      <c r="C186" s="55"/>
      <c r="D186" s="55"/>
      <c r="E186" s="54" t="s">
        <v>450</v>
      </c>
      <c r="F186" s="56"/>
    </row>
    <row r="187" spans="1:6">
      <c r="A187" s="54" t="s">
        <v>453</v>
      </c>
      <c r="B187" s="54"/>
      <c r="C187" s="55"/>
      <c r="D187" s="55"/>
      <c r="E187" s="54" t="s">
        <v>454</v>
      </c>
      <c r="F187" s="56"/>
    </row>
    <row r="188" spans="1:6">
      <c r="A188" s="56"/>
      <c r="B188" s="56"/>
      <c r="C188" s="57"/>
      <c r="D188" s="57"/>
      <c r="E188" s="56"/>
      <c r="F188" s="56"/>
    </row>
    <row r="189" spans="1:6">
      <c r="A189" s="56" t="s">
        <v>396</v>
      </c>
      <c r="B189" s="56">
        <v>14</v>
      </c>
      <c r="C189" s="57">
        <v>0.29166666666666669</v>
      </c>
      <c r="D189" s="57">
        <v>0.28194399999999997</v>
      </c>
      <c r="E189" s="58" t="str">
        <f t="shared" ref="E189:E206" si="12">HYPERLINK("#'Table 12'!A1","Table 12")</f>
        <v>Table 12</v>
      </c>
      <c r="F189" s="56"/>
    </row>
    <row r="190" spans="1:6">
      <c r="A190" s="56" t="s">
        <v>397</v>
      </c>
      <c r="B190" s="56">
        <v>15</v>
      </c>
      <c r="C190" s="57">
        <v>0.29166666666666669</v>
      </c>
      <c r="D190" s="57">
        <v>0.28125</v>
      </c>
      <c r="E190" s="58" t="str">
        <f t="shared" si="12"/>
        <v>Table 12</v>
      </c>
      <c r="F190" s="56"/>
    </row>
    <row r="191" spans="1:6">
      <c r="A191" s="56" t="s">
        <v>398</v>
      </c>
      <c r="B191" s="56">
        <v>13</v>
      </c>
      <c r="C191" s="57">
        <v>0.29166666666666669</v>
      </c>
      <c r="D191" s="57">
        <v>0.28263899999999997</v>
      </c>
      <c r="E191" s="58" t="str">
        <f t="shared" si="12"/>
        <v>Table 12</v>
      </c>
      <c r="F191" s="56"/>
    </row>
    <row r="192" spans="1:6">
      <c r="A192" s="56" t="s">
        <v>400</v>
      </c>
      <c r="B192" s="56">
        <v>13</v>
      </c>
      <c r="C192" s="57">
        <v>0.29166666666666669</v>
      </c>
      <c r="D192" s="57">
        <v>0.28263899999999997</v>
      </c>
      <c r="E192" s="58" t="str">
        <f t="shared" si="12"/>
        <v>Table 12</v>
      </c>
      <c r="F192" s="56"/>
    </row>
    <row r="193" spans="1:6">
      <c r="A193" s="56" t="s">
        <v>401</v>
      </c>
      <c r="B193" s="56">
        <v>13</v>
      </c>
      <c r="C193" s="57">
        <v>0.29166666666666669</v>
      </c>
      <c r="D193" s="57">
        <v>0.28263899999999997</v>
      </c>
      <c r="E193" s="58" t="str">
        <f t="shared" si="12"/>
        <v>Table 12</v>
      </c>
      <c r="F193" s="56"/>
    </row>
    <row r="194" spans="1:6">
      <c r="A194" s="56" t="s">
        <v>402</v>
      </c>
      <c r="B194" s="56">
        <v>13</v>
      </c>
      <c r="C194" s="57">
        <v>0.29166666666666669</v>
      </c>
      <c r="D194" s="57">
        <v>0.28263899999999997</v>
      </c>
      <c r="E194" s="58" t="str">
        <f t="shared" si="12"/>
        <v>Table 12</v>
      </c>
      <c r="F194" s="56"/>
    </row>
    <row r="195" spans="1:6">
      <c r="A195" s="56" t="s">
        <v>403</v>
      </c>
      <c r="B195" s="56">
        <v>13</v>
      </c>
      <c r="C195" s="57">
        <v>0.29166666666666669</v>
      </c>
      <c r="D195" s="57">
        <v>0.28263899999999997</v>
      </c>
      <c r="E195" s="58" t="str">
        <f t="shared" si="12"/>
        <v>Table 12</v>
      </c>
      <c r="F195" s="56"/>
    </row>
    <row r="196" spans="1:6">
      <c r="A196" s="56" t="s">
        <v>404</v>
      </c>
      <c r="B196" s="56">
        <v>13</v>
      </c>
      <c r="C196" s="57">
        <v>0.29166666666666669</v>
      </c>
      <c r="D196" s="57">
        <v>0.28263899999999997</v>
      </c>
      <c r="E196" s="58" t="str">
        <f t="shared" si="12"/>
        <v>Table 12</v>
      </c>
      <c r="F196" s="56"/>
    </row>
    <row r="197" spans="1:6">
      <c r="A197" s="56" t="s">
        <v>418</v>
      </c>
      <c r="B197" s="56">
        <v>12</v>
      </c>
      <c r="C197" s="57">
        <v>0.29166666666666669</v>
      </c>
      <c r="D197" s="57">
        <v>0.283333</v>
      </c>
      <c r="E197" s="58" t="str">
        <f t="shared" si="12"/>
        <v>Table 12</v>
      </c>
      <c r="F197" s="56"/>
    </row>
    <row r="198" spans="1:6">
      <c r="A198" s="56" t="s">
        <v>419</v>
      </c>
      <c r="B198" s="56">
        <v>13</v>
      </c>
      <c r="C198" s="57">
        <v>0.29166666666666669</v>
      </c>
      <c r="D198" s="57">
        <v>0.28263899999999997</v>
      </c>
      <c r="E198" s="58" t="str">
        <f t="shared" si="12"/>
        <v>Table 12</v>
      </c>
      <c r="F198" s="56"/>
    </row>
    <row r="199" spans="1:6">
      <c r="A199" s="56" t="s">
        <v>420</v>
      </c>
      <c r="B199" s="56">
        <v>13</v>
      </c>
      <c r="C199" s="57">
        <v>0.29166666666666669</v>
      </c>
      <c r="D199" s="57">
        <v>0.28263899999999997</v>
      </c>
      <c r="E199" s="58" t="str">
        <f t="shared" si="12"/>
        <v>Table 12</v>
      </c>
      <c r="F199" s="56"/>
    </row>
    <row r="200" spans="1:6">
      <c r="A200" s="56" t="s">
        <v>407</v>
      </c>
      <c r="B200" s="56">
        <v>14</v>
      </c>
      <c r="C200" s="57">
        <v>0.29166666666666669</v>
      </c>
      <c r="D200" s="57">
        <v>0.28194399999999997</v>
      </c>
      <c r="E200" s="58" t="str">
        <f t="shared" si="12"/>
        <v>Table 12</v>
      </c>
      <c r="F200" s="56"/>
    </row>
    <row r="201" spans="1:6">
      <c r="A201" s="56" t="s">
        <v>408</v>
      </c>
      <c r="B201" s="56">
        <v>14</v>
      </c>
      <c r="C201" s="57">
        <v>0.29166666666666669</v>
      </c>
      <c r="D201" s="57">
        <v>0.28194399999999997</v>
      </c>
      <c r="E201" s="58" t="str">
        <f t="shared" si="12"/>
        <v>Table 12</v>
      </c>
      <c r="F201" s="56"/>
    </row>
    <row r="202" spans="1:6">
      <c r="A202" s="56" t="s">
        <v>409</v>
      </c>
      <c r="B202" s="56">
        <v>13</v>
      </c>
      <c r="C202" s="57">
        <v>0.29166666666666669</v>
      </c>
      <c r="D202" s="57">
        <v>0.28263899999999997</v>
      </c>
      <c r="E202" s="58" t="str">
        <f t="shared" si="12"/>
        <v>Table 12</v>
      </c>
      <c r="F202" s="56"/>
    </row>
    <row r="203" spans="1:6">
      <c r="A203" s="56" t="s">
        <v>410</v>
      </c>
      <c r="B203" s="56">
        <v>13</v>
      </c>
      <c r="C203" s="57">
        <v>0.29166666666666669</v>
      </c>
      <c r="D203" s="57">
        <v>0.28263899999999997</v>
      </c>
      <c r="E203" s="58" t="str">
        <f t="shared" si="12"/>
        <v>Table 12</v>
      </c>
      <c r="F203" s="56"/>
    </row>
    <row r="204" spans="1:6">
      <c r="A204" s="56" t="s">
        <v>412</v>
      </c>
      <c r="B204" s="56">
        <v>15</v>
      </c>
      <c r="C204" s="57">
        <v>0.29166666666666669</v>
      </c>
      <c r="D204" s="57">
        <v>0.28125</v>
      </c>
      <c r="E204" s="58" t="str">
        <f t="shared" si="12"/>
        <v>Table 12</v>
      </c>
      <c r="F204" s="56"/>
    </row>
    <row r="205" spans="1:6">
      <c r="A205" s="56" t="s">
        <v>413</v>
      </c>
      <c r="B205" s="56">
        <v>13</v>
      </c>
      <c r="C205" s="57">
        <v>0.29166666666666669</v>
      </c>
      <c r="D205" s="57">
        <v>0.28263899999999997</v>
      </c>
      <c r="E205" s="58" t="str">
        <f t="shared" si="12"/>
        <v>Table 12</v>
      </c>
      <c r="F205" s="56"/>
    </row>
    <row r="206" spans="1:6">
      <c r="A206" s="56" t="s">
        <v>414</v>
      </c>
      <c r="B206" s="56">
        <v>14</v>
      </c>
      <c r="C206" s="57">
        <v>0.29166666666666669</v>
      </c>
      <c r="D206" s="57">
        <v>0.28194399999999997</v>
      </c>
      <c r="E206" s="58" t="str">
        <f t="shared" si="12"/>
        <v>Table 12</v>
      </c>
      <c r="F206" s="56"/>
    </row>
    <row r="207" spans="1:6">
      <c r="A207" s="54" t="s">
        <v>456</v>
      </c>
      <c r="B207" s="54"/>
      <c r="C207" s="55"/>
      <c r="D207" s="55"/>
      <c r="E207" s="54" t="s">
        <v>457</v>
      </c>
      <c r="F207" s="56"/>
    </row>
    <row r="208" spans="1:6">
      <c r="A208" s="56"/>
      <c r="B208" s="56"/>
      <c r="C208" s="57"/>
      <c r="D208" s="57"/>
      <c r="E208" s="56"/>
      <c r="F208" s="56"/>
    </row>
    <row r="209" spans="1:6">
      <c r="A209" s="59" t="s">
        <v>458</v>
      </c>
      <c r="B209" s="59"/>
      <c r="C209" s="60"/>
      <c r="D209" s="60"/>
      <c r="E209" s="59"/>
      <c r="F209" s="56"/>
    </row>
    <row r="210" spans="1:6">
      <c r="A210" s="59" t="s">
        <v>459</v>
      </c>
      <c r="B210" s="59"/>
      <c r="C210" s="60"/>
      <c r="D210" s="60"/>
      <c r="E210" s="59"/>
      <c r="F210" s="56"/>
    </row>
    <row r="211" spans="1:6">
      <c r="A211" s="59" t="s">
        <v>461</v>
      </c>
      <c r="B211" s="59"/>
      <c r="C211" s="60"/>
      <c r="D211" s="60"/>
      <c r="E211" s="59"/>
      <c r="F211" s="56"/>
    </row>
    <row r="212" spans="1:6">
      <c r="A212" s="59" t="s">
        <v>463</v>
      </c>
      <c r="B212" s="59"/>
      <c r="C212" s="60"/>
      <c r="D212" s="60"/>
      <c r="E212" s="59"/>
      <c r="F212" s="56"/>
    </row>
    <row r="213" spans="1:6">
      <c r="A213" s="59" t="s">
        <v>444</v>
      </c>
      <c r="B213" s="59"/>
      <c r="C213" s="60"/>
      <c r="D213" s="60"/>
      <c r="E213" s="59"/>
      <c r="F213" s="56"/>
    </row>
    <row r="214" spans="1:6">
      <c r="A214" s="59" t="s">
        <v>425</v>
      </c>
      <c r="B214" s="59"/>
      <c r="C214" s="60"/>
      <c r="D214" s="60"/>
      <c r="E214" s="59"/>
      <c r="F214" s="56"/>
    </row>
    <row r="215" spans="1:6">
      <c r="A215" s="56" t="s">
        <v>419</v>
      </c>
      <c r="B215" s="56">
        <v>4</v>
      </c>
      <c r="C215" s="57">
        <v>0.20833333333333334</v>
      </c>
      <c r="D215" s="57">
        <v>0.20555599999999999</v>
      </c>
      <c r="E215" s="58" t="str">
        <f t="shared" ref="E215:E224" si="13">HYPERLINK("#'Table 13'!A1","Table 13")</f>
        <v>Table 13</v>
      </c>
      <c r="F215" s="56"/>
    </row>
    <row r="216" spans="1:6">
      <c r="A216" s="56" t="s">
        <v>420</v>
      </c>
      <c r="B216" s="56">
        <v>3</v>
      </c>
      <c r="C216" s="57">
        <v>0.20833333333333334</v>
      </c>
      <c r="D216" s="57">
        <v>0.20624999999999999</v>
      </c>
      <c r="E216" s="58" t="str">
        <f t="shared" si="13"/>
        <v>Table 13</v>
      </c>
      <c r="F216" s="56"/>
    </row>
    <row r="217" spans="1:6">
      <c r="A217" s="56" t="s">
        <v>407</v>
      </c>
      <c r="B217" s="56">
        <v>1</v>
      </c>
      <c r="C217" s="57">
        <v>0.20833333333333334</v>
      </c>
      <c r="D217" s="57">
        <v>0.20763899999999999</v>
      </c>
      <c r="E217" s="58" t="str">
        <f t="shared" si="13"/>
        <v>Table 13</v>
      </c>
      <c r="F217" s="56"/>
    </row>
    <row r="218" spans="1:6">
      <c r="A218" s="56" t="s">
        <v>409</v>
      </c>
      <c r="B218" s="56">
        <v>19</v>
      </c>
      <c r="C218" s="57">
        <v>0.33333333333333331</v>
      </c>
      <c r="D218" s="57">
        <v>0.32013900000000001</v>
      </c>
      <c r="E218" s="58" t="str">
        <f t="shared" si="13"/>
        <v>Table 13</v>
      </c>
      <c r="F218" s="56"/>
    </row>
    <row r="219" spans="1:6">
      <c r="A219" s="56" t="s">
        <v>410</v>
      </c>
      <c r="B219" s="56">
        <v>17</v>
      </c>
      <c r="C219" s="57">
        <v>0.33333333333333331</v>
      </c>
      <c r="D219" s="57">
        <v>0.32152799999999998</v>
      </c>
      <c r="E219" s="58" t="str">
        <f t="shared" si="13"/>
        <v>Table 13</v>
      </c>
      <c r="F219" s="56"/>
    </row>
    <row r="220" spans="1:6">
      <c r="A220" s="56" t="s">
        <v>411</v>
      </c>
      <c r="B220" s="56">
        <v>27</v>
      </c>
      <c r="C220" s="57">
        <v>0.33333333333333331</v>
      </c>
      <c r="D220" s="57">
        <v>0.314583</v>
      </c>
      <c r="E220" s="58" t="str">
        <f t="shared" si="13"/>
        <v>Table 13</v>
      </c>
      <c r="F220" s="56"/>
    </row>
    <row r="221" spans="1:6">
      <c r="A221" s="56" t="s">
        <v>412</v>
      </c>
      <c r="B221" s="56">
        <v>17</v>
      </c>
      <c r="C221" s="57">
        <v>0.33333333333333331</v>
      </c>
      <c r="D221" s="57">
        <v>0.32152799999999998</v>
      </c>
      <c r="E221" s="58" t="str">
        <f t="shared" si="13"/>
        <v>Table 13</v>
      </c>
      <c r="F221" s="56"/>
    </row>
    <row r="222" spans="1:6">
      <c r="A222" s="56" t="s">
        <v>413</v>
      </c>
      <c r="B222" s="56">
        <v>17</v>
      </c>
      <c r="C222" s="57">
        <v>0.33333333333333331</v>
      </c>
      <c r="D222" s="57">
        <v>0.32152799999999998</v>
      </c>
      <c r="E222" s="58" t="str">
        <f t="shared" si="13"/>
        <v>Table 13</v>
      </c>
      <c r="F222" s="56"/>
    </row>
    <row r="223" spans="1:6">
      <c r="A223" s="56" t="s">
        <v>414</v>
      </c>
      <c r="B223" s="56">
        <v>17</v>
      </c>
      <c r="C223" s="57">
        <v>0.33333333333333331</v>
      </c>
      <c r="D223" s="57">
        <v>0.32152799999999998</v>
      </c>
      <c r="E223" s="58" t="str">
        <f t="shared" si="13"/>
        <v>Table 13</v>
      </c>
      <c r="F223" s="56"/>
    </row>
    <row r="224" spans="1:6">
      <c r="A224" s="56" t="s">
        <v>415</v>
      </c>
      <c r="B224" s="56">
        <v>12</v>
      </c>
      <c r="C224" s="57">
        <v>0.33333333333333331</v>
      </c>
      <c r="D224" s="57">
        <v>0.32500000000000001</v>
      </c>
      <c r="E224" s="58" t="str">
        <f t="shared" si="13"/>
        <v>Table 13</v>
      </c>
      <c r="F224" s="56"/>
    </row>
    <row r="225" spans="1:6">
      <c r="A225" s="54" t="s">
        <v>464</v>
      </c>
      <c r="B225" s="54"/>
      <c r="C225" s="55"/>
      <c r="D225" s="55"/>
      <c r="E225" s="54" t="s">
        <v>465</v>
      </c>
      <c r="F225" s="56"/>
    </row>
    <row r="226" spans="1:6">
      <c r="A226" s="56"/>
      <c r="B226" s="56"/>
      <c r="C226" s="57"/>
      <c r="D226" s="57"/>
      <c r="E226" s="56"/>
      <c r="F226" s="56"/>
    </row>
    <row r="227" spans="1:6">
      <c r="A227" s="59" t="s">
        <v>466</v>
      </c>
      <c r="B227" s="59"/>
      <c r="C227" s="60"/>
      <c r="D227" s="60"/>
      <c r="E227" s="59"/>
      <c r="F227" s="56"/>
    </row>
    <row r="228" spans="1:6">
      <c r="A228" s="56" t="s">
        <v>398</v>
      </c>
      <c r="B228" s="56">
        <v>48</v>
      </c>
      <c r="C228" s="57">
        <v>0.72916666666666663</v>
      </c>
      <c r="D228" s="57">
        <v>0.69583300000000003</v>
      </c>
      <c r="E228" s="58" t="str">
        <f>HYPERLINK("#'Table 14'!A1","Table 14")</f>
        <v>Table 14</v>
      </c>
      <c r="F228" s="56"/>
    </row>
    <row r="229" spans="1:6">
      <c r="A229" s="56" t="s">
        <v>401</v>
      </c>
      <c r="B229" s="56">
        <v>4</v>
      </c>
      <c r="C229" s="57">
        <v>0.72916666666666663</v>
      </c>
      <c r="D229" s="57">
        <v>0.72638899999999995</v>
      </c>
      <c r="E229" s="58" t="str">
        <f>HYPERLINK("#'Table 14'!A1","Table 14")</f>
        <v>Table 14</v>
      </c>
      <c r="F229" s="56"/>
    </row>
    <row r="230" spans="1:6">
      <c r="A230" s="56" t="s">
        <v>404</v>
      </c>
      <c r="B230" s="56">
        <v>6</v>
      </c>
      <c r="C230" s="57">
        <v>0.625</v>
      </c>
      <c r="D230" s="57">
        <v>0.62083299999999997</v>
      </c>
      <c r="E230" s="58" t="str">
        <f>HYPERLINK("#'Table 14'!A1","Table 14")</f>
        <v>Table 14</v>
      </c>
      <c r="F230" s="56"/>
    </row>
    <row r="231" spans="1:6">
      <c r="A231" s="56" t="s">
        <v>420</v>
      </c>
      <c r="B231" s="56">
        <v>3</v>
      </c>
      <c r="C231" s="57">
        <v>0.33333333333333331</v>
      </c>
      <c r="D231" s="57">
        <v>0.33124999999999999</v>
      </c>
      <c r="E231" s="58" t="str">
        <f>HYPERLINK("#'Table 14'!A1","Table 14")</f>
        <v>Table 14</v>
      </c>
      <c r="F231" s="56"/>
    </row>
    <row r="232" spans="1:6">
      <c r="A232" s="59" t="s">
        <v>435</v>
      </c>
      <c r="B232" s="59"/>
      <c r="C232" s="60"/>
      <c r="D232" s="60"/>
      <c r="E232" s="59"/>
      <c r="F232" s="56"/>
    </row>
    <row r="233" spans="1:6">
      <c r="A233" s="56" t="s">
        <v>408</v>
      </c>
      <c r="B233" s="56">
        <v>7</v>
      </c>
      <c r="C233" s="57">
        <v>0.33333333333333331</v>
      </c>
      <c r="D233" s="57">
        <v>0.32847199999999999</v>
      </c>
      <c r="E233" s="58" t="str">
        <f t="shared" ref="E233:E238" si="14">HYPERLINK("#'Table 14'!A1","Table 14")</f>
        <v>Table 14</v>
      </c>
      <c r="F233" s="56"/>
    </row>
    <row r="234" spans="1:6">
      <c r="A234" s="56" t="s">
        <v>409</v>
      </c>
      <c r="B234" s="56">
        <v>4</v>
      </c>
      <c r="C234" s="57">
        <v>0.33333333333333331</v>
      </c>
      <c r="D234" s="57">
        <v>0.33055600000000002</v>
      </c>
      <c r="E234" s="58" t="str">
        <f t="shared" si="14"/>
        <v>Table 14</v>
      </c>
      <c r="F234" s="56"/>
    </row>
    <row r="235" spans="1:6">
      <c r="A235" s="56" t="s">
        <v>411</v>
      </c>
      <c r="B235" s="56">
        <v>3</v>
      </c>
      <c r="C235" s="57">
        <v>0.33333333333333331</v>
      </c>
      <c r="D235" s="57">
        <v>0.33124999999999999</v>
      </c>
      <c r="E235" s="58" t="str">
        <f t="shared" si="14"/>
        <v>Table 14</v>
      </c>
      <c r="F235" s="56"/>
    </row>
    <row r="236" spans="1:6">
      <c r="A236" s="56" t="s">
        <v>412</v>
      </c>
      <c r="B236" s="56">
        <v>10</v>
      </c>
      <c r="C236" s="57">
        <v>0.33333333333333331</v>
      </c>
      <c r="D236" s="57">
        <v>0.32638899999999998</v>
      </c>
      <c r="E236" s="58" t="str">
        <f t="shared" si="14"/>
        <v>Table 14</v>
      </c>
      <c r="F236" s="56"/>
    </row>
    <row r="237" spans="1:6">
      <c r="A237" s="56" t="s">
        <v>413</v>
      </c>
      <c r="B237" s="56">
        <v>7</v>
      </c>
      <c r="C237" s="57">
        <v>0.72916666666666663</v>
      </c>
      <c r="D237" s="57">
        <v>0.72430600000000001</v>
      </c>
      <c r="E237" s="58" t="str">
        <f t="shared" si="14"/>
        <v>Table 14</v>
      </c>
      <c r="F237" s="56"/>
    </row>
    <row r="238" spans="1:6">
      <c r="A238" s="56" t="s">
        <v>414</v>
      </c>
      <c r="B238" s="56">
        <v>7</v>
      </c>
      <c r="C238" s="57">
        <v>0.72916666666666663</v>
      </c>
      <c r="D238" s="57">
        <v>0.72430600000000001</v>
      </c>
      <c r="E238" s="58" t="str">
        <f t="shared" si="14"/>
        <v>Table 14</v>
      </c>
      <c r="F238" s="56"/>
    </row>
    <row r="239" spans="1:6">
      <c r="A239" s="54" t="s">
        <v>467</v>
      </c>
      <c r="B239" s="54"/>
      <c r="C239" s="55"/>
      <c r="D239" s="55"/>
      <c r="E239" s="54" t="s">
        <v>468</v>
      </c>
      <c r="F239" s="56"/>
    </row>
    <row r="240" spans="1:6">
      <c r="A240" s="56"/>
      <c r="B240" s="56"/>
      <c r="C240" s="57"/>
      <c r="D240" s="57"/>
      <c r="E240" s="56"/>
      <c r="F240" s="56"/>
    </row>
    <row r="241" spans="1:6">
      <c r="A241" s="56" t="s">
        <v>396</v>
      </c>
      <c r="B241" s="56">
        <v>14</v>
      </c>
      <c r="C241" s="57">
        <v>0.72916666666666663</v>
      </c>
      <c r="D241" s="57">
        <v>0.71944399999999997</v>
      </c>
      <c r="E241" s="58" t="str">
        <f t="shared" ref="E241:E258" si="15">HYPERLINK("#'Table 15'!A1","Table 15")</f>
        <v>Table 15</v>
      </c>
      <c r="F241" s="56"/>
    </row>
    <row r="242" spans="1:6">
      <c r="A242" s="56" t="s">
        <v>397</v>
      </c>
      <c r="B242" s="56">
        <v>14</v>
      </c>
      <c r="C242" s="57">
        <v>0.72916666666666663</v>
      </c>
      <c r="D242" s="57">
        <v>0.71944399999999997</v>
      </c>
      <c r="E242" s="58" t="str">
        <f t="shared" si="15"/>
        <v>Table 15</v>
      </c>
      <c r="F242" s="56"/>
    </row>
    <row r="243" spans="1:6">
      <c r="A243" s="56" t="s">
        <v>398</v>
      </c>
      <c r="B243" s="56">
        <v>15</v>
      </c>
      <c r="C243" s="57">
        <v>0.72916666666666663</v>
      </c>
      <c r="D243" s="57">
        <v>0.71875</v>
      </c>
      <c r="E243" s="58" t="str">
        <f t="shared" si="15"/>
        <v>Table 15</v>
      </c>
      <c r="F243" s="56"/>
    </row>
    <row r="244" spans="1:6">
      <c r="A244" s="56" t="s">
        <v>399</v>
      </c>
      <c r="B244" s="56">
        <v>45</v>
      </c>
      <c r="C244" s="57">
        <v>0.625</v>
      </c>
      <c r="D244" s="57">
        <v>0.59375</v>
      </c>
      <c r="E244" s="58" t="str">
        <f t="shared" si="15"/>
        <v>Table 15</v>
      </c>
      <c r="F244" s="56"/>
    </row>
    <row r="245" spans="1:6">
      <c r="A245" s="56" t="s">
        <v>400</v>
      </c>
      <c r="B245" s="56">
        <v>25</v>
      </c>
      <c r="C245" s="57">
        <v>0.33333333333333331</v>
      </c>
      <c r="D245" s="57">
        <v>0.31597199999999998</v>
      </c>
      <c r="E245" s="58" t="str">
        <f t="shared" si="15"/>
        <v>Table 15</v>
      </c>
      <c r="F245" s="56"/>
    </row>
    <row r="246" spans="1:6">
      <c r="A246" s="56" t="s">
        <v>401</v>
      </c>
      <c r="B246" s="56">
        <v>19</v>
      </c>
      <c r="C246" s="57">
        <v>0.33333333333333331</v>
      </c>
      <c r="D246" s="57">
        <v>0.32013900000000001</v>
      </c>
      <c r="E246" s="58" t="str">
        <f t="shared" si="15"/>
        <v>Table 15</v>
      </c>
      <c r="F246" s="56"/>
    </row>
    <row r="247" spans="1:6">
      <c r="A247" s="56" t="s">
        <v>402</v>
      </c>
      <c r="B247" s="56">
        <v>24</v>
      </c>
      <c r="C247" s="57">
        <v>0.33333333333333331</v>
      </c>
      <c r="D247" s="57">
        <v>0.31666699999999998</v>
      </c>
      <c r="E247" s="58" t="str">
        <f t="shared" si="15"/>
        <v>Table 15</v>
      </c>
      <c r="F247" s="56"/>
    </row>
    <row r="248" spans="1:6">
      <c r="A248" s="56" t="s">
        <v>403</v>
      </c>
      <c r="B248" s="56">
        <v>24</v>
      </c>
      <c r="C248" s="57">
        <v>0.33333333333333331</v>
      </c>
      <c r="D248" s="57">
        <v>0.31666699999999998</v>
      </c>
      <c r="E248" s="58" t="str">
        <f t="shared" si="15"/>
        <v>Table 15</v>
      </c>
      <c r="F248" s="56"/>
    </row>
    <row r="249" spans="1:6">
      <c r="A249" s="56" t="s">
        <v>404</v>
      </c>
      <c r="B249" s="56">
        <v>24</v>
      </c>
      <c r="C249" s="57">
        <v>0.33333333333333331</v>
      </c>
      <c r="D249" s="57">
        <v>0.31666699999999998</v>
      </c>
      <c r="E249" s="58" t="str">
        <f t="shared" si="15"/>
        <v>Table 15</v>
      </c>
      <c r="F249" s="56"/>
    </row>
    <row r="250" spans="1:6">
      <c r="A250" s="56" t="s">
        <v>418</v>
      </c>
      <c r="B250" s="56">
        <v>1</v>
      </c>
      <c r="C250" s="57">
        <v>0.72916666666666663</v>
      </c>
      <c r="D250" s="57">
        <v>0.72847200000000001</v>
      </c>
      <c r="E250" s="58" t="str">
        <f t="shared" si="15"/>
        <v>Table 15</v>
      </c>
      <c r="F250" s="56"/>
    </row>
    <row r="251" spans="1:6">
      <c r="A251" s="56" t="s">
        <v>419</v>
      </c>
      <c r="B251" s="56">
        <v>16</v>
      </c>
      <c r="C251" s="57">
        <v>0.72916666666666663</v>
      </c>
      <c r="D251" s="57">
        <v>0.71805600000000003</v>
      </c>
      <c r="E251" s="58" t="str">
        <f t="shared" si="15"/>
        <v>Table 15</v>
      </c>
      <c r="F251" s="56"/>
    </row>
    <row r="252" spans="1:6">
      <c r="A252" s="56" t="s">
        <v>420</v>
      </c>
      <c r="B252" s="56">
        <v>17</v>
      </c>
      <c r="C252" s="57">
        <v>0.72916666666666663</v>
      </c>
      <c r="D252" s="57">
        <v>0.71736100000000003</v>
      </c>
      <c r="E252" s="58" t="str">
        <f t="shared" si="15"/>
        <v>Table 15</v>
      </c>
      <c r="F252" s="56"/>
    </row>
    <row r="253" spans="1:6">
      <c r="A253" s="56" t="s">
        <v>407</v>
      </c>
      <c r="B253" s="56">
        <v>11</v>
      </c>
      <c r="C253" s="57">
        <v>0.72916666666666663</v>
      </c>
      <c r="D253" s="57">
        <v>0.72152799999999995</v>
      </c>
      <c r="E253" s="58" t="str">
        <f t="shared" si="15"/>
        <v>Table 15</v>
      </c>
      <c r="F253" s="56"/>
    </row>
    <row r="254" spans="1:6">
      <c r="A254" s="56" t="s">
        <v>408</v>
      </c>
      <c r="B254" s="56">
        <v>14</v>
      </c>
      <c r="C254" s="57">
        <v>0.625</v>
      </c>
      <c r="D254" s="57">
        <v>0.61527799999999999</v>
      </c>
      <c r="E254" s="58" t="str">
        <f t="shared" si="15"/>
        <v>Table 15</v>
      </c>
      <c r="F254" s="56"/>
    </row>
    <row r="255" spans="1:6">
      <c r="A255" s="56" t="s">
        <v>409</v>
      </c>
      <c r="B255" s="56">
        <v>18</v>
      </c>
      <c r="C255" s="57">
        <v>0.33333333333333331</v>
      </c>
      <c r="D255" s="57">
        <v>0.32083299999999998</v>
      </c>
      <c r="E255" s="58" t="str">
        <f t="shared" si="15"/>
        <v>Table 15</v>
      </c>
      <c r="F255" s="56"/>
    </row>
    <row r="256" spans="1:6">
      <c r="A256" s="56" t="s">
        <v>410</v>
      </c>
      <c r="B256" s="56">
        <v>20</v>
      </c>
      <c r="C256" s="57">
        <v>0.33333333333333331</v>
      </c>
      <c r="D256" s="57">
        <v>0.31944400000000001</v>
      </c>
      <c r="E256" s="58" t="str">
        <f t="shared" si="15"/>
        <v>Table 15</v>
      </c>
      <c r="F256" s="56"/>
    </row>
    <row r="257" spans="1:6">
      <c r="A257" s="56" t="s">
        <v>411</v>
      </c>
      <c r="B257" s="56">
        <v>22</v>
      </c>
      <c r="C257" s="57">
        <v>0.33333333333333331</v>
      </c>
      <c r="D257" s="57">
        <v>0.31805600000000001</v>
      </c>
      <c r="E257" s="58" t="str">
        <f t="shared" si="15"/>
        <v>Table 15</v>
      </c>
      <c r="F257" s="56"/>
    </row>
    <row r="258" spans="1:6">
      <c r="A258" s="56" t="s">
        <v>412</v>
      </c>
      <c r="B258" s="56">
        <v>16</v>
      </c>
      <c r="C258" s="57">
        <v>0.33333333333333331</v>
      </c>
      <c r="D258" s="57">
        <v>0.32222200000000001</v>
      </c>
      <c r="E258" s="58" t="str">
        <f t="shared" si="15"/>
        <v>Table 15</v>
      </c>
      <c r="F258" s="56"/>
    </row>
    <row r="259" spans="1:6">
      <c r="A259" s="59" t="s">
        <v>446</v>
      </c>
      <c r="B259" s="59"/>
      <c r="C259" s="60"/>
      <c r="D259" s="60"/>
      <c r="E259" s="59"/>
      <c r="F259" s="56"/>
    </row>
    <row r="260" spans="1:6">
      <c r="A260" s="56" t="s">
        <v>414</v>
      </c>
      <c r="B260" s="56">
        <v>11</v>
      </c>
      <c r="C260" s="57">
        <v>0.72916666666666663</v>
      </c>
      <c r="D260" s="57">
        <v>0.72152799999999995</v>
      </c>
      <c r="E260" s="58" t="str">
        <f>HYPERLINK("#'Table 15'!A1","Table 15")</f>
        <v>Table 15</v>
      </c>
      <c r="F260" s="56"/>
    </row>
    <row r="261" spans="1:6">
      <c r="A261" s="56" t="s">
        <v>415</v>
      </c>
      <c r="B261" s="56">
        <v>9</v>
      </c>
      <c r="C261" s="57">
        <v>0.72916666666666663</v>
      </c>
      <c r="D261" s="57">
        <v>0.72291700000000003</v>
      </c>
      <c r="E261" s="58" t="str">
        <f>HYPERLINK("#'Table 15'!A1","Table 15")</f>
        <v>Table 15</v>
      </c>
      <c r="F261" s="56"/>
    </row>
    <row r="262" spans="1:6">
      <c r="A262" s="54" t="s">
        <v>469</v>
      </c>
      <c r="B262" s="54"/>
      <c r="C262" s="55"/>
      <c r="D262" s="55"/>
      <c r="E262" s="54" t="s">
        <v>470</v>
      </c>
      <c r="F262" s="56"/>
    </row>
    <row r="263" spans="1:6">
      <c r="A263" s="56"/>
      <c r="B263" s="56"/>
      <c r="C263" s="57"/>
      <c r="D263" s="57"/>
      <c r="E263" s="56"/>
      <c r="F263" s="56"/>
    </row>
    <row r="264" spans="1:6">
      <c r="A264" s="56" t="s">
        <v>396</v>
      </c>
      <c r="B264" s="56">
        <v>13</v>
      </c>
      <c r="C264" s="57">
        <v>0.33333333333333331</v>
      </c>
      <c r="D264" s="57">
        <v>0.32430599999999998</v>
      </c>
      <c r="E264" s="58" t="str">
        <f t="shared" ref="E264:E284" si="16">HYPERLINK("#'Table 16'!A1","Table 16")</f>
        <v>Table 16</v>
      </c>
      <c r="F264" s="56"/>
    </row>
    <row r="265" spans="1:6">
      <c r="A265" s="56" t="s">
        <v>397</v>
      </c>
      <c r="B265" s="56">
        <v>10</v>
      </c>
      <c r="C265" s="57">
        <v>0.33333333333333331</v>
      </c>
      <c r="D265" s="57">
        <v>0.32638899999999998</v>
      </c>
      <c r="E265" s="58" t="str">
        <f t="shared" si="16"/>
        <v>Table 16</v>
      </c>
      <c r="F265" s="56"/>
    </row>
    <row r="266" spans="1:6">
      <c r="A266" s="56" t="s">
        <v>398</v>
      </c>
      <c r="B266" s="56">
        <v>13</v>
      </c>
      <c r="C266" s="57">
        <v>0.33333333333333331</v>
      </c>
      <c r="D266" s="57">
        <v>0.32430599999999998</v>
      </c>
      <c r="E266" s="58" t="str">
        <f t="shared" si="16"/>
        <v>Table 16</v>
      </c>
      <c r="F266" s="56"/>
    </row>
    <row r="267" spans="1:6">
      <c r="A267" s="56" t="s">
        <v>399</v>
      </c>
      <c r="B267" s="56">
        <v>12</v>
      </c>
      <c r="C267" s="57">
        <v>0.33333333333333331</v>
      </c>
      <c r="D267" s="57">
        <v>0.32500000000000001</v>
      </c>
      <c r="E267" s="58" t="str">
        <f t="shared" si="16"/>
        <v>Table 16</v>
      </c>
      <c r="F267" s="56"/>
    </row>
    <row r="268" spans="1:6">
      <c r="A268" s="56" t="s">
        <v>400</v>
      </c>
      <c r="B268" s="56">
        <v>11</v>
      </c>
      <c r="C268" s="57">
        <v>0.33333333333333331</v>
      </c>
      <c r="D268" s="57">
        <v>0.32569399999999998</v>
      </c>
      <c r="E268" s="58" t="str">
        <f t="shared" si="16"/>
        <v>Table 16</v>
      </c>
      <c r="F268" s="56"/>
    </row>
    <row r="269" spans="1:6">
      <c r="A269" s="56" t="s">
        <v>401</v>
      </c>
      <c r="B269" s="56">
        <v>8</v>
      </c>
      <c r="C269" s="57">
        <v>0.33333333333333331</v>
      </c>
      <c r="D269" s="57">
        <v>0.32777800000000001</v>
      </c>
      <c r="E269" s="58" t="str">
        <f t="shared" si="16"/>
        <v>Table 16</v>
      </c>
      <c r="F269" s="56"/>
    </row>
    <row r="270" spans="1:6">
      <c r="A270" s="56" t="s">
        <v>402</v>
      </c>
      <c r="B270" s="56">
        <v>5</v>
      </c>
      <c r="C270" s="57">
        <v>0.33333333333333331</v>
      </c>
      <c r="D270" s="57">
        <v>0.32986100000000002</v>
      </c>
      <c r="E270" s="58" t="str">
        <f t="shared" si="16"/>
        <v>Table 16</v>
      </c>
      <c r="F270" s="56"/>
    </row>
    <row r="271" spans="1:6">
      <c r="A271" s="56" t="s">
        <v>403</v>
      </c>
      <c r="B271" s="56">
        <v>8</v>
      </c>
      <c r="C271" s="57">
        <v>0.33333333333333331</v>
      </c>
      <c r="D271" s="57">
        <v>0.32777800000000001</v>
      </c>
      <c r="E271" s="58" t="str">
        <f t="shared" si="16"/>
        <v>Table 16</v>
      </c>
      <c r="F271" s="56"/>
    </row>
    <row r="272" spans="1:6">
      <c r="A272" s="56" t="s">
        <v>404</v>
      </c>
      <c r="B272" s="56">
        <v>8</v>
      </c>
      <c r="C272" s="57">
        <v>0.33333333333333331</v>
      </c>
      <c r="D272" s="57">
        <v>0.32777800000000001</v>
      </c>
      <c r="E272" s="58" t="str">
        <f t="shared" si="16"/>
        <v>Table 16</v>
      </c>
      <c r="F272" s="56"/>
    </row>
    <row r="273" spans="1:6">
      <c r="A273" s="56" t="s">
        <v>418</v>
      </c>
      <c r="B273" s="56">
        <v>10</v>
      </c>
      <c r="C273" s="57">
        <v>0.33333333333333331</v>
      </c>
      <c r="D273" s="57">
        <v>0.32638899999999998</v>
      </c>
      <c r="E273" s="58" t="str">
        <f t="shared" si="16"/>
        <v>Table 16</v>
      </c>
      <c r="F273" s="56"/>
    </row>
    <row r="274" spans="1:6">
      <c r="A274" s="56" t="s">
        <v>419</v>
      </c>
      <c r="B274" s="56">
        <v>6</v>
      </c>
      <c r="C274" s="57">
        <v>0.33333333333333331</v>
      </c>
      <c r="D274" s="57">
        <v>0.32916699999999999</v>
      </c>
      <c r="E274" s="58" t="str">
        <f t="shared" si="16"/>
        <v>Table 16</v>
      </c>
      <c r="F274" s="56"/>
    </row>
    <row r="275" spans="1:6">
      <c r="A275" s="56" t="s">
        <v>420</v>
      </c>
      <c r="B275" s="56">
        <v>13</v>
      </c>
      <c r="C275" s="57">
        <v>0.33333333333333331</v>
      </c>
      <c r="D275" s="57">
        <v>0.32430599999999998</v>
      </c>
      <c r="E275" s="58" t="str">
        <f t="shared" si="16"/>
        <v>Table 16</v>
      </c>
      <c r="F275" s="56"/>
    </row>
    <row r="276" spans="1:6">
      <c r="A276" s="56" t="s">
        <v>407</v>
      </c>
      <c r="B276" s="56">
        <v>12</v>
      </c>
      <c r="C276" s="57">
        <v>0.33333333333333331</v>
      </c>
      <c r="D276" s="57">
        <v>0.32500000000000001</v>
      </c>
      <c r="E276" s="58" t="str">
        <f t="shared" si="16"/>
        <v>Table 16</v>
      </c>
      <c r="F276" s="56"/>
    </row>
    <row r="277" spans="1:6">
      <c r="A277" s="56" t="s">
        <v>408</v>
      </c>
      <c r="B277" s="56">
        <v>12</v>
      </c>
      <c r="C277" s="57">
        <v>0.33333333333333331</v>
      </c>
      <c r="D277" s="57">
        <v>0.32500000000000001</v>
      </c>
      <c r="E277" s="58" t="str">
        <f t="shared" si="16"/>
        <v>Table 16</v>
      </c>
      <c r="F277" s="56"/>
    </row>
    <row r="278" spans="1:6">
      <c r="A278" s="56" t="s">
        <v>409</v>
      </c>
      <c r="B278" s="56">
        <v>6</v>
      </c>
      <c r="C278" s="57">
        <v>0.33333333333333331</v>
      </c>
      <c r="D278" s="57">
        <v>0.32916699999999999</v>
      </c>
      <c r="E278" s="58" t="str">
        <f t="shared" si="16"/>
        <v>Table 16</v>
      </c>
      <c r="F278" s="56"/>
    </row>
    <row r="279" spans="1:6">
      <c r="A279" s="56" t="s">
        <v>410</v>
      </c>
      <c r="B279" s="56">
        <v>7</v>
      </c>
      <c r="C279" s="57">
        <v>0.33333333333333331</v>
      </c>
      <c r="D279" s="57">
        <v>0.32847199999999999</v>
      </c>
      <c r="E279" s="58" t="str">
        <f t="shared" si="16"/>
        <v>Table 16</v>
      </c>
      <c r="F279" s="56"/>
    </row>
    <row r="280" spans="1:6">
      <c r="A280" s="56" t="s">
        <v>411</v>
      </c>
      <c r="B280" s="56">
        <v>11</v>
      </c>
      <c r="C280" s="57">
        <v>0.33333333333333331</v>
      </c>
      <c r="D280" s="57">
        <v>0.32569399999999998</v>
      </c>
      <c r="E280" s="58" t="str">
        <f t="shared" si="16"/>
        <v>Table 16</v>
      </c>
      <c r="F280" s="56"/>
    </row>
    <row r="281" spans="1:6">
      <c r="A281" s="56" t="s">
        <v>412</v>
      </c>
      <c r="B281" s="56">
        <v>12</v>
      </c>
      <c r="C281" s="57">
        <v>0.33333333333333331</v>
      </c>
      <c r="D281" s="57">
        <v>0.32500000000000001</v>
      </c>
      <c r="E281" s="58" t="str">
        <f t="shared" si="16"/>
        <v>Table 16</v>
      </c>
      <c r="F281" s="56"/>
    </row>
    <row r="282" spans="1:6">
      <c r="A282" s="56" t="s">
        <v>413</v>
      </c>
      <c r="B282" s="56">
        <v>10</v>
      </c>
      <c r="C282" s="57">
        <v>0.33333333333333331</v>
      </c>
      <c r="D282" s="57">
        <v>0.32638899999999998</v>
      </c>
      <c r="E282" s="58" t="str">
        <f t="shared" si="16"/>
        <v>Table 16</v>
      </c>
      <c r="F282" s="56"/>
    </row>
    <row r="283" spans="1:6">
      <c r="A283" s="56" t="s">
        <v>414</v>
      </c>
      <c r="B283" s="56">
        <v>12</v>
      </c>
      <c r="C283" s="57">
        <v>0.33333333333333331</v>
      </c>
      <c r="D283" s="57">
        <v>0.32500000000000001</v>
      </c>
      <c r="E283" s="58" t="str">
        <f t="shared" si="16"/>
        <v>Table 16</v>
      </c>
      <c r="F283" s="56"/>
    </row>
    <row r="284" spans="1:6">
      <c r="A284" s="56" t="s">
        <v>415</v>
      </c>
      <c r="B284" s="56">
        <v>10</v>
      </c>
      <c r="C284" s="57">
        <v>0.33333333333333331</v>
      </c>
      <c r="D284" s="57">
        <v>0.32638899999999998</v>
      </c>
      <c r="E284" s="58" t="str">
        <f t="shared" si="16"/>
        <v>Table 16</v>
      </c>
      <c r="F284" s="56"/>
    </row>
    <row r="285" spans="1:6">
      <c r="A285" s="54" t="s">
        <v>471</v>
      </c>
      <c r="B285" s="54"/>
      <c r="C285" s="55"/>
      <c r="D285" s="55"/>
      <c r="E285" s="54" t="s">
        <v>472</v>
      </c>
      <c r="F285" s="56"/>
    </row>
    <row r="286" spans="1:6">
      <c r="A286" s="56"/>
      <c r="B286" s="56"/>
      <c r="C286" s="57"/>
      <c r="D286" s="57"/>
      <c r="E286" s="56"/>
      <c r="F286" s="56"/>
    </row>
    <row r="287" spans="1:6">
      <c r="A287" s="56" t="s">
        <v>396</v>
      </c>
      <c r="B287" s="56">
        <v>17</v>
      </c>
      <c r="C287" s="57">
        <v>0.33333333333333331</v>
      </c>
      <c r="D287" s="57">
        <v>0.32152799999999998</v>
      </c>
      <c r="E287" s="58" t="str">
        <f t="shared" ref="E287:E304" si="17">HYPERLINK("#'Table 17'!A1","Table 17")</f>
        <v>Table 17</v>
      </c>
      <c r="F287" s="56"/>
    </row>
    <row r="288" spans="1:6">
      <c r="A288" s="56" t="s">
        <v>397</v>
      </c>
      <c r="B288" s="56">
        <v>16</v>
      </c>
      <c r="C288" s="57">
        <v>0.33333333333333331</v>
      </c>
      <c r="D288" s="57">
        <v>0.32222200000000001</v>
      </c>
      <c r="E288" s="58" t="str">
        <f t="shared" si="17"/>
        <v>Table 17</v>
      </c>
      <c r="F288" s="56"/>
    </row>
    <row r="289" spans="1:6">
      <c r="A289" s="56" t="s">
        <v>398</v>
      </c>
      <c r="B289" s="56">
        <v>15</v>
      </c>
      <c r="C289" s="57">
        <v>0.33333333333333331</v>
      </c>
      <c r="D289" s="57">
        <v>0.32291700000000001</v>
      </c>
      <c r="E289" s="58" t="str">
        <f t="shared" si="17"/>
        <v>Table 17</v>
      </c>
      <c r="F289" s="56"/>
    </row>
    <row r="290" spans="1:6">
      <c r="A290" s="56" t="s">
        <v>399</v>
      </c>
      <c r="B290" s="56">
        <v>15</v>
      </c>
      <c r="C290" s="57">
        <v>0.33333333333333331</v>
      </c>
      <c r="D290" s="57">
        <v>0.32291700000000001</v>
      </c>
      <c r="E290" s="58" t="str">
        <f t="shared" si="17"/>
        <v>Table 17</v>
      </c>
      <c r="F290" s="56"/>
    </row>
    <row r="291" spans="1:6">
      <c r="A291" s="56" t="s">
        <v>400</v>
      </c>
      <c r="B291" s="56">
        <v>5</v>
      </c>
      <c r="C291" s="57">
        <v>0.72916666666666663</v>
      </c>
      <c r="D291" s="57">
        <v>0.72569399999999995</v>
      </c>
      <c r="E291" s="58" t="str">
        <f t="shared" si="17"/>
        <v>Table 17</v>
      </c>
      <c r="F291" s="56"/>
    </row>
    <row r="292" spans="1:6">
      <c r="A292" s="56" t="s">
        <v>402</v>
      </c>
      <c r="B292" s="56">
        <v>9</v>
      </c>
      <c r="C292" s="57">
        <v>0.72916666666666663</v>
      </c>
      <c r="D292" s="57">
        <v>0.72291700000000003</v>
      </c>
      <c r="E292" s="58" t="str">
        <f t="shared" si="17"/>
        <v>Table 17</v>
      </c>
      <c r="F292" s="56"/>
    </row>
    <row r="293" spans="1:6">
      <c r="A293" s="56" t="s">
        <v>404</v>
      </c>
      <c r="B293" s="56">
        <v>10</v>
      </c>
      <c r="C293" s="57">
        <v>0.625</v>
      </c>
      <c r="D293" s="57">
        <v>0.61805600000000005</v>
      </c>
      <c r="E293" s="58" t="str">
        <f t="shared" si="17"/>
        <v>Table 17</v>
      </c>
      <c r="F293" s="56"/>
    </row>
    <row r="294" spans="1:6">
      <c r="A294" s="56" t="s">
        <v>418</v>
      </c>
      <c r="B294" s="56">
        <v>8</v>
      </c>
      <c r="C294" s="57">
        <v>0.33333333333333331</v>
      </c>
      <c r="D294" s="57">
        <v>0.32777800000000001</v>
      </c>
      <c r="E294" s="58" t="str">
        <f t="shared" si="17"/>
        <v>Table 17</v>
      </c>
      <c r="F294" s="56"/>
    </row>
    <row r="295" spans="1:6">
      <c r="A295" s="56" t="s">
        <v>419</v>
      </c>
      <c r="B295" s="56">
        <v>14</v>
      </c>
      <c r="C295" s="57">
        <v>0.33333333333333331</v>
      </c>
      <c r="D295" s="57">
        <v>0.32361099999999998</v>
      </c>
      <c r="E295" s="58" t="str">
        <f t="shared" si="17"/>
        <v>Table 17</v>
      </c>
      <c r="F295" s="56"/>
    </row>
    <row r="296" spans="1:6">
      <c r="A296" s="56" t="s">
        <v>420</v>
      </c>
      <c r="B296" s="56">
        <v>15</v>
      </c>
      <c r="C296" s="57">
        <v>0.33333333333333331</v>
      </c>
      <c r="D296" s="57">
        <v>0.32291700000000001</v>
      </c>
      <c r="E296" s="58" t="str">
        <f t="shared" si="17"/>
        <v>Table 17</v>
      </c>
      <c r="F296" s="56"/>
    </row>
    <row r="297" spans="1:6">
      <c r="A297" s="56" t="s">
        <v>407</v>
      </c>
      <c r="B297" s="56">
        <v>15</v>
      </c>
      <c r="C297" s="57">
        <v>0.33333333333333331</v>
      </c>
      <c r="D297" s="57">
        <v>0.32291700000000001</v>
      </c>
      <c r="E297" s="58" t="str">
        <f t="shared" si="17"/>
        <v>Table 17</v>
      </c>
      <c r="F297" s="56"/>
    </row>
    <row r="298" spans="1:6">
      <c r="A298" s="56" t="s">
        <v>408</v>
      </c>
      <c r="B298" s="56">
        <v>17</v>
      </c>
      <c r="C298" s="57">
        <v>0.33333333333333331</v>
      </c>
      <c r="D298" s="57">
        <v>0.32152799999999998</v>
      </c>
      <c r="E298" s="58" t="str">
        <f t="shared" si="17"/>
        <v>Table 17</v>
      </c>
      <c r="F298" s="56"/>
    </row>
    <row r="299" spans="1:6">
      <c r="A299" s="56" t="s">
        <v>409</v>
      </c>
      <c r="B299" s="56">
        <v>2</v>
      </c>
      <c r="C299" s="57">
        <v>0.72916666666666663</v>
      </c>
      <c r="D299" s="57">
        <v>0.72777800000000004</v>
      </c>
      <c r="E299" s="58" t="str">
        <f t="shared" si="17"/>
        <v>Table 17</v>
      </c>
      <c r="F299" s="56"/>
    </row>
    <row r="300" spans="1:6">
      <c r="A300" s="56" t="s">
        <v>410</v>
      </c>
      <c r="B300" s="56">
        <v>6</v>
      </c>
      <c r="C300" s="57">
        <v>0.72916666666666663</v>
      </c>
      <c r="D300" s="57">
        <v>0.72499999999999998</v>
      </c>
      <c r="E300" s="58" t="str">
        <f t="shared" si="17"/>
        <v>Table 17</v>
      </c>
      <c r="F300" s="56"/>
    </row>
    <row r="301" spans="1:6">
      <c r="A301" s="56" t="s">
        <v>411</v>
      </c>
      <c r="B301" s="56">
        <v>5</v>
      </c>
      <c r="C301" s="57">
        <v>0.72916666666666663</v>
      </c>
      <c r="D301" s="57">
        <v>0.72569399999999995</v>
      </c>
      <c r="E301" s="58" t="str">
        <f t="shared" si="17"/>
        <v>Table 17</v>
      </c>
      <c r="F301" s="56"/>
    </row>
    <row r="302" spans="1:6">
      <c r="A302" s="56" t="s">
        <v>413</v>
      </c>
      <c r="B302" s="56">
        <v>16</v>
      </c>
      <c r="C302" s="57">
        <v>0.33333333333333331</v>
      </c>
      <c r="D302" s="57">
        <v>0.32222200000000001</v>
      </c>
      <c r="E302" s="58" t="str">
        <f t="shared" si="17"/>
        <v>Table 17</v>
      </c>
      <c r="F302" s="56"/>
    </row>
    <row r="303" spans="1:6">
      <c r="A303" s="56" t="s">
        <v>414</v>
      </c>
      <c r="B303" s="56">
        <v>17</v>
      </c>
      <c r="C303" s="57">
        <v>0.33333333333333331</v>
      </c>
      <c r="D303" s="57">
        <v>0.32152799999999998</v>
      </c>
      <c r="E303" s="58" t="str">
        <f t="shared" si="17"/>
        <v>Table 17</v>
      </c>
      <c r="F303" s="56"/>
    </row>
    <row r="304" spans="1:6">
      <c r="A304" s="56" t="s">
        <v>415</v>
      </c>
      <c r="B304" s="56">
        <v>13</v>
      </c>
      <c r="C304" s="57">
        <v>0.33333333333333331</v>
      </c>
      <c r="D304" s="57">
        <v>0.32430599999999998</v>
      </c>
      <c r="E304" s="58" t="str">
        <f t="shared" si="17"/>
        <v>Table 17</v>
      </c>
      <c r="F304" s="56"/>
    </row>
    <row r="305" spans="1:6">
      <c r="A305" s="54" t="s">
        <v>473</v>
      </c>
      <c r="B305" s="54"/>
      <c r="C305" s="55"/>
      <c r="D305" s="55"/>
      <c r="E305" s="54" t="s">
        <v>474</v>
      </c>
      <c r="F305" s="56"/>
    </row>
    <row r="306" spans="1:6">
      <c r="A306" s="56"/>
      <c r="B306" s="56"/>
      <c r="C306" s="57"/>
      <c r="D306" s="57"/>
      <c r="E306" s="56"/>
      <c r="F306" s="56"/>
    </row>
    <row r="307" spans="1:6">
      <c r="A307" s="56" t="s">
        <v>396</v>
      </c>
      <c r="B307" s="56">
        <v>15</v>
      </c>
      <c r="C307" s="57">
        <v>0.72916666666666663</v>
      </c>
      <c r="D307" s="57">
        <v>0.71875</v>
      </c>
      <c r="E307" s="58" t="str">
        <f t="shared" ref="E307:E312" si="18">HYPERLINK("#'Table 18'!A1","Table 18")</f>
        <v>Table 18</v>
      </c>
      <c r="F307" s="56"/>
    </row>
    <row r="308" spans="1:6">
      <c r="A308" s="56" t="s">
        <v>398</v>
      </c>
      <c r="B308" s="56">
        <v>18</v>
      </c>
      <c r="C308" s="57">
        <v>0.72916666666666663</v>
      </c>
      <c r="D308" s="57">
        <v>0.71666700000000005</v>
      </c>
      <c r="E308" s="58" t="str">
        <f t="shared" si="18"/>
        <v>Table 18</v>
      </c>
      <c r="F308" s="56"/>
    </row>
    <row r="309" spans="1:6">
      <c r="A309" s="56" t="s">
        <v>400</v>
      </c>
      <c r="B309" s="56">
        <v>2</v>
      </c>
      <c r="C309" s="57">
        <v>0.20833333333333334</v>
      </c>
      <c r="D309" s="57">
        <v>0.20694399999999999</v>
      </c>
      <c r="E309" s="58" t="str">
        <f t="shared" si="18"/>
        <v>Table 18</v>
      </c>
      <c r="F309" s="56"/>
    </row>
    <row r="310" spans="1:6">
      <c r="A310" s="56" t="s">
        <v>401</v>
      </c>
      <c r="B310" s="56">
        <v>3</v>
      </c>
      <c r="C310" s="57">
        <v>0.20833333333333334</v>
      </c>
      <c r="D310" s="57">
        <v>0.20624999999999999</v>
      </c>
      <c r="E310" s="58" t="str">
        <f t="shared" si="18"/>
        <v>Table 18</v>
      </c>
      <c r="F310" s="56"/>
    </row>
    <row r="311" spans="1:6">
      <c r="A311" s="56" t="s">
        <v>402</v>
      </c>
      <c r="B311" s="56">
        <v>1</v>
      </c>
      <c r="C311" s="57">
        <v>0.20833333333333334</v>
      </c>
      <c r="D311" s="57">
        <v>0.20763899999999999</v>
      </c>
      <c r="E311" s="58" t="str">
        <f t="shared" si="18"/>
        <v>Table 18</v>
      </c>
      <c r="F311" s="56"/>
    </row>
    <row r="312" spans="1:6">
      <c r="A312" s="56" t="s">
        <v>409</v>
      </c>
      <c r="B312" s="56">
        <v>9</v>
      </c>
      <c r="C312" s="57">
        <v>0.72916666666666663</v>
      </c>
      <c r="D312" s="57">
        <v>0.72291700000000003</v>
      </c>
      <c r="E312" s="58" t="str">
        <f t="shared" si="18"/>
        <v>Table 18</v>
      </c>
      <c r="F312" s="56"/>
    </row>
    <row r="313" spans="1:6">
      <c r="A313" s="54" t="s">
        <v>475</v>
      </c>
      <c r="B313" s="54"/>
      <c r="C313" s="55"/>
      <c r="D313" s="55"/>
      <c r="E313" s="54" t="s">
        <v>476</v>
      </c>
      <c r="F313" s="56"/>
    </row>
    <row r="314" spans="1:6">
      <c r="A314" s="56"/>
      <c r="B314" s="56"/>
      <c r="C314" s="57"/>
      <c r="D314" s="57"/>
      <c r="E314" s="56"/>
      <c r="F314" s="56"/>
    </row>
    <row r="315" spans="1:6">
      <c r="A315" s="56" t="s">
        <v>396</v>
      </c>
      <c r="B315" s="56">
        <v>14</v>
      </c>
      <c r="C315" s="57">
        <v>0.72916666666666663</v>
      </c>
      <c r="D315" s="57">
        <v>0.71944399999999997</v>
      </c>
      <c r="E315" s="58" t="str">
        <f t="shared" ref="E315:E334" si="19">HYPERLINK("#'Table 20'!A1","Table 20")</f>
        <v>Table 20</v>
      </c>
      <c r="F315" s="56"/>
    </row>
    <row r="316" spans="1:6">
      <c r="A316" s="56" t="s">
        <v>397</v>
      </c>
      <c r="B316" s="56">
        <v>10</v>
      </c>
      <c r="C316" s="57">
        <v>0.72916666666666663</v>
      </c>
      <c r="D316" s="57">
        <v>0.72222200000000003</v>
      </c>
      <c r="E316" s="58" t="str">
        <f t="shared" si="19"/>
        <v>Table 20</v>
      </c>
      <c r="F316" s="56"/>
    </row>
    <row r="317" spans="1:6">
      <c r="A317" s="56" t="s">
        <v>398</v>
      </c>
      <c r="B317" s="56">
        <v>14</v>
      </c>
      <c r="C317" s="57">
        <v>0.72916666666666663</v>
      </c>
      <c r="D317" s="57">
        <v>0.71944399999999997</v>
      </c>
      <c r="E317" s="58" t="str">
        <f t="shared" si="19"/>
        <v>Table 20</v>
      </c>
      <c r="F317" s="56"/>
    </row>
    <row r="318" spans="1:6">
      <c r="A318" s="56" t="s">
        <v>399</v>
      </c>
      <c r="B318" s="56">
        <v>18</v>
      </c>
      <c r="C318" s="57">
        <v>0.625</v>
      </c>
      <c r="D318" s="57">
        <v>0.61250000000000004</v>
      </c>
      <c r="E318" s="58" t="str">
        <f t="shared" si="19"/>
        <v>Table 20</v>
      </c>
      <c r="F318" s="56"/>
    </row>
    <row r="319" spans="1:6">
      <c r="A319" s="56" t="s">
        <v>400</v>
      </c>
      <c r="B319" s="56">
        <v>13</v>
      </c>
      <c r="C319" s="57">
        <v>0.33333333333333331</v>
      </c>
      <c r="D319" s="57">
        <v>0.32430599999999998</v>
      </c>
      <c r="E319" s="58" t="str">
        <f t="shared" si="19"/>
        <v>Table 20</v>
      </c>
      <c r="F319" s="56"/>
    </row>
    <row r="320" spans="1:6">
      <c r="A320" s="56" t="s">
        <v>401</v>
      </c>
      <c r="B320" s="56">
        <v>10</v>
      </c>
      <c r="C320" s="57">
        <v>0.33333333333333331</v>
      </c>
      <c r="D320" s="57">
        <v>0.32638899999999998</v>
      </c>
      <c r="E320" s="58" t="str">
        <f t="shared" si="19"/>
        <v>Table 20</v>
      </c>
      <c r="F320" s="56"/>
    </row>
    <row r="321" spans="1:6">
      <c r="A321" s="56" t="s">
        <v>402</v>
      </c>
      <c r="B321" s="56">
        <v>12</v>
      </c>
      <c r="C321" s="57">
        <v>0.33333333333333331</v>
      </c>
      <c r="D321" s="57">
        <v>0.32500000000000001</v>
      </c>
      <c r="E321" s="58" t="str">
        <f t="shared" si="19"/>
        <v>Table 20</v>
      </c>
      <c r="F321" s="56"/>
    </row>
    <row r="322" spans="1:6">
      <c r="A322" s="56" t="s">
        <v>403</v>
      </c>
      <c r="B322" s="56">
        <v>14</v>
      </c>
      <c r="C322" s="57">
        <v>0.33333333333333331</v>
      </c>
      <c r="D322" s="57">
        <v>0.32361099999999998</v>
      </c>
      <c r="E322" s="58" t="str">
        <f t="shared" si="19"/>
        <v>Table 20</v>
      </c>
      <c r="F322" s="56"/>
    </row>
    <row r="323" spans="1:6">
      <c r="A323" s="56" t="s">
        <v>404</v>
      </c>
      <c r="B323" s="56">
        <v>12</v>
      </c>
      <c r="C323" s="57">
        <v>0.33333333333333331</v>
      </c>
      <c r="D323" s="57">
        <v>0.32500000000000001</v>
      </c>
      <c r="E323" s="58" t="str">
        <f t="shared" si="19"/>
        <v>Table 20</v>
      </c>
      <c r="F323" s="56"/>
    </row>
    <row r="324" spans="1:6">
      <c r="A324" s="56" t="s">
        <v>418</v>
      </c>
      <c r="B324" s="56">
        <v>16</v>
      </c>
      <c r="C324" s="57">
        <v>0.72916666666666663</v>
      </c>
      <c r="D324" s="57">
        <v>0.71805600000000003</v>
      </c>
      <c r="E324" s="58" t="str">
        <f t="shared" si="19"/>
        <v>Table 20</v>
      </c>
      <c r="F324" s="56"/>
    </row>
    <row r="325" spans="1:6">
      <c r="A325" s="56" t="s">
        <v>419</v>
      </c>
      <c r="B325" s="56">
        <v>15</v>
      </c>
      <c r="C325" s="57">
        <v>0.72916666666666663</v>
      </c>
      <c r="D325" s="57">
        <v>0.71875</v>
      </c>
      <c r="E325" s="58" t="str">
        <f t="shared" si="19"/>
        <v>Table 20</v>
      </c>
      <c r="F325" s="56"/>
    </row>
    <row r="326" spans="1:6">
      <c r="A326" s="56" t="s">
        <v>420</v>
      </c>
      <c r="B326" s="56">
        <v>17</v>
      </c>
      <c r="C326" s="57">
        <v>0.72916666666666663</v>
      </c>
      <c r="D326" s="57">
        <v>0.71736100000000003</v>
      </c>
      <c r="E326" s="58" t="str">
        <f t="shared" si="19"/>
        <v>Table 20</v>
      </c>
      <c r="F326" s="56"/>
    </row>
    <row r="327" spans="1:6">
      <c r="A327" s="56" t="s">
        <v>407</v>
      </c>
      <c r="B327" s="56">
        <v>18</v>
      </c>
      <c r="C327" s="57">
        <v>0.72916666666666663</v>
      </c>
      <c r="D327" s="57">
        <v>0.71666700000000005</v>
      </c>
      <c r="E327" s="58" t="str">
        <f t="shared" si="19"/>
        <v>Table 20</v>
      </c>
      <c r="F327" s="56"/>
    </row>
    <row r="328" spans="1:6">
      <c r="A328" s="56" t="s">
        <v>408</v>
      </c>
      <c r="B328" s="56">
        <v>18</v>
      </c>
      <c r="C328" s="57">
        <v>0.625</v>
      </c>
      <c r="D328" s="57">
        <v>0.61250000000000004</v>
      </c>
      <c r="E328" s="58" t="str">
        <f t="shared" si="19"/>
        <v>Table 20</v>
      </c>
      <c r="F328" s="56"/>
    </row>
    <row r="329" spans="1:6">
      <c r="A329" s="56" t="s">
        <v>409</v>
      </c>
      <c r="B329" s="56">
        <v>18</v>
      </c>
      <c r="C329" s="57">
        <v>0.33333333333333331</v>
      </c>
      <c r="D329" s="57">
        <v>0.32083299999999998</v>
      </c>
      <c r="E329" s="58" t="str">
        <f t="shared" si="19"/>
        <v>Table 20</v>
      </c>
      <c r="F329" s="56"/>
    </row>
    <row r="330" spans="1:6">
      <c r="A330" s="56" t="s">
        <v>410</v>
      </c>
      <c r="B330" s="56">
        <v>5</v>
      </c>
      <c r="C330" s="57">
        <v>0.33333333333333331</v>
      </c>
      <c r="D330" s="57">
        <v>0.32986100000000002</v>
      </c>
      <c r="E330" s="58" t="str">
        <f t="shared" si="19"/>
        <v>Table 20</v>
      </c>
      <c r="F330" s="56"/>
    </row>
    <row r="331" spans="1:6">
      <c r="A331" s="56" t="s">
        <v>411</v>
      </c>
      <c r="B331" s="56">
        <v>17</v>
      </c>
      <c r="C331" s="57">
        <v>0.33333333333333331</v>
      </c>
      <c r="D331" s="57">
        <v>0.32152799999999998</v>
      </c>
      <c r="E331" s="58" t="str">
        <f t="shared" si="19"/>
        <v>Table 20</v>
      </c>
      <c r="F331" s="56"/>
    </row>
    <row r="332" spans="1:6">
      <c r="A332" s="56" t="s">
        <v>413</v>
      </c>
      <c r="B332" s="56">
        <v>14</v>
      </c>
      <c r="C332" s="57">
        <v>0.72916666666666663</v>
      </c>
      <c r="D332" s="57">
        <v>0.71944399999999997</v>
      </c>
      <c r="E332" s="58" t="str">
        <f t="shared" si="19"/>
        <v>Table 20</v>
      </c>
      <c r="F332" s="56"/>
    </row>
    <row r="333" spans="1:6">
      <c r="A333" s="56" t="s">
        <v>414</v>
      </c>
      <c r="B333" s="56">
        <v>18</v>
      </c>
      <c r="C333" s="57">
        <v>0.72916666666666663</v>
      </c>
      <c r="D333" s="57">
        <v>0.71666700000000005</v>
      </c>
      <c r="E333" s="58" t="str">
        <f t="shared" si="19"/>
        <v>Table 20</v>
      </c>
      <c r="F333" s="56"/>
    </row>
    <row r="334" spans="1:6">
      <c r="A334" s="56" t="s">
        <v>415</v>
      </c>
      <c r="B334" s="56">
        <v>20</v>
      </c>
      <c r="C334" s="57">
        <v>0.72916666666666663</v>
      </c>
      <c r="D334" s="57">
        <v>0.71527799999999997</v>
      </c>
      <c r="E334" s="58" t="str">
        <f t="shared" si="19"/>
        <v>Table 20</v>
      </c>
      <c r="F334" s="56"/>
    </row>
    <row r="335" spans="1:6">
      <c r="A335" s="54" t="s">
        <v>477</v>
      </c>
      <c r="B335" s="54"/>
      <c r="C335" s="55"/>
      <c r="D335" s="55"/>
      <c r="E335" s="54" t="s">
        <v>478</v>
      </c>
      <c r="F335" s="56"/>
    </row>
    <row r="336" spans="1:6">
      <c r="A336" s="56"/>
      <c r="B336" s="56"/>
      <c r="C336" s="57"/>
      <c r="D336" s="57"/>
      <c r="E336" s="56"/>
      <c r="F336" s="56"/>
    </row>
    <row r="337" spans="1:6">
      <c r="A337" s="56" t="s">
        <v>396</v>
      </c>
      <c r="B337" s="56">
        <v>23</v>
      </c>
      <c r="C337" s="57">
        <v>0.33333333333333331</v>
      </c>
      <c r="D337" s="57">
        <v>0.317361</v>
      </c>
      <c r="E337" s="58" t="str">
        <f t="shared" ref="E337:E355" si="20">HYPERLINK("#'Table 21'!A1","Table 21")</f>
        <v>Table 21</v>
      </c>
      <c r="F337" s="56"/>
    </row>
    <row r="338" spans="1:6">
      <c r="A338" s="56" t="s">
        <v>397</v>
      </c>
      <c r="B338" s="56">
        <v>23</v>
      </c>
      <c r="C338" s="57">
        <v>0.33333333333333331</v>
      </c>
      <c r="D338" s="57">
        <v>0.317361</v>
      </c>
      <c r="E338" s="58" t="str">
        <f t="shared" si="20"/>
        <v>Table 21</v>
      </c>
      <c r="F338" s="56"/>
    </row>
    <row r="339" spans="1:6">
      <c r="A339" s="56" t="s">
        <v>398</v>
      </c>
      <c r="B339" s="56">
        <v>24</v>
      </c>
      <c r="C339" s="57">
        <v>0.33333333333333331</v>
      </c>
      <c r="D339" s="57">
        <v>0.31666699999999998</v>
      </c>
      <c r="E339" s="58" t="str">
        <f t="shared" si="20"/>
        <v>Table 21</v>
      </c>
      <c r="F339" s="56"/>
    </row>
    <row r="340" spans="1:6">
      <c r="A340" s="56" t="s">
        <v>399</v>
      </c>
      <c r="B340" s="56">
        <v>23</v>
      </c>
      <c r="C340" s="57">
        <v>0.33333333333333331</v>
      </c>
      <c r="D340" s="57">
        <v>0.317361</v>
      </c>
      <c r="E340" s="58" t="str">
        <f t="shared" si="20"/>
        <v>Table 21</v>
      </c>
      <c r="F340" s="56"/>
    </row>
    <row r="341" spans="1:6">
      <c r="A341" s="56" t="s">
        <v>400</v>
      </c>
      <c r="B341" s="56">
        <v>16</v>
      </c>
      <c r="C341" s="57">
        <v>0.72916666666666663</v>
      </c>
      <c r="D341" s="57">
        <v>0.71805600000000003</v>
      </c>
      <c r="E341" s="58" t="str">
        <f t="shared" si="20"/>
        <v>Table 21</v>
      </c>
      <c r="F341" s="56"/>
    </row>
    <row r="342" spans="1:6">
      <c r="A342" s="56" t="s">
        <v>401</v>
      </c>
      <c r="B342" s="56">
        <v>14</v>
      </c>
      <c r="C342" s="57">
        <v>0.72916666666666663</v>
      </c>
      <c r="D342" s="57">
        <v>0.71944399999999997</v>
      </c>
      <c r="E342" s="58" t="str">
        <f t="shared" si="20"/>
        <v>Table 21</v>
      </c>
      <c r="F342" s="56"/>
    </row>
    <row r="343" spans="1:6">
      <c r="A343" s="56" t="s">
        <v>402</v>
      </c>
      <c r="B343" s="56">
        <v>14</v>
      </c>
      <c r="C343" s="57">
        <v>0.72916666666666663</v>
      </c>
      <c r="D343" s="57">
        <v>0.71944399999999997</v>
      </c>
      <c r="E343" s="58" t="str">
        <f t="shared" si="20"/>
        <v>Table 21</v>
      </c>
      <c r="F343" s="56"/>
    </row>
    <row r="344" spans="1:6">
      <c r="A344" s="56" t="s">
        <v>403</v>
      </c>
      <c r="B344" s="56">
        <v>15</v>
      </c>
      <c r="C344" s="57">
        <v>0.72916666666666663</v>
      </c>
      <c r="D344" s="57">
        <v>0.71875</v>
      </c>
      <c r="E344" s="58" t="str">
        <f t="shared" si="20"/>
        <v>Table 21</v>
      </c>
      <c r="F344" s="56"/>
    </row>
    <row r="345" spans="1:6">
      <c r="A345" s="56" t="s">
        <v>404</v>
      </c>
      <c r="B345" s="56">
        <v>11</v>
      </c>
      <c r="C345" s="57">
        <v>0.625</v>
      </c>
      <c r="D345" s="57">
        <v>0.61736100000000005</v>
      </c>
      <c r="E345" s="58" t="str">
        <f t="shared" si="20"/>
        <v>Table 21</v>
      </c>
      <c r="F345" s="56"/>
    </row>
    <row r="346" spans="1:6">
      <c r="A346" s="56" t="s">
        <v>420</v>
      </c>
      <c r="B346" s="56">
        <v>18</v>
      </c>
      <c r="C346" s="57">
        <v>0.72916666666666663</v>
      </c>
      <c r="D346" s="57">
        <v>0.71666700000000005</v>
      </c>
      <c r="E346" s="58" t="str">
        <f t="shared" si="20"/>
        <v>Table 21</v>
      </c>
      <c r="F346" s="56"/>
    </row>
    <row r="347" spans="1:6">
      <c r="A347" s="56" t="s">
        <v>407</v>
      </c>
      <c r="B347" s="56">
        <v>2</v>
      </c>
      <c r="C347" s="57">
        <v>0.72916666666666663</v>
      </c>
      <c r="D347" s="57">
        <v>0.72777800000000004</v>
      </c>
      <c r="E347" s="58" t="str">
        <f t="shared" si="20"/>
        <v>Table 21</v>
      </c>
      <c r="F347" s="56"/>
    </row>
    <row r="348" spans="1:6">
      <c r="A348" s="56" t="s">
        <v>408</v>
      </c>
      <c r="B348" s="56">
        <v>13</v>
      </c>
      <c r="C348" s="57">
        <v>0.625</v>
      </c>
      <c r="D348" s="57">
        <v>0.61597199999999996</v>
      </c>
      <c r="E348" s="58" t="str">
        <f t="shared" si="20"/>
        <v>Table 21</v>
      </c>
      <c r="F348" s="56"/>
    </row>
    <row r="349" spans="1:6">
      <c r="A349" s="56" t="s">
        <v>409</v>
      </c>
      <c r="B349" s="56">
        <v>18</v>
      </c>
      <c r="C349" s="57">
        <v>0.33333333333333331</v>
      </c>
      <c r="D349" s="57">
        <v>0.32083299999999998</v>
      </c>
      <c r="E349" s="58" t="str">
        <f t="shared" si="20"/>
        <v>Table 21</v>
      </c>
      <c r="F349" s="56"/>
    </row>
    <row r="350" spans="1:6">
      <c r="A350" s="56" t="s">
        <v>410</v>
      </c>
      <c r="B350" s="56">
        <v>20</v>
      </c>
      <c r="C350" s="57">
        <v>0.33333333333333331</v>
      </c>
      <c r="D350" s="57">
        <v>0.31944400000000001</v>
      </c>
      <c r="E350" s="58" t="str">
        <f t="shared" si="20"/>
        <v>Table 21</v>
      </c>
      <c r="F350" s="56"/>
    </row>
    <row r="351" spans="1:6">
      <c r="A351" s="56" t="s">
        <v>411</v>
      </c>
      <c r="B351" s="56">
        <v>23</v>
      </c>
      <c r="C351" s="57">
        <v>0.33333333333333331</v>
      </c>
      <c r="D351" s="57">
        <v>0.317361</v>
      </c>
      <c r="E351" s="58" t="str">
        <f t="shared" si="20"/>
        <v>Table 21</v>
      </c>
      <c r="F351" s="56"/>
    </row>
    <row r="352" spans="1:6">
      <c r="A352" s="56" t="s">
        <v>412</v>
      </c>
      <c r="B352" s="56">
        <v>16</v>
      </c>
      <c r="C352" s="57">
        <v>0.33333333333333331</v>
      </c>
      <c r="D352" s="57">
        <v>0.32222200000000001</v>
      </c>
      <c r="E352" s="58" t="str">
        <f t="shared" si="20"/>
        <v>Table 21</v>
      </c>
      <c r="F352" s="56"/>
    </row>
    <row r="353" spans="1:6">
      <c r="A353" s="56" t="s">
        <v>413</v>
      </c>
      <c r="B353" s="56">
        <v>13</v>
      </c>
      <c r="C353" s="57">
        <v>0.72916666666666663</v>
      </c>
      <c r="D353" s="57">
        <v>0.72013899999999997</v>
      </c>
      <c r="E353" s="58" t="str">
        <f t="shared" si="20"/>
        <v>Table 21</v>
      </c>
      <c r="F353" s="56"/>
    </row>
    <row r="354" spans="1:6">
      <c r="A354" s="56" t="s">
        <v>414</v>
      </c>
      <c r="B354" s="56">
        <v>12</v>
      </c>
      <c r="C354" s="57">
        <v>0.72916666666666663</v>
      </c>
      <c r="D354" s="57">
        <v>0.72083299999999995</v>
      </c>
      <c r="E354" s="58" t="str">
        <f t="shared" si="20"/>
        <v>Table 21</v>
      </c>
      <c r="F354" s="56"/>
    </row>
    <row r="355" spans="1:6">
      <c r="A355" s="56" t="s">
        <v>415</v>
      </c>
      <c r="B355" s="56">
        <v>9</v>
      </c>
      <c r="C355" s="57">
        <v>0.72916666666666663</v>
      </c>
      <c r="D355" s="57">
        <v>0.72291700000000003</v>
      </c>
      <c r="E355" s="58" t="str">
        <f t="shared" si="20"/>
        <v>Table 21</v>
      </c>
      <c r="F355" s="56"/>
    </row>
    <row r="356" spans="1:6">
      <c r="A356" s="54" t="s">
        <v>479</v>
      </c>
      <c r="B356" s="54"/>
      <c r="C356" s="55"/>
      <c r="D356" s="55"/>
      <c r="E356" s="54" t="s">
        <v>480</v>
      </c>
      <c r="F356" s="56"/>
    </row>
    <row r="357" spans="1:6">
      <c r="A357" s="56"/>
      <c r="B357" s="56"/>
      <c r="C357" s="57"/>
      <c r="D357" s="57"/>
      <c r="E357" s="56"/>
      <c r="F357" s="56"/>
    </row>
    <row r="358" spans="1:6">
      <c r="A358" s="56" t="s">
        <v>396</v>
      </c>
      <c r="B358" s="56">
        <v>17</v>
      </c>
      <c r="C358" s="57">
        <v>0.33333333333333331</v>
      </c>
      <c r="D358" s="57">
        <v>0.32152799999999998</v>
      </c>
      <c r="E358" s="58" t="str">
        <f t="shared" ref="E358:E377" si="21">HYPERLINK("#'Table 22'!A1","Table 22")</f>
        <v>Table 22</v>
      </c>
      <c r="F358" s="56"/>
    </row>
    <row r="359" spans="1:6">
      <c r="A359" s="56" t="s">
        <v>397</v>
      </c>
      <c r="B359" s="56">
        <v>10</v>
      </c>
      <c r="C359" s="57">
        <v>0.33333333333333331</v>
      </c>
      <c r="D359" s="57">
        <v>0.32638899999999998</v>
      </c>
      <c r="E359" s="58" t="str">
        <f t="shared" si="21"/>
        <v>Table 22</v>
      </c>
      <c r="F359" s="56"/>
    </row>
    <row r="360" spans="1:6">
      <c r="A360" s="56" t="s">
        <v>398</v>
      </c>
      <c r="B360" s="56">
        <v>14</v>
      </c>
      <c r="C360" s="57">
        <v>0.33333333333333331</v>
      </c>
      <c r="D360" s="57">
        <v>0.32361099999999998</v>
      </c>
      <c r="E360" s="58" t="str">
        <f t="shared" si="21"/>
        <v>Table 22</v>
      </c>
      <c r="F360" s="56"/>
    </row>
    <row r="361" spans="1:6">
      <c r="A361" s="56" t="s">
        <v>399</v>
      </c>
      <c r="B361" s="56">
        <v>12</v>
      </c>
      <c r="C361" s="57">
        <v>0.33333333333333331</v>
      </c>
      <c r="D361" s="57">
        <v>0.32500000000000001</v>
      </c>
      <c r="E361" s="58" t="str">
        <f t="shared" si="21"/>
        <v>Table 22</v>
      </c>
      <c r="F361" s="56"/>
    </row>
    <row r="362" spans="1:6">
      <c r="A362" s="56" t="s">
        <v>400</v>
      </c>
      <c r="B362" s="56">
        <v>2</v>
      </c>
      <c r="C362" s="57">
        <v>0.20833333333333334</v>
      </c>
      <c r="D362" s="57">
        <v>0.20694399999999999</v>
      </c>
      <c r="E362" s="58" t="str">
        <f t="shared" si="21"/>
        <v>Table 22</v>
      </c>
      <c r="F362" s="56"/>
    </row>
    <row r="363" spans="1:6">
      <c r="A363" s="56" t="s">
        <v>401</v>
      </c>
      <c r="B363" s="56">
        <v>8</v>
      </c>
      <c r="C363" s="57">
        <v>0.33333333333333331</v>
      </c>
      <c r="D363" s="57">
        <v>0.32777800000000001</v>
      </c>
      <c r="E363" s="58" t="str">
        <f t="shared" si="21"/>
        <v>Table 22</v>
      </c>
      <c r="F363" s="56"/>
    </row>
    <row r="364" spans="1:6">
      <c r="A364" s="56" t="s">
        <v>402</v>
      </c>
      <c r="B364" s="56">
        <v>5</v>
      </c>
      <c r="C364" s="57">
        <v>0.33333333333333331</v>
      </c>
      <c r="D364" s="57">
        <v>0.32986100000000002</v>
      </c>
      <c r="E364" s="58" t="str">
        <f t="shared" si="21"/>
        <v>Table 22</v>
      </c>
      <c r="F364" s="56"/>
    </row>
    <row r="365" spans="1:6">
      <c r="A365" s="56" t="s">
        <v>403</v>
      </c>
      <c r="B365" s="56">
        <v>8</v>
      </c>
      <c r="C365" s="57">
        <v>0.33333333333333331</v>
      </c>
      <c r="D365" s="57">
        <v>0.32777800000000001</v>
      </c>
      <c r="E365" s="58" t="str">
        <f t="shared" si="21"/>
        <v>Table 22</v>
      </c>
      <c r="F365" s="56"/>
    </row>
    <row r="366" spans="1:6">
      <c r="A366" s="56" t="s">
        <v>404</v>
      </c>
      <c r="B366" s="56">
        <v>8</v>
      </c>
      <c r="C366" s="57">
        <v>0.33333333333333331</v>
      </c>
      <c r="D366" s="57">
        <v>0.32777800000000001</v>
      </c>
      <c r="E366" s="58" t="str">
        <f t="shared" si="21"/>
        <v>Table 22</v>
      </c>
      <c r="F366" s="56"/>
    </row>
    <row r="367" spans="1:6">
      <c r="A367" s="56" t="s">
        <v>418</v>
      </c>
      <c r="B367" s="56">
        <v>0</v>
      </c>
      <c r="C367" s="57">
        <v>0.20833333333333334</v>
      </c>
      <c r="D367" s="57">
        <v>0.20833299999999999</v>
      </c>
      <c r="E367" s="58" t="str">
        <f t="shared" si="21"/>
        <v>Table 22</v>
      </c>
      <c r="F367" s="56"/>
    </row>
    <row r="368" spans="1:6">
      <c r="A368" s="56" t="s">
        <v>419</v>
      </c>
      <c r="B368" s="56">
        <v>6</v>
      </c>
      <c r="C368" s="57">
        <v>0.33333333333333331</v>
      </c>
      <c r="D368" s="57">
        <v>0.32916699999999999</v>
      </c>
      <c r="E368" s="58" t="str">
        <f t="shared" si="21"/>
        <v>Table 22</v>
      </c>
      <c r="F368" s="56"/>
    </row>
    <row r="369" spans="1:6">
      <c r="A369" s="56" t="s">
        <v>407</v>
      </c>
      <c r="B369" s="56">
        <v>11</v>
      </c>
      <c r="C369" s="57">
        <v>0.33333333333333331</v>
      </c>
      <c r="D369" s="57">
        <v>0.32569399999999998</v>
      </c>
      <c r="E369" s="58" t="str">
        <f t="shared" si="21"/>
        <v>Table 22</v>
      </c>
      <c r="F369" s="56"/>
    </row>
    <row r="370" spans="1:6">
      <c r="A370" s="56" t="s">
        <v>408</v>
      </c>
      <c r="B370" s="56">
        <v>12</v>
      </c>
      <c r="C370" s="57">
        <v>0.33333333333333331</v>
      </c>
      <c r="D370" s="57">
        <v>0.32500000000000001</v>
      </c>
      <c r="E370" s="58" t="str">
        <f t="shared" si="21"/>
        <v>Table 22</v>
      </c>
      <c r="F370" s="56"/>
    </row>
    <row r="371" spans="1:6">
      <c r="A371" s="56" t="s">
        <v>409</v>
      </c>
      <c r="B371" s="56">
        <v>4</v>
      </c>
      <c r="C371" s="57">
        <v>0.20833333333333334</v>
      </c>
      <c r="D371" s="57">
        <v>0.20555599999999999</v>
      </c>
      <c r="E371" s="58" t="str">
        <f t="shared" si="21"/>
        <v>Table 22</v>
      </c>
      <c r="F371" s="56"/>
    </row>
    <row r="372" spans="1:6">
      <c r="A372" s="56" t="s">
        <v>410</v>
      </c>
      <c r="B372" s="56">
        <v>7</v>
      </c>
      <c r="C372" s="57">
        <v>0.33333333333333331</v>
      </c>
      <c r="D372" s="57">
        <v>0.32847199999999999</v>
      </c>
      <c r="E372" s="58" t="str">
        <f t="shared" si="21"/>
        <v>Table 22</v>
      </c>
      <c r="F372" s="56"/>
    </row>
    <row r="373" spans="1:6">
      <c r="A373" s="56" t="s">
        <v>411</v>
      </c>
      <c r="B373" s="56">
        <v>11</v>
      </c>
      <c r="C373" s="57">
        <v>0.33333333333333331</v>
      </c>
      <c r="D373" s="57">
        <v>0.32569399999999998</v>
      </c>
      <c r="E373" s="58" t="str">
        <f t="shared" si="21"/>
        <v>Table 22</v>
      </c>
      <c r="F373" s="56"/>
    </row>
    <row r="374" spans="1:6">
      <c r="A374" s="56" t="s">
        <v>412</v>
      </c>
      <c r="B374" s="56">
        <v>12</v>
      </c>
      <c r="C374" s="57">
        <v>0.33333333333333331</v>
      </c>
      <c r="D374" s="57">
        <v>0.32500000000000001</v>
      </c>
      <c r="E374" s="58" t="str">
        <f t="shared" si="21"/>
        <v>Table 22</v>
      </c>
      <c r="F374" s="56"/>
    </row>
    <row r="375" spans="1:6">
      <c r="A375" s="56" t="s">
        <v>413</v>
      </c>
      <c r="B375" s="56">
        <v>4</v>
      </c>
      <c r="C375" s="57">
        <v>0.20833333333333334</v>
      </c>
      <c r="D375" s="57">
        <v>0.20555599999999999</v>
      </c>
      <c r="E375" s="58" t="str">
        <f t="shared" si="21"/>
        <v>Table 22</v>
      </c>
      <c r="F375" s="56"/>
    </row>
    <row r="376" spans="1:6">
      <c r="A376" s="56" t="s">
        <v>414</v>
      </c>
      <c r="B376" s="56">
        <v>11</v>
      </c>
      <c r="C376" s="57">
        <v>0.33333333333333331</v>
      </c>
      <c r="D376" s="57">
        <v>0.32569399999999998</v>
      </c>
      <c r="E376" s="58" t="str">
        <f t="shared" si="21"/>
        <v>Table 22</v>
      </c>
      <c r="F376" s="56"/>
    </row>
    <row r="377" spans="1:6">
      <c r="A377" s="56" t="s">
        <v>415</v>
      </c>
      <c r="B377" s="56">
        <v>9</v>
      </c>
      <c r="C377" s="57">
        <v>0.33333333333333331</v>
      </c>
      <c r="D377" s="57">
        <v>0.32708300000000001</v>
      </c>
      <c r="E377" s="58" t="str">
        <f t="shared" si="21"/>
        <v>Table 22</v>
      </c>
      <c r="F377" s="56"/>
    </row>
    <row r="378" spans="1:6">
      <c r="A378" s="54" t="s">
        <v>481</v>
      </c>
      <c r="B378" s="54"/>
      <c r="C378" s="55"/>
      <c r="D378" s="55"/>
      <c r="E378" s="54" t="s">
        <v>482</v>
      </c>
      <c r="F378" s="56"/>
    </row>
    <row r="379" spans="1:6">
      <c r="A379" s="56"/>
      <c r="B379" s="56"/>
      <c r="C379" s="57"/>
      <c r="D379" s="57"/>
      <c r="E379" s="56"/>
      <c r="F379" s="56"/>
    </row>
    <row r="380" spans="1:6">
      <c r="A380" s="59" t="s">
        <v>483</v>
      </c>
      <c r="B380" s="59"/>
      <c r="C380" s="60"/>
      <c r="D380" s="60"/>
      <c r="E380" s="59"/>
      <c r="F380" s="56"/>
    </row>
    <row r="381" spans="1:6">
      <c r="A381" s="56" t="s">
        <v>410</v>
      </c>
      <c r="B381" s="56">
        <v>7</v>
      </c>
      <c r="C381" s="57">
        <v>0.33333333333333331</v>
      </c>
      <c r="D381" s="57">
        <v>0.32847199999999999</v>
      </c>
      <c r="E381" s="58" t="str">
        <f t="shared" ref="E381:E386" si="22">HYPERLINK("#'Table 23'!A1","Table 23")</f>
        <v>Table 23</v>
      </c>
      <c r="F381" s="56"/>
    </row>
    <row r="382" spans="1:6">
      <c r="A382" s="56" t="s">
        <v>411</v>
      </c>
      <c r="B382" s="56">
        <v>11</v>
      </c>
      <c r="C382" s="57">
        <v>0.33333333333333331</v>
      </c>
      <c r="D382" s="57">
        <v>0.32569399999999998</v>
      </c>
      <c r="E382" s="58" t="str">
        <f t="shared" si="22"/>
        <v>Table 23</v>
      </c>
      <c r="F382" s="56"/>
    </row>
    <row r="383" spans="1:6">
      <c r="A383" s="56" t="s">
        <v>412</v>
      </c>
      <c r="B383" s="56">
        <v>12</v>
      </c>
      <c r="C383" s="57">
        <v>0.33333333333333331</v>
      </c>
      <c r="D383" s="57">
        <v>0.32500000000000001</v>
      </c>
      <c r="E383" s="58" t="str">
        <f t="shared" si="22"/>
        <v>Table 23</v>
      </c>
      <c r="F383" s="56"/>
    </row>
    <row r="384" spans="1:6">
      <c r="A384" s="56" t="s">
        <v>413</v>
      </c>
      <c r="B384" s="56">
        <v>15</v>
      </c>
      <c r="C384" s="57">
        <v>0.72916666666666663</v>
      </c>
      <c r="D384" s="57">
        <v>0.71875</v>
      </c>
      <c r="E384" s="58" t="str">
        <f t="shared" si="22"/>
        <v>Table 23</v>
      </c>
      <c r="F384" s="56"/>
    </row>
    <row r="385" spans="1:6">
      <c r="A385" s="56" t="s">
        <v>414</v>
      </c>
      <c r="B385" s="56">
        <v>14</v>
      </c>
      <c r="C385" s="57">
        <v>0.72916666666666663</v>
      </c>
      <c r="D385" s="57">
        <v>0.71944399999999997</v>
      </c>
      <c r="E385" s="58" t="str">
        <f t="shared" si="22"/>
        <v>Table 23</v>
      </c>
      <c r="F385" s="56"/>
    </row>
    <row r="386" spans="1:6">
      <c r="A386" s="56" t="s">
        <v>415</v>
      </c>
      <c r="B386" s="56">
        <v>20</v>
      </c>
      <c r="C386" s="57">
        <v>0.72916666666666663</v>
      </c>
      <c r="D386" s="57">
        <v>0.71527799999999997</v>
      </c>
      <c r="E386" s="58" t="str">
        <f t="shared" si="22"/>
        <v>Table 23</v>
      </c>
      <c r="F386" s="56"/>
    </row>
    <row r="387" spans="1:6">
      <c r="A387" s="54" t="s">
        <v>484</v>
      </c>
      <c r="B387" s="54"/>
      <c r="C387" s="55"/>
      <c r="D387" s="55"/>
      <c r="E387" s="54" t="s">
        <v>485</v>
      </c>
      <c r="F387" s="56"/>
    </row>
    <row r="388" spans="1:6">
      <c r="A388" s="54" t="s">
        <v>487</v>
      </c>
      <c r="B388" s="54"/>
      <c r="C388" s="55"/>
      <c r="D388" s="55"/>
      <c r="E388" s="54" t="s">
        <v>488</v>
      </c>
      <c r="F388" s="56"/>
    </row>
    <row r="389" spans="1:6">
      <c r="A389" s="56"/>
      <c r="B389" s="56"/>
      <c r="C389" s="57"/>
      <c r="D389" s="57"/>
      <c r="E389" s="56"/>
      <c r="F389" s="56"/>
    </row>
    <row r="390" spans="1:6">
      <c r="A390" s="59" t="s">
        <v>490</v>
      </c>
      <c r="B390" s="59"/>
      <c r="C390" s="60"/>
      <c r="D390" s="60"/>
      <c r="E390" s="59"/>
      <c r="F390" s="56"/>
    </row>
    <row r="391" spans="1:6">
      <c r="A391" s="59" t="s">
        <v>466</v>
      </c>
      <c r="B391" s="59"/>
      <c r="C391" s="60"/>
      <c r="D391" s="60"/>
      <c r="E391" s="59"/>
      <c r="F391" s="56"/>
    </row>
    <row r="392" spans="1:6">
      <c r="A392" s="59" t="s">
        <v>492</v>
      </c>
      <c r="B392" s="59"/>
      <c r="C392" s="60"/>
      <c r="D392" s="60"/>
      <c r="E392" s="59"/>
      <c r="F392" s="56"/>
    </row>
    <row r="393" spans="1:6">
      <c r="A393" s="59" t="s">
        <v>458</v>
      </c>
      <c r="B393" s="59"/>
      <c r="C393" s="60"/>
      <c r="D393" s="60"/>
      <c r="E393" s="59"/>
      <c r="F393" s="56"/>
    </row>
    <row r="394" spans="1:6">
      <c r="A394" s="59" t="s">
        <v>459</v>
      </c>
      <c r="B394" s="59"/>
      <c r="C394" s="60"/>
      <c r="D394" s="60"/>
      <c r="E394" s="59"/>
      <c r="F394" s="56"/>
    </row>
    <row r="395" spans="1:6">
      <c r="A395" s="59" t="s">
        <v>461</v>
      </c>
      <c r="B395" s="59"/>
      <c r="C395" s="60"/>
      <c r="D395" s="60"/>
      <c r="E395" s="59"/>
      <c r="F395" s="56"/>
    </row>
    <row r="396" spans="1:6">
      <c r="A396" s="54" t="s">
        <v>493</v>
      </c>
      <c r="B396" s="54"/>
      <c r="C396" s="55"/>
      <c r="D396" s="55"/>
      <c r="E396" s="54" t="s">
        <v>494</v>
      </c>
      <c r="F396" s="56"/>
    </row>
    <row r="397" spans="1:6">
      <c r="A397" s="56"/>
      <c r="B397" s="56"/>
      <c r="C397" s="57"/>
      <c r="D397" s="57"/>
      <c r="E397" s="56"/>
      <c r="F397" s="56"/>
    </row>
    <row r="398" spans="1:6">
      <c r="A398" s="56" t="s">
        <v>396</v>
      </c>
      <c r="B398" s="56">
        <v>15</v>
      </c>
      <c r="C398" s="57">
        <v>0.72916666666666663</v>
      </c>
      <c r="D398" s="57">
        <v>0.71875</v>
      </c>
      <c r="E398" s="58" t="str">
        <f t="shared" ref="E398:E418" si="23">HYPERLINK("#'Table 27'!A1","Table 27")</f>
        <v>Table 27</v>
      </c>
      <c r="F398" s="56"/>
    </row>
    <row r="399" spans="1:6">
      <c r="A399" s="56" t="s">
        <v>397</v>
      </c>
      <c r="B399" s="56">
        <v>11</v>
      </c>
      <c r="C399" s="57">
        <v>0.72916666666666663</v>
      </c>
      <c r="D399" s="57">
        <v>0.72152799999999995</v>
      </c>
      <c r="E399" s="58" t="str">
        <f t="shared" si="23"/>
        <v>Table 27</v>
      </c>
      <c r="F399" s="56"/>
    </row>
    <row r="400" spans="1:6">
      <c r="A400" s="56" t="s">
        <v>398</v>
      </c>
      <c r="B400" s="56">
        <v>13</v>
      </c>
      <c r="C400" s="57">
        <v>0.72916666666666663</v>
      </c>
      <c r="D400" s="57">
        <v>0.72013899999999997</v>
      </c>
      <c r="E400" s="58" t="str">
        <f t="shared" si="23"/>
        <v>Table 27</v>
      </c>
      <c r="F400" s="56"/>
    </row>
    <row r="401" spans="1:6">
      <c r="A401" s="56" t="s">
        <v>399</v>
      </c>
      <c r="B401" s="56">
        <v>19</v>
      </c>
      <c r="C401" s="57">
        <v>0.625</v>
      </c>
      <c r="D401" s="57">
        <v>0.61180599999999996</v>
      </c>
      <c r="E401" s="58" t="str">
        <f t="shared" si="23"/>
        <v>Table 27</v>
      </c>
      <c r="F401" s="56"/>
    </row>
    <row r="402" spans="1:6">
      <c r="A402" s="56" t="s">
        <v>400</v>
      </c>
      <c r="B402" s="56">
        <v>35</v>
      </c>
      <c r="C402" s="57">
        <v>0.29166666666666669</v>
      </c>
      <c r="D402" s="57">
        <v>0.26736100000000002</v>
      </c>
      <c r="E402" s="58" t="str">
        <f t="shared" si="23"/>
        <v>Table 27</v>
      </c>
      <c r="F402" s="56"/>
    </row>
    <row r="403" spans="1:6">
      <c r="A403" s="56" t="s">
        <v>401</v>
      </c>
      <c r="B403" s="56">
        <v>34</v>
      </c>
      <c r="C403" s="57">
        <v>0.29166666666666669</v>
      </c>
      <c r="D403" s="57">
        <v>0.26805600000000002</v>
      </c>
      <c r="E403" s="58" t="str">
        <f t="shared" si="23"/>
        <v>Table 27</v>
      </c>
      <c r="F403" s="56"/>
    </row>
    <row r="404" spans="1:6">
      <c r="A404" s="56" t="s">
        <v>402</v>
      </c>
      <c r="B404" s="56">
        <v>36</v>
      </c>
      <c r="C404" s="57">
        <v>0.29166666666666669</v>
      </c>
      <c r="D404" s="57">
        <v>0.26666699999999999</v>
      </c>
      <c r="E404" s="58" t="str">
        <f t="shared" si="23"/>
        <v>Table 27</v>
      </c>
      <c r="F404" s="56"/>
    </row>
    <row r="405" spans="1:6">
      <c r="A405" s="56" t="s">
        <v>403</v>
      </c>
      <c r="B405" s="56">
        <v>38</v>
      </c>
      <c r="C405" s="57">
        <v>0.29166666666666669</v>
      </c>
      <c r="D405" s="57">
        <v>0.26527800000000001</v>
      </c>
      <c r="E405" s="58" t="str">
        <f t="shared" si="23"/>
        <v>Table 27</v>
      </c>
      <c r="F405" s="56"/>
    </row>
    <row r="406" spans="1:6">
      <c r="A406" s="56" t="s">
        <v>404</v>
      </c>
      <c r="B406" s="56">
        <v>37</v>
      </c>
      <c r="C406" s="57">
        <v>0.29166666666666669</v>
      </c>
      <c r="D406" s="57">
        <v>0.26597199999999999</v>
      </c>
      <c r="E406" s="58" t="str">
        <f t="shared" si="23"/>
        <v>Table 27</v>
      </c>
      <c r="F406" s="56"/>
    </row>
    <row r="407" spans="1:6">
      <c r="A407" s="56" t="s">
        <v>418</v>
      </c>
      <c r="B407" s="56">
        <v>17</v>
      </c>
      <c r="C407" s="57">
        <v>0.72916666666666663</v>
      </c>
      <c r="D407" s="57">
        <v>0.71736100000000003</v>
      </c>
      <c r="E407" s="58" t="str">
        <f t="shared" si="23"/>
        <v>Table 27</v>
      </c>
      <c r="F407" s="56"/>
    </row>
    <row r="408" spans="1:6">
      <c r="A408" s="56" t="s">
        <v>419</v>
      </c>
      <c r="B408" s="56">
        <v>15</v>
      </c>
      <c r="C408" s="57">
        <v>0.72916666666666663</v>
      </c>
      <c r="D408" s="57">
        <v>0.71875</v>
      </c>
      <c r="E408" s="58" t="str">
        <f t="shared" si="23"/>
        <v>Table 27</v>
      </c>
      <c r="F408" s="56"/>
    </row>
    <row r="409" spans="1:6">
      <c r="A409" s="56" t="s">
        <v>420</v>
      </c>
      <c r="B409" s="56">
        <v>12</v>
      </c>
      <c r="C409" s="57">
        <v>0.72916666666666663</v>
      </c>
      <c r="D409" s="57">
        <v>0.72083299999999995</v>
      </c>
      <c r="E409" s="58" t="str">
        <f t="shared" si="23"/>
        <v>Table 27</v>
      </c>
      <c r="F409" s="56"/>
    </row>
    <row r="410" spans="1:6">
      <c r="A410" s="56" t="s">
        <v>407</v>
      </c>
      <c r="B410" s="56">
        <v>19</v>
      </c>
      <c r="C410" s="57">
        <v>0.72916666666666663</v>
      </c>
      <c r="D410" s="57">
        <v>0.71597200000000005</v>
      </c>
      <c r="E410" s="58" t="str">
        <f t="shared" si="23"/>
        <v>Table 27</v>
      </c>
      <c r="F410" s="56"/>
    </row>
    <row r="411" spans="1:6">
      <c r="A411" s="56" t="s">
        <v>408</v>
      </c>
      <c r="B411" s="56">
        <v>19</v>
      </c>
      <c r="C411" s="57">
        <v>0.625</v>
      </c>
      <c r="D411" s="57">
        <v>0.61180599999999996</v>
      </c>
      <c r="E411" s="58" t="str">
        <f t="shared" si="23"/>
        <v>Table 27</v>
      </c>
      <c r="F411" s="56"/>
    </row>
    <row r="412" spans="1:6">
      <c r="A412" s="56" t="s">
        <v>409</v>
      </c>
      <c r="B412" s="56">
        <v>34</v>
      </c>
      <c r="C412" s="57">
        <v>0.29166666666666669</v>
      </c>
      <c r="D412" s="57">
        <v>0.26805600000000002</v>
      </c>
      <c r="E412" s="58" t="str">
        <f t="shared" si="23"/>
        <v>Table 27</v>
      </c>
      <c r="F412" s="56"/>
    </row>
    <row r="413" spans="1:6">
      <c r="A413" s="56" t="s">
        <v>410</v>
      </c>
      <c r="B413" s="56">
        <v>36</v>
      </c>
      <c r="C413" s="57">
        <v>0.29166666666666669</v>
      </c>
      <c r="D413" s="57">
        <v>0.26666699999999999</v>
      </c>
      <c r="E413" s="58" t="str">
        <f t="shared" si="23"/>
        <v>Table 27</v>
      </c>
      <c r="F413" s="56"/>
    </row>
    <row r="414" spans="1:6">
      <c r="A414" s="56" t="s">
        <v>411</v>
      </c>
      <c r="B414" s="56">
        <v>35</v>
      </c>
      <c r="C414" s="57">
        <v>0.29166666666666669</v>
      </c>
      <c r="D414" s="57">
        <v>0.26736100000000002</v>
      </c>
      <c r="E414" s="58" t="str">
        <f t="shared" si="23"/>
        <v>Table 27</v>
      </c>
      <c r="F414" s="56"/>
    </row>
    <row r="415" spans="1:6">
      <c r="A415" s="56" t="s">
        <v>412</v>
      </c>
      <c r="B415" s="56">
        <v>33</v>
      </c>
      <c r="C415" s="57">
        <v>0.29166666666666669</v>
      </c>
      <c r="D415" s="57">
        <v>0.26874999999999999</v>
      </c>
      <c r="E415" s="58" t="str">
        <f t="shared" si="23"/>
        <v>Table 27</v>
      </c>
      <c r="F415" s="56"/>
    </row>
    <row r="416" spans="1:6">
      <c r="A416" s="56" t="s">
        <v>413</v>
      </c>
      <c r="B416" s="56">
        <v>16</v>
      </c>
      <c r="C416" s="57">
        <v>0.72916666666666663</v>
      </c>
      <c r="D416" s="57">
        <v>0.71805600000000003</v>
      </c>
      <c r="E416" s="58" t="str">
        <f t="shared" si="23"/>
        <v>Table 27</v>
      </c>
      <c r="F416" s="56"/>
    </row>
    <row r="417" spans="1:6">
      <c r="A417" s="56" t="s">
        <v>414</v>
      </c>
      <c r="B417" s="56">
        <v>18</v>
      </c>
      <c r="C417" s="57">
        <v>0.72916666666666663</v>
      </c>
      <c r="D417" s="57">
        <v>0.71666700000000005</v>
      </c>
      <c r="E417" s="58" t="str">
        <f t="shared" si="23"/>
        <v>Table 27</v>
      </c>
      <c r="F417" s="56"/>
    </row>
    <row r="418" spans="1:6">
      <c r="A418" s="56" t="s">
        <v>415</v>
      </c>
      <c r="B418" s="56">
        <v>17</v>
      </c>
      <c r="C418" s="57">
        <v>0.72916666666666663</v>
      </c>
      <c r="D418" s="57">
        <v>0.71736100000000003</v>
      </c>
      <c r="E418" s="58" t="str">
        <f t="shared" si="23"/>
        <v>Table 27</v>
      </c>
      <c r="F418" s="56"/>
    </row>
    <row r="419" spans="1:6">
      <c r="A419" s="54" t="s">
        <v>495</v>
      </c>
      <c r="B419" s="54"/>
      <c r="C419" s="55"/>
      <c r="D419" s="55"/>
      <c r="E419" s="54" t="s">
        <v>496</v>
      </c>
      <c r="F419" s="56"/>
    </row>
    <row r="420" spans="1:6">
      <c r="A420" s="56"/>
      <c r="B420" s="56"/>
      <c r="C420" s="57"/>
      <c r="D420" s="57"/>
      <c r="E420" s="56"/>
      <c r="F420" s="56"/>
    </row>
    <row r="421" spans="1:6">
      <c r="A421" s="56" t="s">
        <v>396</v>
      </c>
      <c r="B421" s="56">
        <v>3</v>
      </c>
      <c r="C421" s="57">
        <v>0.29166666666666669</v>
      </c>
      <c r="D421" s="57">
        <v>0.28958299999999998</v>
      </c>
      <c r="E421" s="58" t="str">
        <f t="shared" ref="E421:E441" si="24">HYPERLINK("#'Table 28'!A1","Table 28")</f>
        <v>Table 28</v>
      </c>
      <c r="F421" s="56"/>
    </row>
    <row r="422" spans="1:6">
      <c r="A422" s="56" t="s">
        <v>397</v>
      </c>
      <c r="B422" s="56">
        <v>5</v>
      </c>
      <c r="C422" s="57">
        <v>0.29166666666666669</v>
      </c>
      <c r="D422" s="57">
        <v>0.28819400000000001</v>
      </c>
      <c r="E422" s="58" t="str">
        <f t="shared" si="24"/>
        <v>Table 28</v>
      </c>
      <c r="F422" s="56"/>
    </row>
    <row r="423" spans="1:6">
      <c r="A423" s="56" t="s">
        <v>398</v>
      </c>
      <c r="B423" s="56">
        <v>13</v>
      </c>
      <c r="C423" s="57">
        <v>0.29166666666666669</v>
      </c>
      <c r="D423" s="57">
        <v>0.28263899999999997</v>
      </c>
      <c r="E423" s="58" t="str">
        <f t="shared" si="24"/>
        <v>Table 28</v>
      </c>
      <c r="F423" s="56"/>
    </row>
    <row r="424" spans="1:6">
      <c r="A424" s="56" t="s">
        <v>399</v>
      </c>
      <c r="B424" s="56">
        <v>5</v>
      </c>
      <c r="C424" s="57">
        <v>0.29166666666666669</v>
      </c>
      <c r="D424" s="57">
        <v>0.28819400000000001</v>
      </c>
      <c r="E424" s="58" t="str">
        <f t="shared" si="24"/>
        <v>Table 28</v>
      </c>
      <c r="F424" s="56"/>
    </row>
    <row r="425" spans="1:6">
      <c r="A425" s="56" t="s">
        <v>400</v>
      </c>
      <c r="B425" s="56">
        <v>14</v>
      </c>
      <c r="C425" s="57">
        <v>0.29166666666666669</v>
      </c>
      <c r="D425" s="57">
        <v>0.28194399999999997</v>
      </c>
      <c r="E425" s="58" t="str">
        <f t="shared" si="24"/>
        <v>Table 28</v>
      </c>
      <c r="F425" s="56"/>
    </row>
    <row r="426" spans="1:6">
      <c r="A426" s="56" t="s">
        <v>401</v>
      </c>
      <c r="B426" s="56">
        <v>6</v>
      </c>
      <c r="C426" s="57">
        <v>0.29166666666666669</v>
      </c>
      <c r="D426" s="57">
        <v>0.28749999999999998</v>
      </c>
      <c r="E426" s="58" t="str">
        <f t="shared" si="24"/>
        <v>Table 28</v>
      </c>
      <c r="F426" s="56"/>
    </row>
    <row r="427" spans="1:6">
      <c r="A427" s="56" t="s">
        <v>402</v>
      </c>
      <c r="B427" s="56">
        <v>4</v>
      </c>
      <c r="C427" s="57">
        <v>0.29166666666666669</v>
      </c>
      <c r="D427" s="57">
        <v>0.28888900000000001</v>
      </c>
      <c r="E427" s="58" t="str">
        <f t="shared" si="24"/>
        <v>Table 28</v>
      </c>
      <c r="F427" s="56"/>
    </row>
    <row r="428" spans="1:6">
      <c r="A428" s="56" t="s">
        <v>403</v>
      </c>
      <c r="B428" s="56">
        <v>7</v>
      </c>
      <c r="C428" s="57">
        <v>0.29166666666666669</v>
      </c>
      <c r="D428" s="57">
        <v>0.28680600000000001</v>
      </c>
      <c r="E428" s="58" t="str">
        <f t="shared" si="24"/>
        <v>Table 28</v>
      </c>
      <c r="F428" s="56"/>
    </row>
    <row r="429" spans="1:6">
      <c r="A429" s="56" t="s">
        <v>404</v>
      </c>
      <c r="B429" s="56">
        <v>14</v>
      </c>
      <c r="C429" s="57">
        <v>0.29166666666666669</v>
      </c>
      <c r="D429" s="57">
        <v>0.28194399999999997</v>
      </c>
      <c r="E429" s="58" t="str">
        <f t="shared" si="24"/>
        <v>Table 28</v>
      </c>
      <c r="F429" s="56"/>
    </row>
    <row r="430" spans="1:6">
      <c r="A430" s="56" t="s">
        <v>418</v>
      </c>
      <c r="B430" s="56">
        <v>9</v>
      </c>
      <c r="C430" s="57">
        <v>0.29166666666666669</v>
      </c>
      <c r="D430" s="57">
        <v>0.28541699999999998</v>
      </c>
      <c r="E430" s="58" t="str">
        <f t="shared" si="24"/>
        <v>Table 28</v>
      </c>
      <c r="F430" s="56"/>
    </row>
    <row r="431" spans="1:6">
      <c r="A431" s="56" t="s">
        <v>419</v>
      </c>
      <c r="B431" s="56">
        <v>8</v>
      </c>
      <c r="C431" s="57">
        <v>0.29166666666666669</v>
      </c>
      <c r="D431" s="57">
        <v>0.286111</v>
      </c>
      <c r="E431" s="58" t="str">
        <f t="shared" si="24"/>
        <v>Table 28</v>
      </c>
      <c r="F431" s="56"/>
    </row>
    <row r="432" spans="1:6">
      <c r="A432" s="56" t="s">
        <v>420</v>
      </c>
      <c r="B432" s="56">
        <v>7</v>
      </c>
      <c r="C432" s="57">
        <v>0.29166666666666669</v>
      </c>
      <c r="D432" s="57">
        <v>0.28680600000000001</v>
      </c>
      <c r="E432" s="58" t="str">
        <f t="shared" si="24"/>
        <v>Table 28</v>
      </c>
      <c r="F432" s="56"/>
    </row>
    <row r="433" spans="1:6">
      <c r="A433" s="56" t="s">
        <v>407</v>
      </c>
      <c r="B433" s="56">
        <v>24</v>
      </c>
      <c r="C433" s="57">
        <v>0.29166666666666669</v>
      </c>
      <c r="D433" s="57">
        <v>0.27500000000000002</v>
      </c>
      <c r="E433" s="58" t="str">
        <f t="shared" si="24"/>
        <v>Table 28</v>
      </c>
      <c r="F433" s="56"/>
    </row>
    <row r="434" spans="1:6">
      <c r="A434" s="56" t="s">
        <v>408</v>
      </c>
      <c r="B434" s="56">
        <v>20</v>
      </c>
      <c r="C434" s="57">
        <v>0.29166666666666669</v>
      </c>
      <c r="D434" s="57">
        <v>0.27777800000000002</v>
      </c>
      <c r="E434" s="58" t="str">
        <f t="shared" si="24"/>
        <v>Table 28</v>
      </c>
      <c r="F434" s="56"/>
    </row>
    <row r="435" spans="1:6">
      <c r="A435" s="56" t="s">
        <v>409</v>
      </c>
      <c r="B435" s="56">
        <v>17</v>
      </c>
      <c r="C435" s="57">
        <v>0.29166666666666669</v>
      </c>
      <c r="D435" s="57">
        <v>0.27986100000000003</v>
      </c>
      <c r="E435" s="58" t="str">
        <f t="shared" si="24"/>
        <v>Table 28</v>
      </c>
      <c r="F435" s="56"/>
    </row>
    <row r="436" spans="1:6">
      <c r="A436" s="56" t="s">
        <v>410</v>
      </c>
      <c r="B436" s="56">
        <v>16</v>
      </c>
      <c r="C436" s="57">
        <v>0.29166666666666669</v>
      </c>
      <c r="D436" s="57">
        <v>0.28055600000000003</v>
      </c>
      <c r="E436" s="58" t="str">
        <f t="shared" si="24"/>
        <v>Table 28</v>
      </c>
      <c r="F436" s="56"/>
    </row>
    <row r="437" spans="1:6">
      <c r="A437" s="56" t="s">
        <v>411</v>
      </c>
      <c r="B437" s="56">
        <v>9</v>
      </c>
      <c r="C437" s="57">
        <v>0.29166666666666669</v>
      </c>
      <c r="D437" s="57">
        <v>0.28541699999999998</v>
      </c>
      <c r="E437" s="58" t="str">
        <f t="shared" si="24"/>
        <v>Table 28</v>
      </c>
      <c r="F437" s="56"/>
    </row>
    <row r="438" spans="1:6">
      <c r="A438" s="56" t="s">
        <v>412</v>
      </c>
      <c r="B438" s="56">
        <v>11</v>
      </c>
      <c r="C438" s="57">
        <v>0.29166666666666669</v>
      </c>
      <c r="D438" s="57">
        <v>0.284028</v>
      </c>
      <c r="E438" s="58" t="str">
        <f t="shared" si="24"/>
        <v>Table 28</v>
      </c>
      <c r="F438" s="56"/>
    </row>
    <row r="439" spans="1:6">
      <c r="A439" s="56" t="s">
        <v>413</v>
      </c>
      <c r="B439" s="56">
        <v>19</v>
      </c>
      <c r="C439" s="57">
        <v>0.29166666666666669</v>
      </c>
      <c r="D439" s="57">
        <v>0.278472</v>
      </c>
      <c r="E439" s="58" t="str">
        <f t="shared" si="24"/>
        <v>Table 28</v>
      </c>
      <c r="F439" s="56"/>
    </row>
    <row r="440" spans="1:6">
      <c r="A440" s="56" t="s">
        <v>414</v>
      </c>
      <c r="B440" s="56">
        <v>22</v>
      </c>
      <c r="C440" s="57">
        <v>0.29166666666666669</v>
      </c>
      <c r="D440" s="57">
        <v>0.276389</v>
      </c>
      <c r="E440" s="58" t="str">
        <f t="shared" si="24"/>
        <v>Table 28</v>
      </c>
      <c r="F440" s="56"/>
    </row>
    <row r="441" spans="1:6">
      <c r="A441" s="56" t="s">
        <v>415</v>
      </c>
      <c r="B441" s="56">
        <v>16</v>
      </c>
      <c r="C441" s="57">
        <v>0.29166666666666669</v>
      </c>
      <c r="D441" s="57">
        <v>0.28055600000000003</v>
      </c>
      <c r="E441" s="58" t="str">
        <f t="shared" si="24"/>
        <v>Table 28</v>
      </c>
      <c r="F441" s="56"/>
    </row>
    <row r="442" spans="1:6">
      <c r="A442" s="54" t="s">
        <v>497</v>
      </c>
      <c r="B442" s="54"/>
      <c r="C442" s="55"/>
      <c r="D442" s="55"/>
      <c r="E442" s="54" t="s">
        <v>498</v>
      </c>
      <c r="F442" s="56"/>
    </row>
    <row r="443" spans="1:6">
      <c r="A443" s="56"/>
      <c r="B443" s="56"/>
      <c r="C443" s="57"/>
      <c r="D443" s="57"/>
      <c r="E443" s="56"/>
      <c r="F443" s="56"/>
    </row>
    <row r="444" spans="1:6">
      <c r="A444" s="56" t="s">
        <v>396</v>
      </c>
      <c r="B444" s="56">
        <v>5</v>
      </c>
      <c r="C444" s="57">
        <v>0.72916666666666663</v>
      </c>
      <c r="D444" s="57">
        <v>0.72569399999999995</v>
      </c>
      <c r="E444" s="58" t="str">
        <f t="shared" ref="E444:E454" si="25">HYPERLINK("#'Table 29'!A1","Table 29")</f>
        <v>Table 29</v>
      </c>
      <c r="F444" s="56"/>
    </row>
    <row r="445" spans="1:6">
      <c r="A445" s="56" t="s">
        <v>397</v>
      </c>
      <c r="B445" s="56">
        <v>7</v>
      </c>
      <c r="C445" s="57">
        <v>0.72916666666666663</v>
      </c>
      <c r="D445" s="57">
        <v>0.72430600000000001</v>
      </c>
      <c r="E445" s="58" t="str">
        <f t="shared" si="25"/>
        <v>Table 29</v>
      </c>
      <c r="F445" s="56"/>
    </row>
    <row r="446" spans="1:6">
      <c r="A446" s="56" t="s">
        <v>398</v>
      </c>
      <c r="B446" s="56">
        <v>1</v>
      </c>
      <c r="C446" s="57">
        <v>0.72916666666666663</v>
      </c>
      <c r="D446" s="57">
        <v>0.72847200000000001</v>
      </c>
      <c r="E446" s="58" t="str">
        <f t="shared" si="25"/>
        <v>Table 29</v>
      </c>
      <c r="F446" s="56"/>
    </row>
    <row r="447" spans="1:6">
      <c r="A447" s="56" t="s">
        <v>399</v>
      </c>
      <c r="B447" s="56">
        <v>6</v>
      </c>
      <c r="C447" s="57">
        <v>0.625</v>
      </c>
      <c r="D447" s="57">
        <v>0.62083299999999997</v>
      </c>
      <c r="E447" s="58" t="str">
        <f t="shared" si="25"/>
        <v>Table 29</v>
      </c>
      <c r="F447" s="56"/>
    </row>
    <row r="448" spans="1:6">
      <c r="A448" s="56" t="s">
        <v>400</v>
      </c>
      <c r="B448" s="56">
        <v>6</v>
      </c>
      <c r="C448" s="57">
        <v>0.33333333333333331</v>
      </c>
      <c r="D448" s="57">
        <v>0.32916699999999999</v>
      </c>
      <c r="E448" s="58" t="str">
        <f t="shared" si="25"/>
        <v>Table 29</v>
      </c>
      <c r="F448" s="56"/>
    </row>
    <row r="449" spans="1:6">
      <c r="A449" s="56" t="s">
        <v>402</v>
      </c>
      <c r="B449" s="56">
        <v>11</v>
      </c>
      <c r="C449" s="57">
        <v>0.33333333333333331</v>
      </c>
      <c r="D449" s="57">
        <v>0.32569399999999998</v>
      </c>
      <c r="E449" s="58" t="str">
        <f t="shared" si="25"/>
        <v>Table 29</v>
      </c>
      <c r="F449" s="56"/>
    </row>
    <row r="450" spans="1:6">
      <c r="A450" s="56" t="s">
        <v>403</v>
      </c>
      <c r="B450" s="56">
        <v>20</v>
      </c>
      <c r="C450" s="57">
        <v>0.33333333333333331</v>
      </c>
      <c r="D450" s="57">
        <v>0.31944400000000001</v>
      </c>
      <c r="E450" s="58" t="str">
        <f t="shared" si="25"/>
        <v>Table 29</v>
      </c>
      <c r="F450" s="56"/>
    </row>
    <row r="451" spans="1:6">
      <c r="A451" s="56" t="s">
        <v>404</v>
      </c>
      <c r="B451" s="56">
        <v>0</v>
      </c>
      <c r="C451" s="57">
        <v>0.33333333333333331</v>
      </c>
      <c r="D451" s="57">
        <v>0.33333299999999999</v>
      </c>
      <c r="E451" s="58" t="str">
        <f t="shared" si="25"/>
        <v>Table 29</v>
      </c>
      <c r="F451" s="56"/>
    </row>
    <row r="452" spans="1:6">
      <c r="A452" s="56" t="s">
        <v>419</v>
      </c>
      <c r="B452" s="56">
        <v>1</v>
      </c>
      <c r="C452" s="57">
        <v>0.72916666666666663</v>
      </c>
      <c r="D452" s="57">
        <v>0.72847200000000001</v>
      </c>
      <c r="E452" s="58" t="str">
        <f t="shared" si="25"/>
        <v>Table 29</v>
      </c>
      <c r="F452" s="56"/>
    </row>
    <row r="453" spans="1:6">
      <c r="A453" s="56" t="s">
        <v>420</v>
      </c>
      <c r="B453" s="56">
        <v>8</v>
      </c>
      <c r="C453" s="57">
        <v>0.72916666666666663</v>
      </c>
      <c r="D453" s="57">
        <v>0.723611</v>
      </c>
      <c r="E453" s="58" t="str">
        <f t="shared" si="25"/>
        <v>Table 29</v>
      </c>
      <c r="F453" s="56"/>
    </row>
    <row r="454" spans="1:6">
      <c r="A454" s="56" t="s">
        <v>407</v>
      </c>
      <c r="B454" s="56">
        <v>3</v>
      </c>
      <c r="C454" s="57">
        <v>0.72916666666666663</v>
      </c>
      <c r="D454" s="57">
        <v>0.72708300000000003</v>
      </c>
      <c r="E454" s="58" t="str">
        <f t="shared" si="25"/>
        <v>Table 29</v>
      </c>
      <c r="F454" s="56"/>
    </row>
    <row r="455" spans="1:6">
      <c r="A455" s="54" t="s">
        <v>499</v>
      </c>
      <c r="B455" s="54"/>
      <c r="C455" s="55"/>
      <c r="D455" s="55"/>
      <c r="E455" s="54" t="s">
        <v>500</v>
      </c>
      <c r="F455" s="56"/>
    </row>
    <row r="456" spans="1:6">
      <c r="A456" s="56"/>
      <c r="B456" s="56"/>
      <c r="C456" s="57"/>
      <c r="D456" s="57"/>
      <c r="E456" s="56"/>
      <c r="F456" s="56"/>
    </row>
    <row r="457" spans="1:6">
      <c r="A457" s="56" t="s">
        <v>409</v>
      </c>
      <c r="B457" s="56">
        <v>2</v>
      </c>
      <c r="C457" s="57">
        <v>0.20833333333333334</v>
      </c>
      <c r="D457" s="57">
        <v>0.20694399999999999</v>
      </c>
      <c r="E457" s="58" t="str">
        <f>HYPERLINK("#'Table 30'!A1","Table 30")</f>
        <v>Table 30</v>
      </c>
      <c r="F457" s="56"/>
    </row>
    <row r="458" spans="1:6">
      <c r="A458" s="56" t="s">
        <v>411</v>
      </c>
      <c r="B458" s="56">
        <v>4</v>
      </c>
      <c r="C458" s="57">
        <v>0.20833333333333334</v>
      </c>
      <c r="D458" s="57">
        <v>0.20555599999999999</v>
      </c>
      <c r="E458" s="58" t="str">
        <f>HYPERLINK("#'Table 30'!A1","Table 30")</f>
        <v>Table 30</v>
      </c>
      <c r="F458" s="56"/>
    </row>
    <row r="459" spans="1:6">
      <c r="A459" s="56" t="s">
        <v>412</v>
      </c>
      <c r="B459" s="56">
        <v>4</v>
      </c>
      <c r="C459" s="57">
        <v>0.20833333333333334</v>
      </c>
      <c r="D459" s="57">
        <v>0.20555599999999999</v>
      </c>
      <c r="E459" s="58" t="str">
        <f>HYPERLINK("#'Table 30'!A1","Table 30")</f>
        <v>Table 30</v>
      </c>
      <c r="F459" s="56"/>
    </row>
    <row r="460" spans="1:6">
      <c r="A460" s="59" t="s">
        <v>502</v>
      </c>
      <c r="B460" s="59"/>
      <c r="C460" s="60"/>
      <c r="D460" s="60"/>
      <c r="E460" s="59"/>
      <c r="F460" s="56"/>
    </row>
    <row r="461" spans="1:6">
      <c r="A461" s="59" t="s">
        <v>504</v>
      </c>
      <c r="B461" s="59"/>
      <c r="C461" s="60"/>
      <c r="D461" s="60"/>
      <c r="E461" s="59"/>
      <c r="F461" s="56"/>
    </row>
    <row r="462" spans="1:6">
      <c r="A462" s="54" t="s">
        <v>505</v>
      </c>
      <c r="B462" s="54"/>
      <c r="C462" s="55"/>
      <c r="D462" s="55"/>
      <c r="E462" s="54" t="s">
        <v>506</v>
      </c>
      <c r="F462" s="56"/>
    </row>
    <row r="463" spans="1:6">
      <c r="A463" s="56"/>
      <c r="B463" s="56"/>
      <c r="C463" s="57"/>
      <c r="D463" s="57"/>
      <c r="E463" s="56"/>
      <c r="F463" s="56"/>
    </row>
    <row r="464" spans="1:6">
      <c r="A464" s="56" t="s">
        <v>415</v>
      </c>
      <c r="B464" s="56">
        <v>10</v>
      </c>
      <c r="C464" s="57">
        <v>0.20833333333333334</v>
      </c>
      <c r="D464" s="57">
        <v>0.20138900000000001</v>
      </c>
      <c r="E464" s="58" t="str">
        <f>HYPERLINK("#'Table 31'!A1","Table 31")</f>
        <v>Table 31</v>
      </c>
      <c r="F464" s="56"/>
    </row>
    <row r="465" spans="1:6">
      <c r="A465" s="54" t="s">
        <v>507</v>
      </c>
      <c r="B465" s="54"/>
      <c r="C465" s="55"/>
      <c r="D465" s="55"/>
      <c r="E465" s="54" t="s">
        <v>508</v>
      </c>
      <c r="F465" s="56"/>
    </row>
    <row r="466" spans="1:6">
      <c r="A466" s="56"/>
      <c r="B466" s="56"/>
      <c r="C466" s="57"/>
      <c r="D466" s="57"/>
      <c r="E466" s="56"/>
      <c r="F466" s="56"/>
    </row>
    <row r="467" spans="1:6">
      <c r="A467" s="56" t="s">
        <v>396</v>
      </c>
      <c r="B467" s="56">
        <v>14</v>
      </c>
      <c r="C467" s="57">
        <v>0.72916666666666663</v>
      </c>
      <c r="D467" s="57">
        <v>0.71944399999999997</v>
      </c>
      <c r="E467" s="58" t="str">
        <f t="shared" ref="E467:E487" si="26">HYPERLINK("#'Table 32'!A1","Table 32")</f>
        <v>Table 32</v>
      </c>
      <c r="F467" s="56"/>
    </row>
    <row r="468" spans="1:6">
      <c r="A468" s="56" t="s">
        <v>397</v>
      </c>
      <c r="B468" s="56">
        <v>15</v>
      </c>
      <c r="C468" s="57">
        <v>0.72916666666666663</v>
      </c>
      <c r="D468" s="57">
        <v>0.71875</v>
      </c>
      <c r="E468" s="58" t="str">
        <f t="shared" si="26"/>
        <v>Table 32</v>
      </c>
      <c r="F468" s="56"/>
    </row>
    <row r="469" spans="1:6">
      <c r="A469" s="56" t="s">
        <v>398</v>
      </c>
      <c r="B469" s="56">
        <v>15</v>
      </c>
      <c r="C469" s="57">
        <v>0.72916666666666663</v>
      </c>
      <c r="D469" s="57">
        <v>0.71875</v>
      </c>
      <c r="E469" s="58" t="str">
        <f t="shared" si="26"/>
        <v>Table 32</v>
      </c>
      <c r="F469" s="56"/>
    </row>
    <row r="470" spans="1:6">
      <c r="A470" s="56" t="s">
        <v>399</v>
      </c>
      <c r="B470" s="56">
        <v>8</v>
      </c>
      <c r="C470" s="57">
        <v>0.625</v>
      </c>
      <c r="D470" s="57">
        <v>0.61944399999999999</v>
      </c>
      <c r="E470" s="58" t="str">
        <f t="shared" si="26"/>
        <v>Table 32</v>
      </c>
      <c r="F470" s="56"/>
    </row>
    <row r="471" spans="1:6">
      <c r="A471" s="56" t="s">
        <v>400</v>
      </c>
      <c r="B471" s="56">
        <v>7</v>
      </c>
      <c r="C471" s="57">
        <v>0.33333333333333331</v>
      </c>
      <c r="D471" s="57">
        <v>0.32847199999999999</v>
      </c>
      <c r="E471" s="58" t="str">
        <f t="shared" si="26"/>
        <v>Table 32</v>
      </c>
      <c r="F471" s="56"/>
    </row>
    <row r="472" spans="1:6">
      <c r="A472" s="56" t="s">
        <v>401</v>
      </c>
      <c r="B472" s="56">
        <v>12</v>
      </c>
      <c r="C472" s="57">
        <v>0.33333333333333331</v>
      </c>
      <c r="D472" s="57">
        <v>0.32500000000000001</v>
      </c>
      <c r="E472" s="58" t="str">
        <f t="shared" si="26"/>
        <v>Table 32</v>
      </c>
      <c r="F472" s="56"/>
    </row>
    <row r="473" spans="1:6">
      <c r="A473" s="56" t="s">
        <v>402</v>
      </c>
      <c r="B473" s="56">
        <v>1</v>
      </c>
      <c r="C473" s="57">
        <v>0.33333333333333331</v>
      </c>
      <c r="D473" s="57">
        <v>0.33263900000000002</v>
      </c>
      <c r="E473" s="58" t="str">
        <f t="shared" si="26"/>
        <v>Table 32</v>
      </c>
      <c r="F473" s="56"/>
    </row>
    <row r="474" spans="1:6">
      <c r="A474" s="56" t="s">
        <v>403</v>
      </c>
      <c r="B474" s="56">
        <v>14</v>
      </c>
      <c r="C474" s="57">
        <v>0.33333333333333331</v>
      </c>
      <c r="D474" s="57">
        <v>0.32361099999999998</v>
      </c>
      <c r="E474" s="58" t="str">
        <f t="shared" si="26"/>
        <v>Table 32</v>
      </c>
      <c r="F474" s="56"/>
    </row>
    <row r="475" spans="1:6">
      <c r="A475" s="56" t="s">
        <v>404</v>
      </c>
      <c r="B475" s="56">
        <v>11</v>
      </c>
      <c r="C475" s="57">
        <v>0.33333333333333331</v>
      </c>
      <c r="D475" s="57">
        <v>0.32569399999999998</v>
      </c>
      <c r="E475" s="58" t="str">
        <f t="shared" si="26"/>
        <v>Table 32</v>
      </c>
      <c r="F475" s="56"/>
    </row>
    <row r="476" spans="1:6">
      <c r="A476" s="56" t="s">
        <v>418</v>
      </c>
      <c r="B476" s="56">
        <v>0</v>
      </c>
      <c r="C476" s="57">
        <v>0.20833333333333334</v>
      </c>
      <c r="D476" s="57">
        <v>0.20833299999999999</v>
      </c>
      <c r="E476" s="58" t="str">
        <f t="shared" si="26"/>
        <v>Table 32</v>
      </c>
      <c r="F476" s="56"/>
    </row>
    <row r="477" spans="1:6">
      <c r="A477" s="56" t="s">
        <v>419</v>
      </c>
      <c r="B477" s="56">
        <v>4</v>
      </c>
      <c r="C477" s="57">
        <v>0.20833333333333334</v>
      </c>
      <c r="D477" s="57">
        <v>0.20555599999999999</v>
      </c>
      <c r="E477" s="58" t="str">
        <f t="shared" si="26"/>
        <v>Table 32</v>
      </c>
      <c r="F477" s="56"/>
    </row>
    <row r="478" spans="1:6">
      <c r="A478" s="56" t="s">
        <v>420</v>
      </c>
      <c r="B478" s="56">
        <v>3</v>
      </c>
      <c r="C478" s="57">
        <v>0.20833333333333334</v>
      </c>
      <c r="D478" s="57">
        <v>0.20624999999999999</v>
      </c>
      <c r="E478" s="58" t="str">
        <f t="shared" si="26"/>
        <v>Table 32</v>
      </c>
      <c r="F478" s="56"/>
    </row>
    <row r="479" spans="1:6">
      <c r="A479" s="56" t="s">
        <v>407</v>
      </c>
      <c r="B479" s="56">
        <v>1</v>
      </c>
      <c r="C479" s="57">
        <v>0.20833333333333334</v>
      </c>
      <c r="D479" s="57">
        <v>0.20763899999999999</v>
      </c>
      <c r="E479" s="58" t="str">
        <f t="shared" si="26"/>
        <v>Table 32</v>
      </c>
      <c r="F479" s="56"/>
    </row>
    <row r="480" spans="1:6">
      <c r="A480" s="56" t="s">
        <v>408</v>
      </c>
      <c r="B480" s="56">
        <v>1</v>
      </c>
      <c r="C480" s="57">
        <v>0.20833333333333334</v>
      </c>
      <c r="D480" s="57">
        <v>0.20763899999999999</v>
      </c>
      <c r="E480" s="58" t="str">
        <f t="shared" si="26"/>
        <v>Table 32</v>
      </c>
      <c r="F480" s="56"/>
    </row>
    <row r="481" spans="1:6">
      <c r="A481" s="56" t="s">
        <v>409</v>
      </c>
      <c r="B481" s="56">
        <v>10</v>
      </c>
      <c r="C481" s="57">
        <v>0.72916666666666663</v>
      </c>
      <c r="D481" s="57">
        <v>0.72222200000000003</v>
      </c>
      <c r="E481" s="58" t="str">
        <f t="shared" si="26"/>
        <v>Table 32</v>
      </c>
      <c r="F481" s="56"/>
    </row>
    <row r="482" spans="1:6">
      <c r="A482" s="56" t="s">
        <v>410</v>
      </c>
      <c r="B482" s="56">
        <v>15</v>
      </c>
      <c r="C482" s="57">
        <v>0.72916666666666663</v>
      </c>
      <c r="D482" s="57">
        <v>0.71875</v>
      </c>
      <c r="E482" s="58" t="str">
        <f t="shared" si="26"/>
        <v>Table 32</v>
      </c>
      <c r="F482" s="56"/>
    </row>
    <row r="483" spans="1:6">
      <c r="A483" s="56" t="s">
        <v>411</v>
      </c>
      <c r="B483" s="56">
        <v>10</v>
      </c>
      <c r="C483" s="57">
        <v>0.72916666666666663</v>
      </c>
      <c r="D483" s="57">
        <v>0.72222200000000003</v>
      </c>
      <c r="E483" s="58" t="str">
        <f t="shared" si="26"/>
        <v>Table 32</v>
      </c>
      <c r="F483" s="56"/>
    </row>
    <row r="484" spans="1:6">
      <c r="A484" s="56" t="s">
        <v>412</v>
      </c>
      <c r="B484" s="56">
        <v>3</v>
      </c>
      <c r="C484" s="57">
        <v>0.72916666666666663</v>
      </c>
      <c r="D484" s="57">
        <v>0.72708300000000003</v>
      </c>
      <c r="E484" s="58" t="str">
        <f t="shared" si="26"/>
        <v>Table 32</v>
      </c>
      <c r="F484" s="56"/>
    </row>
    <row r="485" spans="1:6">
      <c r="A485" s="56" t="s">
        <v>413</v>
      </c>
      <c r="B485" s="56">
        <v>4</v>
      </c>
      <c r="C485" s="57">
        <v>0.20833333333333334</v>
      </c>
      <c r="D485" s="57">
        <v>0.20555599999999999</v>
      </c>
      <c r="E485" s="58" t="str">
        <f t="shared" si="26"/>
        <v>Table 32</v>
      </c>
      <c r="F485" s="56"/>
    </row>
    <row r="486" spans="1:6">
      <c r="A486" s="56" t="s">
        <v>414</v>
      </c>
      <c r="B486" s="56">
        <v>4</v>
      </c>
      <c r="C486" s="57">
        <v>0.20833333333333334</v>
      </c>
      <c r="D486" s="57">
        <v>0.20555599999999999</v>
      </c>
      <c r="E486" s="58" t="str">
        <f t="shared" si="26"/>
        <v>Table 32</v>
      </c>
      <c r="F486" s="56"/>
    </row>
    <row r="487" spans="1:6">
      <c r="A487" s="56" t="s">
        <v>415</v>
      </c>
      <c r="B487" s="56">
        <v>10</v>
      </c>
      <c r="C487" s="57">
        <v>0.20833333333333334</v>
      </c>
      <c r="D487" s="57">
        <v>0.20138900000000001</v>
      </c>
      <c r="E487" s="58" t="str">
        <f t="shared" si="26"/>
        <v>Table 32</v>
      </c>
      <c r="F487" s="56"/>
    </row>
    <row r="488" spans="1:6">
      <c r="A488" s="54" t="s">
        <v>509</v>
      </c>
      <c r="B488" s="54"/>
      <c r="C488" s="55"/>
      <c r="D488" s="55"/>
      <c r="E488" s="54" t="s">
        <v>510</v>
      </c>
      <c r="F488" s="56"/>
    </row>
    <row r="489" spans="1:6">
      <c r="A489" s="54" t="s">
        <v>511</v>
      </c>
      <c r="B489" s="54"/>
      <c r="C489" s="55"/>
      <c r="D489" s="55"/>
      <c r="E489" s="54" t="s">
        <v>512</v>
      </c>
      <c r="F489" s="56"/>
    </row>
    <row r="490" spans="1:6">
      <c r="A490" s="56"/>
      <c r="B490" s="56"/>
      <c r="C490" s="57"/>
      <c r="D490" s="57"/>
      <c r="E490" s="56"/>
      <c r="F490" s="56"/>
    </row>
    <row r="491" spans="1:6">
      <c r="A491" s="56" t="s">
        <v>396</v>
      </c>
      <c r="B491" s="56">
        <v>20</v>
      </c>
      <c r="C491" s="57">
        <v>0.29166666666666669</v>
      </c>
      <c r="D491" s="57">
        <v>0.27777800000000002</v>
      </c>
      <c r="E491" s="58" t="str">
        <f t="shared" ref="E491:E509" si="27">HYPERLINK("#'Table 34'!A1","Table 34")</f>
        <v>Table 34</v>
      </c>
      <c r="F491" s="56"/>
    </row>
    <row r="492" spans="1:6">
      <c r="A492" s="56" t="s">
        <v>397</v>
      </c>
      <c r="B492" s="56">
        <v>2</v>
      </c>
      <c r="C492" s="57">
        <v>0.29166666666666669</v>
      </c>
      <c r="D492" s="57">
        <v>0.29027799999999998</v>
      </c>
      <c r="E492" s="58" t="str">
        <f t="shared" si="27"/>
        <v>Table 34</v>
      </c>
      <c r="F492" s="56"/>
    </row>
    <row r="493" spans="1:6">
      <c r="A493" s="56" t="s">
        <v>398</v>
      </c>
      <c r="B493" s="56">
        <v>21</v>
      </c>
      <c r="C493" s="57">
        <v>0.29166666666666669</v>
      </c>
      <c r="D493" s="57">
        <v>0.27708300000000002</v>
      </c>
      <c r="E493" s="58" t="str">
        <f t="shared" si="27"/>
        <v>Table 34</v>
      </c>
      <c r="F493" s="56"/>
    </row>
    <row r="494" spans="1:6">
      <c r="A494" s="56" t="s">
        <v>399</v>
      </c>
      <c r="B494" s="56">
        <v>20</v>
      </c>
      <c r="C494" s="57">
        <v>0.29166666666666669</v>
      </c>
      <c r="D494" s="57">
        <v>0.27777800000000002</v>
      </c>
      <c r="E494" s="58" t="str">
        <f t="shared" si="27"/>
        <v>Table 34</v>
      </c>
      <c r="F494" s="56"/>
    </row>
    <row r="495" spans="1:6">
      <c r="A495" s="56" t="s">
        <v>400</v>
      </c>
      <c r="B495" s="56">
        <v>5</v>
      </c>
      <c r="C495" s="57">
        <v>0.72916666666666663</v>
      </c>
      <c r="D495" s="57">
        <v>0.72569399999999995</v>
      </c>
      <c r="E495" s="58" t="str">
        <f t="shared" si="27"/>
        <v>Table 34</v>
      </c>
      <c r="F495" s="56"/>
    </row>
    <row r="496" spans="1:6">
      <c r="A496" s="56" t="s">
        <v>401</v>
      </c>
      <c r="B496" s="56">
        <v>14</v>
      </c>
      <c r="C496" s="57">
        <v>0.72916666666666663</v>
      </c>
      <c r="D496" s="57">
        <v>0.71944399999999997</v>
      </c>
      <c r="E496" s="58" t="str">
        <f t="shared" si="27"/>
        <v>Table 34</v>
      </c>
      <c r="F496" s="56"/>
    </row>
    <row r="497" spans="1:6">
      <c r="A497" s="56" t="s">
        <v>402</v>
      </c>
      <c r="B497" s="56">
        <v>8</v>
      </c>
      <c r="C497" s="57">
        <v>0.72916666666666663</v>
      </c>
      <c r="D497" s="57">
        <v>0.723611</v>
      </c>
      <c r="E497" s="58" t="str">
        <f t="shared" si="27"/>
        <v>Table 34</v>
      </c>
      <c r="F497" s="56"/>
    </row>
    <row r="498" spans="1:6">
      <c r="A498" s="56" t="s">
        <v>403</v>
      </c>
      <c r="B498" s="56">
        <v>8</v>
      </c>
      <c r="C498" s="57">
        <v>0.72916666666666663</v>
      </c>
      <c r="D498" s="57">
        <v>0.723611</v>
      </c>
      <c r="E498" s="58" t="str">
        <f t="shared" si="27"/>
        <v>Table 34</v>
      </c>
      <c r="F498" s="56"/>
    </row>
    <row r="499" spans="1:6">
      <c r="A499" s="56" t="s">
        <v>418</v>
      </c>
      <c r="B499" s="56">
        <v>21</v>
      </c>
      <c r="C499" s="57">
        <v>0.29166666666666669</v>
      </c>
      <c r="D499" s="57">
        <v>0.27708300000000002</v>
      </c>
      <c r="E499" s="58" t="str">
        <f t="shared" si="27"/>
        <v>Table 34</v>
      </c>
      <c r="F499" s="56"/>
    </row>
    <row r="500" spans="1:6">
      <c r="A500" s="56" t="s">
        <v>419</v>
      </c>
      <c r="B500" s="56">
        <v>17</v>
      </c>
      <c r="C500" s="57">
        <v>0.29166666666666669</v>
      </c>
      <c r="D500" s="57">
        <v>0.27986100000000003</v>
      </c>
      <c r="E500" s="58" t="str">
        <f t="shared" si="27"/>
        <v>Table 34</v>
      </c>
      <c r="F500" s="56"/>
    </row>
    <row r="501" spans="1:6">
      <c r="A501" s="56" t="s">
        <v>420</v>
      </c>
      <c r="B501" s="56">
        <v>22</v>
      </c>
      <c r="C501" s="57">
        <v>0.29166666666666669</v>
      </c>
      <c r="D501" s="57">
        <v>0.276389</v>
      </c>
      <c r="E501" s="58" t="str">
        <f t="shared" si="27"/>
        <v>Table 34</v>
      </c>
      <c r="F501" s="56"/>
    </row>
    <row r="502" spans="1:6">
      <c r="A502" s="56" t="s">
        <v>407</v>
      </c>
      <c r="B502" s="56">
        <v>22</v>
      </c>
      <c r="C502" s="57">
        <v>0.29166666666666669</v>
      </c>
      <c r="D502" s="57">
        <v>0.276389</v>
      </c>
      <c r="E502" s="58" t="str">
        <f t="shared" si="27"/>
        <v>Table 34</v>
      </c>
      <c r="F502" s="56"/>
    </row>
    <row r="503" spans="1:6">
      <c r="A503" s="56" t="s">
        <v>408</v>
      </c>
      <c r="B503" s="56">
        <v>20</v>
      </c>
      <c r="C503" s="57">
        <v>0.29166666666666669</v>
      </c>
      <c r="D503" s="57">
        <v>0.27777800000000002</v>
      </c>
      <c r="E503" s="58" t="str">
        <f t="shared" si="27"/>
        <v>Table 34</v>
      </c>
      <c r="F503" s="56"/>
    </row>
    <row r="504" spans="1:6">
      <c r="A504" s="56" t="s">
        <v>409</v>
      </c>
      <c r="B504" s="56">
        <v>6</v>
      </c>
      <c r="C504" s="57">
        <v>0.72916666666666663</v>
      </c>
      <c r="D504" s="57">
        <v>0.72499999999999998</v>
      </c>
      <c r="E504" s="58" t="str">
        <f t="shared" si="27"/>
        <v>Table 34</v>
      </c>
      <c r="F504" s="56"/>
    </row>
    <row r="505" spans="1:6">
      <c r="A505" s="56" t="s">
        <v>410</v>
      </c>
      <c r="B505" s="56">
        <v>6</v>
      </c>
      <c r="C505" s="57">
        <v>0.72916666666666663</v>
      </c>
      <c r="D505" s="57">
        <v>0.72499999999999998</v>
      </c>
      <c r="E505" s="58" t="str">
        <f t="shared" si="27"/>
        <v>Table 34</v>
      </c>
      <c r="F505" s="56"/>
    </row>
    <row r="506" spans="1:6">
      <c r="A506" s="56" t="s">
        <v>411</v>
      </c>
      <c r="B506" s="56">
        <v>1</v>
      </c>
      <c r="C506" s="57">
        <v>0.72916666666666663</v>
      </c>
      <c r="D506" s="57">
        <v>0.72847200000000001</v>
      </c>
      <c r="E506" s="58" t="str">
        <f t="shared" si="27"/>
        <v>Table 34</v>
      </c>
      <c r="F506" s="56"/>
    </row>
    <row r="507" spans="1:6">
      <c r="A507" s="56" t="s">
        <v>413</v>
      </c>
      <c r="B507" s="56">
        <v>17</v>
      </c>
      <c r="C507" s="57">
        <v>0.29166666666666669</v>
      </c>
      <c r="D507" s="57">
        <v>0.27986100000000003</v>
      </c>
      <c r="E507" s="58" t="str">
        <f t="shared" si="27"/>
        <v>Table 34</v>
      </c>
      <c r="F507" s="56"/>
    </row>
    <row r="508" spans="1:6">
      <c r="A508" s="56" t="s">
        <v>414</v>
      </c>
      <c r="B508" s="56">
        <v>16</v>
      </c>
      <c r="C508" s="57">
        <v>0.29166666666666669</v>
      </c>
      <c r="D508" s="57">
        <v>0.28055600000000003</v>
      </c>
      <c r="E508" s="58" t="str">
        <f t="shared" si="27"/>
        <v>Table 34</v>
      </c>
      <c r="F508" s="56"/>
    </row>
    <row r="509" spans="1:6">
      <c r="A509" s="56" t="s">
        <v>415</v>
      </c>
      <c r="B509" s="56">
        <v>20</v>
      </c>
      <c r="C509" s="57">
        <v>0.29166666666666669</v>
      </c>
      <c r="D509" s="57">
        <v>0.27777800000000002</v>
      </c>
      <c r="E509" s="58" t="str">
        <f t="shared" si="27"/>
        <v>Table 34</v>
      </c>
      <c r="F509" s="56"/>
    </row>
    <row r="510" spans="1:6">
      <c r="A510" s="54" t="s">
        <v>513</v>
      </c>
      <c r="B510" s="54"/>
      <c r="C510" s="55"/>
      <c r="D510" s="55"/>
      <c r="E510" s="54" t="s">
        <v>514</v>
      </c>
      <c r="F510" s="56"/>
    </row>
    <row r="511" spans="1:6">
      <c r="A511" s="56"/>
      <c r="B511" s="56"/>
      <c r="C511" s="57"/>
      <c r="D511" s="57"/>
      <c r="E511" s="56"/>
      <c r="F511" s="56"/>
    </row>
    <row r="512" spans="1:6">
      <c r="A512" s="56" t="s">
        <v>396</v>
      </c>
      <c r="B512" s="56">
        <v>0</v>
      </c>
      <c r="C512" s="57">
        <v>0.33333333333333331</v>
      </c>
      <c r="D512" s="57">
        <v>0.33333299999999999</v>
      </c>
      <c r="E512" s="58" t="str">
        <f t="shared" ref="E512:E532" si="28">HYPERLINK("#'Table 35'!A1","Table 35")</f>
        <v>Table 35</v>
      </c>
      <c r="F512" s="56"/>
    </row>
    <row r="513" spans="1:6">
      <c r="A513" s="56" t="s">
        <v>397</v>
      </c>
      <c r="B513" s="56">
        <v>14</v>
      </c>
      <c r="C513" s="57">
        <v>0.33333333333333331</v>
      </c>
      <c r="D513" s="57">
        <v>0.32361099999999998</v>
      </c>
      <c r="E513" s="58" t="str">
        <f t="shared" si="28"/>
        <v>Table 35</v>
      </c>
      <c r="F513" s="56"/>
    </row>
    <row r="514" spans="1:6">
      <c r="A514" s="56" t="s">
        <v>398</v>
      </c>
      <c r="B514" s="56">
        <v>3</v>
      </c>
      <c r="C514" s="57">
        <v>0.33333333333333331</v>
      </c>
      <c r="D514" s="57">
        <v>0.33124999999999999</v>
      </c>
      <c r="E514" s="58" t="str">
        <f t="shared" si="28"/>
        <v>Table 35</v>
      </c>
      <c r="F514" s="56"/>
    </row>
    <row r="515" spans="1:6">
      <c r="A515" s="56" t="s">
        <v>399</v>
      </c>
      <c r="B515" s="56">
        <v>6</v>
      </c>
      <c r="C515" s="57">
        <v>0.33333333333333331</v>
      </c>
      <c r="D515" s="57">
        <v>0.32916699999999999</v>
      </c>
      <c r="E515" s="58" t="str">
        <f t="shared" si="28"/>
        <v>Table 35</v>
      </c>
      <c r="F515" s="56"/>
    </row>
    <row r="516" spans="1:6">
      <c r="A516" s="56" t="s">
        <v>400</v>
      </c>
      <c r="B516" s="56">
        <v>16</v>
      </c>
      <c r="C516" s="57">
        <v>0.72916666666666663</v>
      </c>
      <c r="D516" s="57">
        <v>0.71805600000000003</v>
      </c>
      <c r="E516" s="58" t="str">
        <f t="shared" si="28"/>
        <v>Table 35</v>
      </c>
      <c r="F516" s="56"/>
    </row>
    <row r="517" spans="1:6">
      <c r="A517" s="56" t="s">
        <v>401</v>
      </c>
      <c r="B517" s="56">
        <v>14</v>
      </c>
      <c r="C517" s="57">
        <v>0.72916666666666663</v>
      </c>
      <c r="D517" s="57">
        <v>0.71944399999999997</v>
      </c>
      <c r="E517" s="58" t="str">
        <f t="shared" si="28"/>
        <v>Table 35</v>
      </c>
      <c r="F517" s="56"/>
    </row>
    <row r="518" spans="1:6">
      <c r="A518" s="56" t="s">
        <v>402</v>
      </c>
      <c r="B518" s="56">
        <v>14</v>
      </c>
      <c r="C518" s="57">
        <v>0.72916666666666663</v>
      </c>
      <c r="D518" s="57">
        <v>0.71944399999999997</v>
      </c>
      <c r="E518" s="58" t="str">
        <f t="shared" si="28"/>
        <v>Table 35</v>
      </c>
      <c r="F518" s="56"/>
    </row>
    <row r="519" spans="1:6">
      <c r="A519" s="56" t="s">
        <v>403</v>
      </c>
      <c r="B519" s="56">
        <v>15</v>
      </c>
      <c r="C519" s="57">
        <v>0.72916666666666663</v>
      </c>
      <c r="D519" s="57">
        <v>0.71875</v>
      </c>
      <c r="E519" s="58" t="str">
        <f t="shared" si="28"/>
        <v>Table 35</v>
      </c>
      <c r="F519" s="56"/>
    </row>
    <row r="520" spans="1:6">
      <c r="A520" s="56" t="s">
        <v>404</v>
      </c>
      <c r="B520" s="56">
        <v>11</v>
      </c>
      <c r="C520" s="57">
        <v>0.625</v>
      </c>
      <c r="D520" s="57">
        <v>0.61736100000000005</v>
      </c>
      <c r="E520" s="58" t="str">
        <f t="shared" si="28"/>
        <v>Table 35</v>
      </c>
      <c r="F520" s="56"/>
    </row>
    <row r="521" spans="1:6">
      <c r="A521" s="56" t="s">
        <v>418</v>
      </c>
      <c r="B521" s="56">
        <v>1</v>
      </c>
      <c r="C521" s="57">
        <v>0.72916666666666663</v>
      </c>
      <c r="D521" s="57">
        <v>0.72847200000000001</v>
      </c>
      <c r="E521" s="58" t="str">
        <f t="shared" si="28"/>
        <v>Table 35</v>
      </c>
      <c r="F521" s="56"/>
    </row>
    <row r="522" spans="1:6">
      <c r="A522" s="56" t="s">
        <v>419</v>
      </c>
      <c r="B522" s="56">
        <v>18</v>
      </c>
      <c r="C522" s="57">
        <v>0.72916666666666663</v>
      </c>
      <c r="D522" s="57">
        <v>0.71666700000000005</v>
      </c>
      <c r="E522" s="58" t="str">
        <f t="shared" si="28"/>
        <v>Table 35</v>
      </c>
      <c r="F522" s="56"/>
    </row>
    <row r="523" spans="1:6">
      <c r="A523" s="56" t="s">
        <v>420</v>
      </c>
      <c r="B523" s="56">
        <v>17</v>
      </c>
      <c r="C523" s="57">
        <v>0.72916666666666663</v>
      </c>
      <c r="D523" s="57">
        <v>0.71736100000000003</v>
      </c>
      <c r="E523" s="58" t="str">
        <f t="shared" si="28"/>
        <v>Table 35</v>
      </c>
      <c r="F523" s="56"/>
    </row>
    <row r="524" spans="1:6">
      <c r="A524" s="56" t="s">
        <v>407</v>
      </c>
      <c r="B524" s="56">
        <v>12</v>
      </c>
      <c r="C524" s="57">
        <v>0.72916666666666663</v>
      </c>
      <c r="D524" s="57">
        <v>0.72083299999999995</v>
      </c>
      <c r="E524" s="58" t="str">
        <f t="shared" si="28"/>
        <v>Table 35</v>
      </c>
      <c r="F524" s="56"/>
    </row>
    <row r="525" spans="1:6">
      <c r="A525" s="56" t="s">
        <v>408</v>
      </c>
      <c r="B525" s="56">
        <v>14</v>
      </c>
      <c r="C525" s="57">
        <v>0.625</v>
      </c>
      <c r="D525" s="57">
        <v>0.61527799999999999</v>
      </c>
      <c r="E525" s="58" t="str">
        <f t="shared" si="28"/>
        <v>Table 35</v>
      </c>
      <c r="F525" s="56"/>
    </row>
    <row r="526" spans="1:6">
      <c r="A526" s="56" t="s">
        <v>409</v>
      </c>
      <c r="B526" s="56">
        <v>15</v>
      </c>
      <c r="C526" s="57">
        <v>0.33333333333333331</v>
      </c>
      <c r="D526" s="57">
        <v>0.32291700000000001</v>
      </c>
      <c r="E526" s="58" t="str">
        <f t="shared" si="28"/>
        <v>Table 35</v>
      </c>
      <c r="F526" s="56"/>
    </row>
    <row r="527" spans="1:6">
      <c r="A527" s="56" t="s">
        <v>410</v>
      </c>
      <c r="B527" s="56">
        <v>7</v>
      </c>
      <c r="C527" s="57">
        <v>0.33333333333333331</v>
      </c>
      <c r="D527" s="57">
        <v>0.32847199999999999</v>
      </c>
      <c r="E527" s="58" t="str">
        <f t="shared" si="28"/>
        <v>Table 35</v>
      </c>
      <c r="F527" s="56"/>
    </row>
    <row r="528" spans="1:6">
      <c r="A528" s="56" t="s">
        <v>411</v>
      </c>
      <c r="B528" s="56">
        <v>11</v>
      </c>
      <c r="C528" s="57">
        <v>0.33333333333333331</v>
      </c>
      <c r="D528" s="57">
        <v>0.32569399999999998</v>
      </c>
      <c r="E528" s="58" t="str">
        <f t="shared" si="28"/>
        <v>Table 35</v>
      </c>
      <c r="F528" s="56"/>
    </row>
    <row r="529" spans="1:6">
      <c r="A529" s="56" t="s">
        <v>412</v>
      </c>
      <c r="B529" s="56">
        <v>11</v>
      </c>
      <c r="C529" s="57">
        <v>0.33333333333333331</v>
      </c>
      <c r="D529" s="57">
        <v>0.32569399999999998</v>
      </c>
      <c r="E529" s="58" t="str">
        <f t="shared" si="28"/>
        <v>Table 35</v>
      </c>
      <c r="F529" s="56"/>
    </row>
    <row r="530" spans="1:6">
      <c r="A530" s="56" t="s">
        <v>413</v>
      </c>
      <c r="B530" s="56">
        <v>13</v>
      </c>
      <c r="C530" s="57">
        <v>0.72916666666666663</v>
      </c>
      <c r="D530" s="57">
        <v>0.72013899999999997</v>
      </c>
      <c r="E530" s="58" t="str">
        <f t="shared" si="28"/>
        <v>Table 35</v>
      </c>
      <c r="F530" s="56"/>
    </row>
    <row r="531" spans="1:6">
      <c r="A531" s="56" t="s">
        <v>414</v>
      </c>
      <c r="B531" s="56">
        <v>12</v>
      </c>
      <c r="C531" s="57">
        <v>0.72916666666666663</v>
      </c>
      <c r="D531" s="57">
        <v>0.72083299999999995</v>
      </c>
      <c r="E531" s="58" t="str">
        <f t="shared" si="28"/>
        <v>Table 35</v>
      </c>
      <c r="F531" s="56"/>
    </row>
    <row r="532" spans="1:6">
      <c r="A532" s="56" t="s">
        <v>415</v>
      </c>
      <c r="B532" s="56">
        <v>9</v>
      </c>
      <c r="C532" s="57">
        <v>0.72916666666666663</v>
      </c>
      <c r="D532" s="57">
        <v>0.72291700000000003</v>
      </c>
      <c r="E532" s="58" t="str">
        <f t="shared" si="28"/>
        <v>Table 35</v>
      </c>
      <c r="F532" s="56"/>
    </row>
    <row r="533" spans="1:6">
      <c r="A533" s="54" t="s">
        <v>515</v>
      </c>
      <c r="B533" s="54"/>
      <c r="C533" s="55"/>
      <c r="D533" s="55"/>
      <c r="E533" s="54" t="s">
        <v>516</v>
      </c>
      <c r="F533" s="56"/>
    </row>
    <row r="534" spans="1:6">
      <c r="A534" s="56"/>
      <c r="B534" s="56"/>
      <c r="C534" s="57"/>
      <c r="D534" s="57"/>
      <c r="E534" s="56"/>
      <c r="F534" s="56"/>
    </row>
    <row r="535" spans="1:6">
      <c r="A535" s="56" t="s">
        <v>396</v>
      </c>
      <c r="B535" s="56">
        <v>0</v>
      </c>
      <c r="C535" s="57">
        <v>0.20833333333333334</v>
      </c>
      <c r="D535" s="57">
        <v>0.20833299999999999</v>
      </c>
      <c r="E535" s="58" t="str">
        <f>HYPERLINK("#'Table 36'!A1","Table 36")</f>
        <v>Table 36</v>
      </c>
      <c r="F535" s="56"/>
    </row>
    <row r="536" spans="1:6">
      <c r="A536" s="54" t="s">
        <v>517</v>
      </c>
      <c r="B536" s="54"/>
      <c r="C536" s="55"/>
      <c r="D536" s="55"/>
      <c r="E536" s="54" t="s">
        <v>518</v>
      </c>
      <c r="F536" s="56"/>
    </row>
    <row r="537" spans="1:6">
      <c r="A537" s="56"/>
      <c r="B537" s="56"/>
      <c r="C537" s="57"/>
      <c r="D537" s="57"/>
      <c r="E537" s="56"/>
      <c r="F537" s="56"/>
    </row>
    <row r="538" spans="1:6">
      <c r="A538" s="56" t="s">
        <v>396</v>
      </c>
      <c r="B538" s="56">
        <v>22</v>
      </c>
      <c r="C538" s="57">
        <v>0.72916666666666663</v>
      </c>
      <c r="D538" s="57">
        <v>0.713889</v>
      </c>
      <c r="E538" s="58" t="str">
        <f t="shared" ref="E538:E557" si="29">HYPERLINK("#'Table 38'!A1","Table 38")</f>
        <v>Table 38</v>
      </c>
      <c r="F538" s="56"/>
    </row>
    <row r="539" spans="1:6">
      <c r="A539" s="56" t="s">
        <v>397</v>
      </c>
      <c r="B539" s="56">
        <v>25</v>
      </c>
      <c r="C539" s="57">
        <v>0.72916666666666663</v>
      </c>
      <c r="D539" s="57">
        <v>0.71180600000000005</v>
      </c>
      <c r="E539" s="58" t="str">
        <f t="shared" si="29"/>
        <v>Table 38</v>
      </c>
      <c r="F539" s="56"/>
    </row>
    <row r="540" spans="1:6">
      <c r="A540" s="56" t="s">
        <v>398</v>
      </c>
      <c r="B540" s="56">
        <v>29</v>
      </c>
      <c r="C540" s="57">
        <v>0.72916666666666663</v>
      </c>
      <c r="D540" s="57">
        <v>0.70902799999999999</v>
      </c>
      <c r="E540" s="58" t="str">
        <f t="shared" si="29"/>
        <v>Table 38</v>
      </c>
      <c r="F540" s="56"/>
    </row>
    <row r="541" spans="1:6">
      <c r="A541" s="56" t="s">
        <v>399</v>
      </c>
      <c r="B541" s="56">
        <v>2</v>
      </c>
      <c r="C541" s="57">
        <v>0.625</v>
      </c>
      <c r="D541" s="57">
        <v>0.62361100000000003</v>
      </c>
      <c r="E541" s="58" t="str">
        <f t="shared" si="29"/>
        <v>Table 38</v>
      </c>
      <c r="F541" s="56"/>
    </row>
    <row r="542" spans="1:6">
      <c r="A542" s="56" t="s">
        <v>400</v>
      </c>
      <c r="B542" s="56">
        <v>20</v>
      </c>
      <c r="C542" s="57">
        <v>0.33333333333333331</v>
      </c>
      <c r="D542" s="57">
        <v>0.31944400000000001</v>
      </c>
      <c r="E542" s="58" t="str">
        <f t="shared" si="29"/>
        <v>Table 38</v>
      </c>
      <c r="F542" s="56"/>
    </row>
    <row r="543" spans="1:6">
      <c r="A543" s="56" t="s">
        <v>401</v>
      </c>
      <c r="B543" s="56">
        <v>11</v>
      </c>
      <c r="C543" s="57">
        <v>0.33333333333333331</v>
      </c>
      <c r="D543" s="57">
        <v>0.32569399999999998</v>
      </c>
      <c r="E543" s="58" t="str">
        <f t="shared" si="29"/>
        <v>Table 38</v>
      </c>
      <c r="F543" s="56"/>
    </row>
    <row r="544" spans="1:6">
      <c r="A544" s="56" t="s">
        <v>402</v>
      </c>
      <c r="B544" s="56">
        <v>10</v>
      </c>
      <c r="C544" s="57">
        <v>0.33333333333333331</v>
      </c>
      <c r="D544" s="57">
        <v>0.32638899999999998</v>
      </c>
      <c r="E544" s="58" t="str">
        <f t="shared" si="29"/>
        <v>Table 38</v>
      </c>
      <c r="F544" s="56"/>
    </row>
    <row r="545" spans="1:6">
      <c r="A545" s="56" t="s">
        <v>403</v>
      </c>
      <c r="B545" s="56">
        <v>14</v>
      </c>
      <c r="C545" s="57">
        <v>0.33333333333333331</v>
      </c>
      <c r="D545" s="57">
        <v>0.32361099999999998</v>
      </c>
      <c r="E545" s="58" t="str">
        <f t="shared" si="29"/>
        <v>Table 38</v>
      </c>
      <c r="F545" s="56"/>
    </row>
    <row r="546" spans="1:6">
      <c r="A546" s="56" t="s">
        <v>404</v>
      </c>
      <c r="B546" s="56">
        <v>13</v>
      </c>
      <c r="C546" s="57">
        <v>0.33333333333333331</v>
      </c>
      <c r="D546" s="57">
        <v>0.32430599999999998</v>
      </c>
      <c r="E546" s="58" t="str">
        <f t="shared" si="29"/>
        <v>Table 38</v>
      </c>
      <c r="F546" s="56"/>
    </row>
    <row r="547" spans="1:6">
      <c r="A547" s="56" t="s">
        <v>418</v>
      </c>
      <c r="B547" s="56">
        <v>35</v>
      </c>
      <c r="C547" s="57">
        <v>0.72916666666666663</v>
      </c>
      <c r="D547" s="57">
        <v>0.70486099999999996</v>
      </c>
      <c r="E547" s="58" t="str">
        <f t="shared" si="29"/>
        <v>Table 38</v>
      </c>
      <c r="F547" s="56"/>
    </row>
    <row r="548" spans="1:6">
      <c r="A548" s="56" t="s">
        <v>419</v>
      </c>
      <c r="B548" s="56">
        <v>37</v>
      </c>
      <c r="C548" s="57">
        <v>0.72916666666666663</v>
      </c>
      <c r="D548" s="57">
        <v>0.70347199999999999</v>
      </c>
      <c r="E548" s="58" t="str">
        <f t="shared" si="29"/>
        <v>Table 38</v>
      </c>
      <c r="F548" s="56"/>
    </row>
    <row r="549" spans="1:6">
      <c r="A549" s="56" t="s">
        <v>420</v>
      </c>
      <c r="B549" s="56">
        <v>41</v>
      </c>
      <c r="C549" s="57">
        <v>0.72916666666666663</v>
      </c>
      <c r="D549" s="57">
        <v>0.70069400000000004</v>
      </c>
      <c r="E549" s="58" t="str">
        <f t="shared" si="29"/>
        <v>Table 38</v>
      </c>
      <c r="F549" s="56"/>
    </row>
    <row r="550" spans="1:6">
      <c r="A550" s="56" t="s">
        <v>407</v>
      </c>
      <c r="B550" s="56">
        <v>37</v>
      </c>
      <c r="C550" s="57">
        <v>0.72916666666666663</v>
      </c>
      <c r="D550" s="57">
        <v>0.70347199999999999</v>
      </c>
      <c r="E550" s="58" t="str">
        <f t="shared" si="29"/>
        <v>Table 38</v>
      </c>
      <c r="F550" s="56"/>
    </row>
    <row r="551" spans="1:6">
      <c r="A551" s="56" t="s">
        <v>408</v>
      </c>
      <c r="B551" s="56">
        <v>13</v>
      </c>
      <c r="C551" s="57">
        <v>0.625</v>
      </c>
      <c r="D551" s="57">
        <v>0.61597199999999996</v>
      </c>
      <c r="E551" s="58" t="str">
        <f t="shared" si="29"/>
        <v>Table 38</v>
      </c>
      <c r="F551" s="56"/>
    </row>
    <row r="552" spans="1:6">
      <c r="A552" s="56" t="s">
        <v>410</v>
      </c>
      <c r="B552" s="56">
        <v>6</v>
      </c>
      <c r="C552" s="57">
        <v>0.20833333333333334</v>
      </c>
      <c r="D552" s="57">
        <v>0.20416699999999999</v>
      </c>
      <c r="E552" s="58" t="str">
        <f t="shared" si="29"/>
        <v>Table 38</v>
      </c>
      <c r="F552" s="56"/>
    </row>
    <row r="553" spans="1:6">
      <c r="A553" s="56" t="s">
        <v>411</v>
      </c>
      <c r="B553" s="56">
        <v>10</v>
      </c>
      <c r="C553" s="57">
        <v>0.20833333333333334</v>
      </c>
      <c r="D553" s="57">
        <v>0.20138900000000001</v>
      </c>
      <c r="E553" s="58" t="str">
        <f t="shared" si="29"/>
        <v>Table 38</v>
      </c>
      <c r="F553" s="56"/>
    </row>
    <row r="554" spans="1:6">
      <c r="A554" s="56" t="s">
        <v>412</v>
      </c>
      <c r="B554" s="56">
        <v>3</v>
      </c>
      <c r="C554" s="57">
        <v>0.20833333333333334</v>
      </c>
      <c r="D554" s="57">
        <v>0.20624999999999999</v>
      </c>
      <c r="E554" s="58" t="str">
        <f t="shared" si="29"/>
        <v>Table 38</v>
      </c>
      <c r="F554" s="56"/>
    </row>
    <row r="555" spans="1:6">
      <c r="A555" s="56" t="s">
        <v>413</v>
      </c>
      <c r="B555" s="56">
        <v>27</v>
      </c>
      <c r="C555" s="57">
        <v>0.72916666666666663</v>
      </c>
      <c r="D555" s="57">
        <v>0.71041699999999997</v>
      </c>
      <c r="E555" s="58" t="str">
        <f t="shared" si="29"/>
        <v>Table 38</v>
      </c>
      <c r="F555" s="56"/>
    </row>
    <row r="556" spans="1:6">
      <c r="A556" s="56" t="s">
        <v>414</v>
      </c>
      <c r="B556" s="56">
        <v>28</v>
      </c>
      <c r="C556" s="57">
        <v>0.72916666666666663</v>
      </c>
      <c r="D556" s="57">
        <v>0.70972199999999996</v>
      </c>
      <c r="E556" s="58" t="str">
        <f t="shared" si="29"/>
        <v>Table 38</v>
      </c>
      <c r="F556" s="56"/>
    </row>
    <row r="557" spans="1:6">
      <c r="A557" s="56" t="s">
        <v>415</v>
      </c>
      <c r="B557" s="56">
        <v>32</v>
      </c>
      <c r="C557" s="57">
        <v>0.72916666666666663</v>
      </c>
      <c r="D557" s="57">
        <v>0.70694400000000002</v>
      </c>
      <c r="E557" s="58" t="str">
        <f t="shared" si="29"/>
        <v>Table 38</v>
      </c>
      <c r="F557" s="56"/>
    </row>
    <row r="558" spans="1:6">
      <c r="A558" s="54" t="s">
        <v>519</v>
      </c>
      <c r="B558" s="54"/>
      <c r="C558" s="55"/>
      <c r="D558" s="55"/>
      <c r="E558" s="54" t="s">
        <v>520</v>
      </c>
      <c r="F558" s="56"/>
    </row>
    <row r="559" spans="1:6">
      <c r="A559" s="56"/>
      <c r="B559" s="56"/>
      <c r="C559" s="57"/>
      <c r="D559" s="57"/>
      <c r="E559" s="56"/>
      <c r="F559" s="56"/>
    </row>
    <row r="560" spans="1:6">
      <c r="A560" s="56" t="s">
        <v>396</v>
      </c>
      <c r="B560" s="56">
        <v>13</v>
      </c>
      <c r="C560" s="57">
        <v>0.33333333333333331</v>
      </c>
      <c r="D560" s="57">
        <v>0.32430599999999998</v>
      </c>
      <c r="E560" s="58" t="str">
        <f t="shared" ref="E560:E579" si="30">HYPERLINK("#'Table 39'!A1","Table 39")</f>
        <v>Table 39</v>
      </c>
      <c r="F560" s="56"/>
    </row>
    <row r="561" spans="1:6">
      <c r="A561" s="56" t="s">
        <v>397</v>
      </c>
      <c r="B561" s="56">
        <v>10</v>
      </c>
      <c r="C561" s="57">
        <v>0.33333333333333331</v>
      </c>
      <c r="D561" s="57">
        <v>0.32638899999999998</v>
      </c>
      <c r="E561" s="58" t="str">
        <f t="shared" si="30"/>
        <v>Table 39</v>
      </c>
      <c r="F561" s="56"/>
    </row>
    <row r="562" spans="1:6">
      <c r="A562" s="56" t="s">
        <v>398</v>
      </c>
      <c r="B562" s="56">
        <v>13</v>
      </c>
      <c r="C562" s="57">
        <v>0.33333333333333331</v>
      </c>
      <c r="D562" s="57">
        <v>0.32430599999999998</v>
      </c>
      <c r="E562" s="58" t="str">
        <f t="shared" si="30"/>
        <v>Table 39</v>
      </c>
      <c r="F562" s="56"/>
    </row>
    <row r="563" spans="1:6">
      <c r="A563" s="56" t="s">
        <v>399</v>
      </c>
      <c r="B563" s="56">
        <v>12</v>
      </c>
      <c r="C563" s="57">
        <v>0.33333333333333331</v>
      </c>
      <c r="D563" s="57">
        <v>0.32500000000000001</v>
      </c>
      <c r="E563" s="58" t="str">
        <f t="shared" si="30"/>
        <v>Table 39</v>
      </c>
      <c r="F563" s="56"/>
    </row>
    <row r="564" spans="1:6">
      <c r="A564" s="56" t="s">
        <v>400</v>
      </c>
      <c r="B564" s="56">
        <v>2</v>
      </c>
      <c r="C564" s="57">
        <v>0.20833333333333334</v>
      </c>
      <c r="D564" s="57">
        <v>0.20694399999999999</v>
      </c>
      <c r="E564" s="58" t="str">
        <f t="shared" si="30"/>
        <v>Table 39</v>
      </c>
      <c r="F564" s="56"/>
    </row>
    <row r="565" spans="1:6">
      <c r="A565" s="56" t="s">
        <v>401</v>
      </c>
      <c r="B565" s="56">
        <v>8</v>
      </c>
      <c r="C565" s="57">
        <v>0.33333333333333331</v>
      </c>
      <c r="D565" s="57">
        <v>0.32777800000000001</v>
      </c>
      <c r="E565" s="58" t="str">
        <f t="shared" si="30"/>
        <v>Table 39</v>
      </c>
      <c r="F565" s="56"/>
    </row>
    <row r="566" spans="1:6">
      <c r="A566" s="56" t="s">
        <v>402</v>
      </c>
      <c r="B566" s="56">
        <v>5</v>
      </c>
      <c r="C566" s="57">
        <v>0.33333333333333331</v>
      </c>
      <c r="D566" s="57">
        <v>0.32986100000000002</v>
      </c>
      <c r="E566" s="58" t="str">
        <f t="shared" si="30"/>
        <v>Table 39</v>
      </c>
      <c r="F566" s="56"/>
    </row>
    <row r="567" spans="1:6">
      <c r="A567" s="56" t="s">
        <v>403</v>
      </c>
      <c r="B567" s="56">
        <v>8</v>
      </c>
      <c r="C567" s="57">
        <v>0.33333333333333331</v>
      </c>
      <c r="D567" s="57">
        <v>0.32777800000000001</v>
      </c>
      <c r="E567" s="58" t="str">
        <f t="shared" si="30"/>
        <v>Table 39</v>
      </c>
      <c r="F567" s="56"/>
    </row>
    <row r="568" spans="1:6">
      <c r="A568" s="56" t="s">
        <v>404</v>
      </c>
      <c r="B568" s="56">
        <v>8</v>
      </c>
      <c r="C568" s="57">
        <v>0.33333333333333331</v>
      </c>
      <c r="D568" s="57">
        <v>0.32777800000000001</v>
      </c>
      <c r="E568" s="58" t="str">
        <f t="shared" si="30"/>
        <v>Table 39</v>
      </c>
      <c r="F568" s="56"/>
    </row>
    <row r="569" spans="1:6">
      <c r="A569" s="56" t="s">
        <v>418</v>
      </c>
      <c r="B569" s="56">
        <v>0</v>
      </c>
      <c r="C569" s="57">
        <v>0.20833333333333334</v>
      </c>
      <c r="D569" s="57">
        <v>0.20833299999999999</v>
      </c>
      <c r="E569" s="58" t="str">
        <f t="shared" si="30"/>
        <v>Table 39</v>
      </c>
      <c r="F569" s="56"/>
    </row>
    <row r="570" spans="1:6">
      <c r="A570" s="56" t="s">
        <v>419</v>
      </c>
      <c r="B570" s="56">
        <v>6</v>
      </c>
      <c r="C570" s="57">
        <v>0.33333333333333331</v>
      </c>
      <c r="D570" s="57">
        <v>0.32916699999999999</v>
      </c>
      <c r="E570" s="58" t="str">
        <f t="shared" si="30"/>
        <v>Table 39</v>
      </c>
      <c r="F570" s="56"/>
    </row>
    <row r="571" spans="1:6">
      <c r="A571" s="56" t="s">
        <v>407</v>
      </c>
      <c r="B571" s="56">
        <v>12</v>
      </c>
      <c r="C571" s="57">
        <v>0.33333333333333331</v>
      </c>
      <c r="D571" s="57">
        <v>0.32500000000000001</v>
      </c>
      <c r="E571" s="58" t="str">
        <f t="shared" si="30"/>
        <v>Table 39</v>
      </c>
      <c r="F571" s="56"/>
    </row>
    <row r="572" spans="1:6">
      <c r="A572" s="56" t="s">
        <v>408</v>
      </c>
      <c r="B572" s="56">
        <v>12</v>
      </c>
      <c r="C572" s="57">
        <v>0.33333333333333331</v>
      </c>
      <c r="D572" s="57">
        <v>0.32500000000000001</v>
      </c>
      <c r="E572" s="58" t="str">
        <f t="shared" si="30"/>
        <v>Table 39</v>
      </c>
      <c r="F572" s="56"/>
    </row>
    <row r="573" spans="1:6">
      <c r="A573" s="56" t="s">
        <v>409</v>
      </c>
      <c r="B573" s="56">
        <v>4</v>
      </c>
      <c r="C573" s="57">
        <v>0.20833333333333334</v>
      </c>
      <c r="D573" s="57">
        <v>0.20555599999999999</v>
      </c>
      <c r="E573" s="58" t="str">
        <f t="shared" si="30"/>
        <v>Table 39</v>
      </c>
      <c r="F573" s="56"/>
    </row>
    <row r="574" spans="1:6">
      <c r="A574" s="56" t="s">
        <v>410</v>
      </c>
      <c r="B574" s="56">
        <v>7</v>
      </c>
      <c r="C574" s="57">
        <v>0.33333333333333331</v>
      </c>
      <c r="D574" s="57">
        <v>0.32847199999999999</v>
      </c>
      <c r="E574" s="58" t="str">
        <f t="shared" si="30"/>
        <v>Table 39</v>
      </c>
      <c r="F574" s="56"/>
    </row>
    <row r="575" spans="1:6">
      <c r="A575" s="56" t="s">
        <v>411</v>
      </c>
      <c r="B575" s="56">
        <v>11</v>
      </c>
      <c r="C575" s="57">
        <v>0.33333333333333331</v>
      </c>
      <c r="D575" s="57">
        <v>0.32569399999999998</v>
      </c>
      <c r="E575" s="58" t="str">
        <f t="shared" si="30"/>
        <v>Table 39</v>
      </c>
      <c r="F575" s="56"/>
    </row>
    <row r="576" spans="1:6">
      <c r="A576" s="56" t="s">
        <v>412</v>
      </c>
      <c r="B576" s="56">
        <v>12</v>
      </c>
      <c r="C576" s="57">
        <v>0.33333333333333331</v>
      </c>
      <c r="D576" s="57">
        <v>0.32500000000000001</v>
      </c>
      <c r="E576" s="58" t="str">
        <f t="shared" si="30"/>
        <v>Table 39</v>
      </c>
      <c r="F576" s="56"/>
    </row>
    <row r="577" spans="1:6">
      <c r="A577" s="56" t="s">
        <v>413</v>
      </c>
      <c r="B577" s="56">
        <v>5</v>
      </c>
      <c r="C577" s="57">
        <v>0.20833333333333334</v>
      </c>
      <c r="D577" s="57">
        <v>0.20486099999999999</v>
      </c>
      <c r="E577" s="58" t="str">
        <f t="shared" si="30"/>
        <v>Table 39</v>
      </c>
      <c r="F577" s="56"/>
    </row>
    <row r="578" spans="1:6">
      <c r="A578" s="56" t="s">
        <v>414</v>
      </c>
      <c r="B578" s="56">
        <v>12</v>
      </c>
      <c r="C578" s="57">
        <v>0.33333333333333331</v>
      </c>
      <c r="D578" s="57">
        <v>0.32500000000000001</v>
      </c>
      <c r="E578" s="58" t="str">
        <f t="shared" si="30"/>
        <v>Table 39</v>
      </c>
      <c r="F578" s="56"/>
    </row>
    <row r="579" spans="1:6">
      <c r="A579" s="56" t="s">
        <v>415</v>
      </c>
      <c r="B579" s="56">
        <v>10</v>
      </c>
      <c r="C579" s="57">
        <v>0.33333333333333331</v>
      </c>
      <c r="D579" s="57">
        <v>0.32638899999999998</v>
      </c>
      <c r="E579" s="58" t="str">
        <f t="shared" si="30"/>
        <v>Table 39</v>
      </c>
      <c r="F579" s="56"/>
    </row>
    <row r="580" spans="1:6">
      <c r="A580" s="54" t="s">
        <v>521</v>
      </c>
      <c r="B580" s="54"/>
      <c r="C580" s="55"/>
      <c r="D580" s="55"/>
      <c r="E580" s="54" t="s">
        <v>522</v>
      </c>
      <c r="F580" s="56"/>
    </row>
    <row r="581" spans="1:6">
      <c r="A581" s="56"/>
      <c r="B581" s="56"/>
      <c r="C581" s="57"/>
      <c r="D581" s="57"/>
      <c r="E581" s="56"/>
      <c r="F581" s="56"/>
    </row>
    <row r="582" spans="1:6">
      <c r="A582" s="56" t="s">
        <v>396</v>
      </c>
      <c r="B582" s="56">
        <v>22</v>
      </c>
      <c r="C582" s="57">
        <v>0.33333333333333331</v>
      </c>
      <c r="D582" s="57">
        <v>0.31805600000000001</v>
      </c>
      <c r="E582" s="58" t="str">
        <f t="shared" ref="E582:E601" si="31">HYPERLINK("#'Table 40'!A1","Table 40")</f>
        <v>Table 40</v>
      </c>
      <c r="F582" s="56"/>
    </row>
    <row r="583" spans="1:6">
      <c r="A583" s="56" t="s">
        <v>397</v>
      </c>
      <c r="B583" s="56">
        <v>25</v>
      </c>
      <c r="C583" s="57">
        <v>0.33333333333333331</v>
      </c>
      <c r="D583" s="57">
        <v>0.31597199999999998</v>
      </c>
      <c r="E583" s="58" t="str">
        <f t="shared" si="31"/>
        <v>Table 40</v>
      </c>
      <c r="F583" s="56"/>
    </row>
    <row r="584" spans="1:6">
      <c r="A584" s="56" t="s">
        <v>398</v>
      </c>
      <c r="B584" s="56">
        <v>16</v>
      </c>
      <c r="C584" s="57">
        <v>0.33333333333333331</v>
      </c>
      <c r="D584" s="57">
        <v>0.32222200000000001</v>
      </c>
      <c r="E584" s="58" t="str">
        <f t="shared" si="31"/>
        <v>Table 40</v>
      </c>
      <c r="F584" s="56"/>
    </row>
    <row r="585" spans="1:6">
      <c r="A585" s="56" t="s">
        <v>399</v>
      </c>
      <c r="B585" s="56">
        <v>20</v>
      </c>
      <c r="C585" s="57">
        <v>0.33333333333333331</v>
      </c>
      <c r="D585" s="57">
        <v>0.31944400000000001</v>
      </c>
      <c r="E585" s="58" t="str">
        <f t="shared" si="31"/>
        <v>Table 40</v>
      </c>
      <c r="F585" s="56"/>
    </row>
    <row r="586" spans="1:6">
      <c r="A586" s="56" t="s">
        <v>400</v>
      </c>
      <c r="B586" s="56">
        <v>1</v>
      </c>
      <c r="C586" s="57">
        <v>0.20833333333333334</v>
      </c>
      <c r="D586" s="57">
        <v>0.20763899999999999</v>
      </c>
      <c r="E586" s="58" t="str">
        <f t="shared" si="31"/>
        <v>Table 40</v>
      </c>
      <c r="F586" s="56"/>
    </row>
    <row r="587" spans="1:6">
      <c r="A587" s="56" t="s">
        <v>401</v>
      </c>
      <c r="B587" s="56">
        <v>16</v>
      </c>
      <c r="C587" s="57">
        <v>0.33333333333333331</v>
      </c>
      <c r="D587" s="57">
        <v>0.32222200000000001</v>
      </c>
      <c r="E587" s="58" t="str">
        <f t="shared" si="31"/>
        <v>Table 40</v>
      </c>
      <c r="F587" s="56"/>
    </row>
    <row r="588" spans="1:6">
      <c r="A588" s="56" t="s">
        <v>402</v>
      </c>
      <c r="B588" s="56">
        <v>15</v>
      </c>
      <c r="C588" s="57">
        <v>0.33333333333333331</v>
      </c>
      <c r="D588" s="57">
        <v>0.32291700000000001</v>
      </c>
      <c r="E588" s="58" t="str">
        <f t="shared" si="31"/>
        <v>Table 40</v>
      </c>
      <c r="F588" s="56"/>
    </row>
    <row r="589" spans="1:6">
      <c r="A589" s="56" t="s">
        <v>403</v>
      </c>
      <c r="B589" s="56">
        <v>22</v>
      </c>
      <c r="C589" s="57">
        <v>0.33333333333333331</v>
      </c>
      <c r="D589" s="57">
        <v>0.31805600000000001</v>
      </c>
      <c r="E589" s="58" t="str">
        <f t="shared" si="31"/>
        <v>Table 40</v>
      </c>
      <c r="F589" s="56"/>
    </row>
    <row r="590" spans="1:6">
      <c r="A590" s="56" t="s">
        <v>404</v>
      </c>
      <c r="B590" s="56">
        <v>24</v>
      </c>
      <c r="C590" s="57">
        <v>0.33333333333333331</v>
      </c>
      <c r="D590" s="57">
        <v>0.31666699999999998</v>
      </c>
      <c r="E590" s="58" t="str">
        <f t="shared" si="31"/>
        <v>Table 40</v>
      </c>
      <c r="F590" s="56"/>
    </row>
    <row r="591" spans="1:6">
      <c r="A591" s="56" t="s">
        <v>418</v>
      </c>
      <c r="B591" s="56">
        <v>0</v>
      </c>
      <c r="C591" s="57">
        <v>0.20833333333333334</v>
      </c>
      <c r="D591" s="57">
        <v>0.20833299999999999</v>
      </c>
      <c r="E591" s="58" t="str">
        <f t="shared" si="31"/>
        <v>Table 40</v>
      </c>
      <c r="F591" s="56"/>
    </row>
    <row r="592" spans="1:6">
      <c r="A592" s="56" t="s">
        <v>419</v>
      </c>
      <c r="B592" s="56">
        <v>18</v>
      </c>
      <c r="C592" s="57">
        <v>0.33333333333333331</v>
      </c>
      <c r="D592" s="57">
        <v>0.32083299999999998</v>
      </c>
      <c r="E592" s="58" t="str">
        <f t="shared" si="31"/>
        <v>Table 40</v>
      </c>
      <c r="F592" s="56"/>
    </row>
    <row r="593" spans="1:6">
      <c r="A593" s="56" t="s">
        <v>407</v>
      </c>
      <c r="B593" s="56">
        <v>20</v>
      </c>
      <c r="C593" s="57">
        <v>0.33333333333333331</v>
      </c>
      <c r="D593" s="57">
        <v>0.31944400000000001</v>
      </c>
      <c r="E593" s="58" t="str">
        <f t="shared" si="31"/>
        <v>Table 40</v>
      </c>
      <c r="F593" s="56"/>
    </row>
    <row r="594" spans="1:6">
      <c r="A594" s="56" t="s">
        <v>408</v>
      </c>
      <c r="B594" s="56">
        <v>16</v>
      </c>
      <c r="C594" s="57">
        <v>0.33333333333333331</v>
      </c>
      <c r="D594" s="57">
        <v>0.32222200000000001</v>
      </c>
      <c r="E594" s="58" t="str">
        <f t="shared" si="31"/>
        <v>Table 40</v>
      </c>
      <c r="F594" s="56"/>
    </row>
    <row r="595" spans="1:6">
      <c r="A595" s="56" t="s">
        <v>409</v>
      </c>
      <c r="B595" s="56">
        <v>3</v>
      </c>
      <c r="C595" s="57">
        <v>0.20833333333333334</v>
      </c>
      <c r="D595" s="57">
        <v>0.20624999999999999</v>
      </c>
      <c r="E595" s="58" t="str">
        <f t="shared" si="31"/>
        <v>Table 40</v>
      </c>
      <c r="F595" s="56"/>
    </row>
    <row r="596" spans="1:6">
      <c r="A596" s="56" t="s">
        <v>410</v>
      </c>
      <c r="B596" s="56">
        <v>22</v>
      </c>
      <c r="C596" s="57">
        <v>0.33333333333333331</v>
      </c>
      <c r="D596" s="57">
        <v>0.31805600000000001</v>
      </c>
      <c r="E596" s="58" t="str">
        <f t="shared" si="31"/>
        <v>Table 40</v>
      </c>
      <c r="F596" s="56"/>
    </row>
    <row r="597" spans="1:6">
      <c r="A597" s="56" t="s">
        <v>411</v>
      </c>
      <c r="B597" s="56">
        <v>23</v>
      </c>
      <c r="C597" s="57">
        <v>0.33333333333333331</v>
      </c>
      <c r="D597" s="57">
        <v>0.317361</v>
      </c>
      <c r="E597" s="58" t="str">
        <f t="shared" si="31"/>
        <v>Table 40</v>
      </c>
      <c r="F597" s="56"/>
    </row>
    <row r="598" spans="1:6">
      <c r="A598" s="56" t="s">
        <v>412</v>
      </c>
      <c r="B598" s="56">
        <v>21</v>
      </c>
      <c r="C598" s="57">
        <v>0.33333333333333331</v>
      </c>
      <c r="D598" s="57">
        <v>0.31874999999999998</v>
      </c>
      <c r="E598" s="58" t="str">
        <f t="shared" si="31"/>
        <v>Table 40</v>
      </c>
      <c r="F598" s="56"/>
    </row>
    <row r="599" spans="1:6">
      <c r="A599" s="56" t="s">
        <v>413</v>
      </c>
      <c r="B599" s="56">
        <v>2</v>
      </c>
      <c r="C599" s="57">
        <v>0.20833333333333334</v>
      </c>
      <c r="D599" s="57">
        <v>0.20694399999999999</v>
      </c>
      <c r="E599" s="58" t="str">
        <f t="shared" si="31"/>
        <v>Table 40</v>
      </c>
      <c r="F599" s="56"/>
    </row>
    <row r="600" spans="1:6">
      <c r="A600" s="56" t="s">
        <v>414</v>
      </c>
      <c r="B600" s="56">
        <v>15</v>
      </c>
      <c r="C600" s="57">
        <v>0.33333333333333331</v>
      </c>
      <c r="D600" s="57">
        <v>0.32291700000000001</v>
      </c>
      <c r="E600" s="58" t="str">
        <f t="shared" si="31"/>
        <v>Table 40</v>
      </c>
      <c r="F600" s="56"/>
    </row>
    <row r="601" spans="1:6">
      <c r="A601" s="56" t="s">
        <v>415</v>
      </c>
      <c r="B601" s="56">
        <v>22</v>
      </c>
      <c r="C601" s="57">
        <v>0.33333333333333331</v>
      </c>
      <c r="D601" s="57">
        <v>0.31805600000000001</v>
      </c>
      <c r="E601" s="58" t="str">
        <f t="shared" si="31"/>
        <v>Table 40</v>
      </c>
      <c r="F601" s="56"/>
    </row>
    <row r="602" spans="1:6">
      <c r="A602" s="54" t="s">
        <v>523</v>
      </c>
      <c r="B602" s="54"/>
      <c r="C602" s="55"/>
      <c r="D602" s="55"/>
      <c r="E602" s="54" t="s">
        <v>524</v>
      </c>
      <c r="F602" s="56"/>
    </row>
    <row r="603" spans="1:6">
      <c r="A603" s="56"/>
      <c r="B603" s="56"/>
      <c r="C603" s="57"/>
      <c r="D603" s="57"/>
      <c r="E603" s="56"/>
      <c r="F603" s="56"/>
    </row>
    <row r="604" spans="1:6">
      <c r="A604" s="56" t="s">
        <v>400</v>
      </c>
      <c r="B604" s="56">
        <v>18</v>
      </c>
      <c r="C604" s="57">
        <v>0.72916666666666663</v>
      </c>
      <c r="D604" s="57">
        <v>0.71666700000000005</v>
      </c>
      <c r="E604" s="58" t="str">
        <f t="shared" ref="E604:E611" si="32">HYPERLINK("#'Table 41'!A1","Table 41")</f>
        <v>Table 41</v>
      </c>
      <c r="F604" s="56"/>
    </row>
    <row r="605" spans="1:6">
      <c r="A605" s="56" t="s">
        <v>401</v>
      </c>
      <c r="B605" s="56">
        <v>18</v>
      </c>
      <c r="C605" s="57">
        <v>0.72916666666666663</v>
      </c>
      <c r="D605" s="57">
        <v>0.71666700000000005</v>
      </c>
      <c r="E605" s="58" t="str">
        <f t="shared" si="32"/>
        <v>Table 41</v>
      </c>
      <c r="F605" s="56"/>
    </row>
    <row r="606" spans="1:6">
      <c r="A606" s="56" t="s">
        <v>402</v>
      </c>
      <c r="B606" s="56">
        <v>19</v>
      </c>
      <c r="C606" s="57">
        <v>0.72916666666666663</v>
      </c>
      <c r="D606" s="57">
        <v>0.71597200000000005</v>
      </c>
      <c r="E606" s="58" t="str">
        <f t="shared" si="32"/>
        <v>Table 41</v>
      </c>
      <c r="F606" s="56"/>
    </row>
    <row r="607" spans="1:6">
      <c r="A607" s="56" t="s">
        <v>404</v>
      </c>
      <c r="B607" s="56">
        <v>9</v>
      </c>
      <c r="C607" s="57">
        <v>0.625</v>
      </c>
      <c r="D607" s="57">
        <v>0.61875000000000002</v>
      </c>
      <c r="E607" s="58" t="str">
        <f t="shared" si="32"/>
        <v>Table 41</v>
      </c>
      <c r="F607" s="56"/>
    </row>
    <row r="608" spans="1:6">
      <c r="A608" s="56" t="s">
        <v>409</v>
      </c>
      <c r="B608" s="56">
        <v>1</v>
      </c>
      <c r="C608" s="57">
        <v>0.72916666666666663</v>
      </c>
      <c r="D608" s="57">
        <v>0.72847200000000001</v>
      </c>
      <c r="E608" s="58" t="str">
        <f t="shared" si="32"/>
        <v>Table 41</v>
      </c>
      <c r="F608" s="56"/>
    </row>
    <row r="609" spans="1:6">
      <c r="A609" s="56" t="s">
        <v>410</v>
      </c>
      <c r="B609" s="56">
        <v>23</v>
      </c>
      <c r="C609" s="57">
        <v>0.72916666666666663</v>
      </c>
      <c r="D609" s="57">
        <v>0.71319399999999999</v>
      </c>
      <c r="E609" s="58" t="str">
        <f t="shared" si="32"/>
        <v>Table 41</v>
      </c>
      <c r="F609" s="56"/>
    </row>
    <row r="610" spans="1:6">
      <c r="A610" s="56" t="s">
        <v>411</v>
      </c>
      <c r="B610" s="56">
        <v>15</v>
      </c>
      <c r="C610" s="57">
        <v>0.72916666666666663</v>
      </c>
      <c r="D610" s="57">
        <v>0.71875</v>
      </c>
      <c r="E610" s="58" t="str">
        <f t="shared" si="32"/>
        <v>Table 41</v>
      </c>
      <c r="F610" s="56"/>
    </row>
    <row r="611" spans="1:6">
      <c r="A611" s="56" t="s">
        <v>412</v>
      </c>
      <c r="B611" s="56">
        <v>14</v>
      </c>
      <c r="C611" s="57">
        <v>0.72916666666666663</v>
      </c>
      <c r="D611" s="57">
        <v>0.71944399999999997</v>
      </c>
      <c r="E611" s="58" t="str">
        <f t="shared" si="32"/>
        <v>Table 41</v>
      </c>
      <c r="F611" s="56"/>
    </row>
    <row r="612" spans="1:6">
      <c r="A612" s="54" t="s">
        <v>525</v>
      </c>
      <c r="B612" s="54"/>
      <c r="C612" s="55"/>
      <c r="D612" s="55"/>
      <c r="E612" s="54" t="s">
        <v>526</v>
      </c>
      <c r="F612" s="56"/>
    </row>
    <row r="613" spans="1:6">
      <c r="A613" s="56"/>
      <c r="B613" s="56"/>
      <c r="C613" s="57"/>
      <c r="D613" s="57"/>
      <c r="E613" s="56"/>
      <c r="F613" s="56"/>
    </row>
    <row r="614" spans="1:6">
      <c r="A614" s="56" t="s">
        <v>396</v>
      </c>
      <c r="B614" s="56">
        <v>7</v>
      </c>
      <c r="C614" s="57">
        <v>0.72916666666666663</v>
      </c>
      <c r="D614" s="57">
        <v>0.72430600000000001</v>
      </c>
      <c r="E614" s="58" t="str">
        <f t="shared" ref="E614:E633" si="33">HYPERLINK("#'Table 42'!A1","Table 42")</f>
        <v>Table 42</v>
      </c>
      <c r="F614" s="56"/>
    </row>
    <row r="615" spans="1:6">
      <c r="A615" s="56" t="s">
        <v>397</v>
      </c>
      <c r="B615" s="56">
        <v>4</v>
      </c>
      <c r="C615" s="57">
        <v>0.72916666666666663</v>
      </c>
      <c r="D615" s="57">
        <v>0.72638899999999995</v>
      </c>
      <c r="E615" s="58" t="str">
        <f t="shared" si="33"/>
        <v>Table 42</v>
      </c>
      <c r="F615" s="56"/>
    </row>
    <row r="616" spans="1:6">
      <c r="A616" s="56" t="s">
        <v>398</v>
      </c>
      <c r="B616" s="56">
        <v>4</v>
      </c>
      <c r="C616" s="57">
        <v>0.72916666666666663</v>
      </c>
      <c r="D616" s="57">
        <v>0.72638899999999995</v>
      </c>
      <c r="E616" s="58" t="str">
        <f t="shared" si="33"/>
        <v>Table 42</v>
      </c>
      <c r="F616" s="56"/>
    </row>
    <row r="617" spans="1:6">
      <c r="A617" s="56" t="s">
        <v>399</v>
      </c>
      <c r="B617" s="56">
        <v>14</v>
      </c>
      <c r="C617" s="57">
        <v>0.625</v>
      </c>
      <c r="D617" s="57">
        <v>0.61527799999999999</v>
      </c>
      <c r="E617" s="58" t="str">
        <f t="shared" si="33"/>
        <v>Table 42</v>
      </c>
      <c r="F617" s="56"/>
    </row>
    <row r="618" spans="1:6">
      <c r="A618" s="56" t="s">
        <v>400</v>
      </c>
      <c r="B618" s="56">
        <v>4</v>
      </c>
      <c r="C618" s="57">
        <v>0.33333333333333331</v>
      </c>
      <c r="D618" s="57">
        <v>0.33055600000000002</v>
      </c>
      <c r="E618" s="58" t="str">
        <f t="shared" si="33"/>
        <v>Table 42</v>
      </c>
      <c r="F618" s="56"/>
    </row>
    <row r="619" spans="1:6">
      <c r="A619" s="56" t="s">
        <v>401</v>
      </c>
      <c r="B619" s="56">
        <v>14</v>
      </c>
      <c r="C619" s="57">
        <v>0.33333333333333331</v>
      </c>
      <c r="D619" s="57">
        <v>0.32361099999999998</v>
      </c>
      <c r="E619" s="58" t="str">
        <f t="shared" si="33"/>
        <v>Table 42</v>
      </c>
      <c r="F619" s="56"/>
    </row>
    <row r="620" spans="1:6">
      <c r="A620" s="56" t="s">
        <v>402</v>
      </c>
      <c r="B620" s="56">
        <v>13</v>
      </c>
      <c r="C620" s="57">
        <v>0.33333333333333331</v>
      </c>
      <c r="D620" s="57">
        <v>0.32430599999999998</v>
      </c>
      <c r="E620" s="58" t="str">
        <f t="shared" si="33"/>
        <v>Table 42</v>
      </c>
      <c r="F620" s="56"/>
    </row>
    <row r="621" spans="1:6">
      <c r="A621" s="56" t="s">
        <v>404</v>
      </c>
      <c r="B621" s="56">
        <v>14</v>
      </c>
      <c r="C621" s="57">
        <v>0.33333333333333331</v>
      </c>
      <c r="D621" s="57">
        <v>0.32361099999999998</v>
      </c>
      <c r="E621" s="58" t="str">
        <f t="shared" si="33"/>
        <v>Table 42</v>
      </c>
      <c r="F621" s="56"/>
    </row>
    <row r="622" spans="1:6">
      <c r="A622" s="56" t="s">
        <v>418</v>
      </c>
      <c r="B622" s="56">
        <v>5</v>
      </c>
      <c r="C622" s="57">
        <v>0.33333333333333331</v>
      </c>
      <c r="D622" s="57">
        <v>0.32986100000000002</v>
      </c>
      <c r="E622" s="58" t="str">
        <f t="shared" si="33"/>
        <v>Table 42</v>
      </c>
      <c r="F622" s="56"/>
    </row>
    <row r="623" spans="1:6">
      <c r="A623" s="56" t="s">
        <v>419</v>
      </c>
      <c r="B623" s="56">
        <v>17</v>
      </c>
      <c r="C623" s="57">
        <v>0.33333333333333331</v>
      </c>
      <c r="D623" s="57">
        <v>0.32152799999999998</v>
      </c>
      <c r="E623" s="58" t="str">
        <f t="shared" si="33"/>
        <v>Table 42</v>
      </c>
      <c r="F623" s="56"/>
    </row>
    <row r="624" spans="1:6">
      <c r="A624" s="56" t="s">
        <v>420</v>
      </c>
      <c r="B624" s="56">
        <v>17</v>
      </c>
      <c r="C624" s="57">
        <v>0.33333333333333331</v>
      </c>
      <c r="D624" s="57">
        <v>0.32152799999999998</v>
      </c>
      <c r="E624" s="58" t="str">
        <f t="shared" si="33"/>
        <v>Table 42</v>
      </c>
      <c r="F624" s="56"/>
    </row>
    <row r="625" spans="1:6">
      <c r="A625" s="56" t="s">
        <v>407</v>
      </c>
      <c r="B625" s="56">
        <v>17</v>
      </c>
      <c r="C625" s="57">
        <v>0.33333333333333331</v>
      </c>
      <c r="D625" s="57">
        <v>0.32152799999999998</v>
      </c>
      <c r="E625" s="58" t="str">
        <f t="shared" si="33"/>
        <v>Table 42</v>
      </c>
      <c r="F625" s="56"/>
    </row>
    <row r="626" spans="1:6">
      <c r="A626" s="56" t="s">
        <v>408</v>
      </c>
      <c r="B626" s="56">
        <v>11</v>
      </c>
      <c r="C626" s="57">
        <v>0.33333333333333331</v>
      </c>
      <c r="D626" s="57">
        <v>0.32569399999999998</v>
      </c>
      <c r="E626" s="58" t="str">
        <f t="shared" si="33"/>
        <v>Table 42</v>
      </c>
      <c r="F626" s="56"/>
    </row>
    <row r="627" spans="1:6">
      <c r="A627" s="56" t="s">
        <v>409</v>
      </c>
      <c r="B627" s="56">
        <v>7</v>
      </c>
      <c r="C627" s="57">
        <v>0.72916666666666663</v>
      </c>
      <c r="D627" s="57">
        <v>0.72430600000000001</v>
      </c>
      <c r="E627" s="58" t="str">
        <f t="shared" si="33"/>
        <v>Table 42</v>
      </c>
      <c r="F627" s="56"/>
    </row>
    <row r="628" spans="1:6">
      <c r="A628" s="56" t="s">
        <v>410</v>
      </c>
      <c r="B628" s="56">
        <v>8</v>
      </c>
      <c r="C628" s="57">
        <v>0.72916666666666663</v>
      </c>
      <c r="D628" s="57">
        <v>0.723611</v>
      </c>
      <c r="E628" s="58" t="str">
        <f t="shared" si="33"/>
        <v>Table 42</v>
      </c>
      <c r="F628" s="56"/>
    </row>
    <row r="629" spans="1:6">
      <c r="A629" s="56" t="s">
        <v>411</v>
      </c>
      <c r="B629" s="56">
        <v>10</v>
      </c>
      <c r="C629" s="57">
        <v>0.72916666666666663</v>
      </c>
      <c r="D629" s="57">
        <v>0.72222200000000003</v>
      </c>
      <c r="E629" s="58" t="str">
        <f t="shared" si="33"/>
        <v>Table 42</v>
      </c>
      <c r="F629" s="56"/>
    </row>
    <row r="630" spans="1:6">
      <c r="A630" s="56" t="s">
        <v>412</v>
      </c>
      <c r="B630" s="56">
        <v>18</v>
      </c>
      <c r="C630" s="57">
        <v>0.72916666666666663</v>
      </c>
      <c r="D630" s="57">
        <v>0.71666700000000005</v>
      </c>
      <c r="E630" s="58" t="str">
        <f t="shared" si="33"/>
        <v>Table 42</v>
      </c>
      <c r="F630" s="56"/>
    </row>
    <row r="631" spans="1:6">
      <c r="A631" s="56" t="s">
        <v>413</v>
      </c>
      <c r="B631" s="56">
        <v>10</v>
      </c>
      <c r="C631" s="57">
        <v>0.33333333333333331</v>
      </c>
      <c r="D631" s="57">
        <v>0.32638899999999998</v>
      </c>
      <c r="E631" s="58" t="str">
        <f t="shared" si="33"/>
        <v>Table 42</v>
      </c>
      <c r="F631" s="56"/>
    </row>
    <row r="632" spans="1:6">
      <c r="A632" s="56" t="s">
        <v>414</v>
      </c>
      <c r="B632" s="56">
        <v>23</v>
      </c>
      <c r="C632" s="57">
        <v>0.33333333333333331</v>
      </c>
      <c r="D632" s="57">
        <v>0.317361</v>
      </c>
      <c r="E632" s="58" t="str">
        <f t="shared" si="33"/>
        <v>Table 42</v>
      </c>
      <c r="F632" s="56"/>
    </row>
    <row r="633" spans="1:6">
      <c r="A633" s="56" t="s">
        <v>415</v>
      </c>
      <c r="B633" s="56">
        <v>12</v>
      </c>
      <c r="C633" s="57">
        <v>0.33333333333333331</v>
      </c>
      <c r="D633" s="57">
        <v>0.32500000000000001</v>
      </c>
      <c r="E633" s="58" t="str">
        <f t="shared" si="33"/>
        <v>Table 42</v>
      </c>
      <c r="F633" s="56"/>
    </row>
    <row r="634" spans="1:6">
      <c r="A634" s="54" t="s">
        <v>527</v>
      </c>
      <c r="B634" s="54"/>
      <c r="C634" s="55"/>
      <c r="D634" s="55"/>
      <c r="E634" s="54" t="s">
        <v>528</v>
      </c>
      <c r="F634" s="56"/>
    </row>
    <row r="635" spans="1:6">
      <c r="A635" s="56"/>
      <c r="B635" s="56"/>
      <c r="C635" s="57"/>
      <c r="D635" s="57"/>
      <c r="E635" s="56"/>
      <c r="F635" s="56"/>
    </row>
    <row r="636" spans="1:6">
      <c r="A636" s="56" t="s">
        <v>410</v>
      </c>
      <c r="B636" s="56">
        <v>80</v>
      </c>
      <c r="C636" s="57">
        <v>0.72916666666666663</v>
      </c>
      <c r="D636" s="57">
        <v>0.67361099999999996</v>
      </c>
      <c r="E636" s="58" t="str">
        <f>HYPERLINK("#'Table 43'!A1","Table 43")</f>
        <v>Table 43</v>
      </c>
      <c r="F636" s="61" t="s">
        <v>543</v>
      </c>
    </row>
    <row r="637" spans="1:6">
      <c r="A637" s="59" t="s">
        <v>446</v>
      </c>
      <c r="B637" s="59"/>
      <c r="C637" s="60"/>
      <c r="D637" s="60"/>
      <c r="E637" s="59"/>
      <c r="F637" s="56"/>
    </row>
    <row r="638" spans="1:6">
      <c r="A638" s="54" t="s">
        <v>529</v>
      </c>
      <c r="B638" s="54"/>
      <c r="C638" s="55"/>
      <c r="D638" s="55"/>
      <c r="E638" s="54" t="s">
        <v>530</v>
      </c>
      <c r="F638" s="56"/>
    </row>
    <row r="639" spans="1:6">
      <c r="A639" s="56"/>
      <c r="B639" s="56"/>
      <c r="C639" s="57"/>
      <c r="D639" s="57"/>
      <c r="E639" s="56"/>
      <c r="F639" s="56"/>
    </row>
    <row r="640" spans="1:6">
      <c r="A640" s="59" t="s">
        <v>490</v>
      </c>
      <c r="B640" s="59"/>
      <c r="C640" s="60"/>
      <c r="D640" s="60"/>
      <c r="E640" s="59"/>
      <c r="F640" s="56"/>
    </row>
    <row r="641" spans="1:6">
      <c r="A641" s="56" t="s">
        <v>397</v>
      </c>
      <c r="B641" s="56">
        <v>5</v>
      </c>
      <c r="C641" s="57">
        <v>0.20833333333333334</v>
      </c>
      <c r="D641" s="57">
        <v>0.20486099999999999</v>
      </c>
      <c r="E641" s="58" t="str">
        <f t="shared" ref="E641:E658" si="34">HYPERLINK("#'Table 44'!A1","Table 44")</f>
        <v>Table 44</v>
      </c>
      <c r="F641" s="56"/>
    </row>
    <row r="642" spans="1:6">
      <c r="A642" s="56" t="s">
        <v>398</v>
      </c>
      <c r="B642" s="56">
        <v>3</v>
      </c>
      <c r="C642" s="57">
        <v>0.20833333333333334</v>
      </c>
      <c r="D642" s="57">
        <v>0.20624999999999999</v>
      </c>
      <c r="E642" s="58" t="str">
        <f t="shared" si="34"/>
        <v>Table 44</v>
      </c>
      <c r="F642" s="56"/>
    </row>
    <row r="643" spans="1:6">
      <c r="A643" s="56" t="s">
        <v>399</v>
      </c>
      <c r="B643" s="56">
        <v>4</v>
      </c>
      <c r="C643" s="57">
        <v>0.20833333333333334</v>
      </c>
      <c r="D643" s="57">
        <v>0.20555599999999999</v>
      </c>
      <c r="E643" s="58" t="str">
        <f t="shared" si="34"/>
        <v>Table 44</v>
      </c>
      <c r="F643" s="56"/>
    </row>
    <row r="644" spans="1:6">
      <c r="A644" s="56" t="s">
        <v>401</v>
      </c>
      <c r="B644" s="56">
        <v>3</v>
      </c>
      <c r="C644" s="57">
        <v>0.20833333333333334</v>
      </c>
      <c r="D644" s="57">
        <v>0.20624999999999999</v>
      </c>
      <c r="E644" s="58" t="str">
        <f t="shared" si="34"/>
        <v>Table 44</v>
      </c>
      <c r="F644" s="56"/>
    </row>
    <row r="645" spans="1:6">
      <c r="A645" s="56" t="s">
        <v>402</v>
      </c>
      <c r="B645" s="56">
        <v>2</v>
      </c>
      <c r="C645" s="57">
        <v>0.20833333333333334</v>
      </c>
      <c r="D645" s="57">
        <v>0.20694399999999999</v>
      </c>
      <c r="E645" s="58" t="str">
        <f t="shared" si="34"/>
        <v>Table 44</v>
      </c>
      <c r="F645" s="56"/>
    </row>
    <row r="646" spans="1:6">
      <c r="A646" s="56" t="s">
        <v>403</v>
      </c>
      <c r="B646" s="56">
        <v>3</v>
      </c>
      <c r="C646" s="57">
        <v>0.20833333333333334</v>
      </c>
      <c r="D646" s="57">
        <v>0.20624999999999999</v>
      </c>
      <c r="E646" s="58" t="str">
        <f t="shared" si="34"/>
        <v>Table 44</v>
      </c>
      <c r="F646" s="56"/>
    </row>
    <row r="647" spans="1:6">
      <c r="A647" s="56" t="s">
        <v>404</v>
      </c>
      <c r="B647" s="56">
        <v>0</v>
      </c>
      <c r="C647" s="57">
        <v>0.20833333333333334</v>
      </c>
      <c r="D647" s="57">
        <v>0.20833299999999999</v>
      </c>
      <c r="E647" s="58" t="str">
        <f t="shared" si="34"/>
        <v>Table 44</v>
      </c>
      <c r="F647" s="56"/>
    </row>
    <row r="648" spans="1:6">
      <c r="A648" s="56" t="s">
        <v>419</v>
      </c>
      <c r="B648" s="56">
        <v>2</v>
      </c>
      <c r="C648" s="57">
        <v>0.20833333333333334</v>
      </c>
      <c r="D648" s="57">
        <v>0.20694399999999999</v>
      </c>
      <c r="E648" s="58" t="str">
        <f t="shared" si="34"/>
        <v>Table 44</v>
      </c>
      <c r="F648" s="56"/>
    </row>
    <row r="649" spans="1:6">
      <c r="A649" s="56" t="s">
        <v>420</v>
      </c>
      <c r="B649" s="56">
        <v>3</v>
      </c>
      <c r="C649" s="57">
        <v>0.20833333333333334</v>
      </c>
      <c r="D649" s="57">
        <v>0.20624999999999999</v>
      </c>
      <c r="E649" s="58" t="str">
        <f t="shared" si="34"/>
        <v>Table 44</v>
      </c>
      <c r="F649" s="56"/>
    </row>
    <row r="650" spans="1:6">
      <c r="A650" s="56" t="s">
        <v>407</v>
      </c>
      <c r="B650" s="56">
        <v>1</v>
      </c>
      <c r="C650" s="57">
        <v>0.20833333333333334</v>
      </c>
      <c r="D650" s="57">
        <v>0.20763899999999999</v>
      </c>
      <c r="E650" s="58" t="str">
        <f t="shared" si="34"/>
        <v>Table 44</v>
      </c>
      <c r="F650" s="56"/>
    </row>
    <row r="651" spans="1:6">
      <c r="A651" s="56" t="s">
        <v>408</v>
      </c>
      <c r="B651" s="56">
        <v>1</v>
      </c>
      <c r="C651" s="57">
        <v>0.20833333333333334</v>
      </c>
      <c r="D651" s="57">
        <v>0.20763899999999999</v>
      </c>
      <c r="E651" s="58" t="str">
        <f t="shared" si="34"/>
        <v>Table 44</v>
      </c>
      <c r="F651" s="56"/>
    </row>
    <row r="652" spans="1:6">
      <c r="A652" s="56" t="s">
        <v>409</v>
      </c>
      <c r="B652" s="56">
        <v>19</v>
      </c>
      <c r="C652" s="57">
        <v>0.20833333333333334</v>
      </c>
      <c r="D652" s="57">
        <v>0.19513900000000001</v>
      </c>
      <c r="E652" s="58" t="str">
        <f t="shared" si="34"/>
        <v>Table 44</v>
      </c>
      <c r="F652" s="56"/>
    </row>
    <row r="653" spans="1:6">
      <c r="A653" s="56" t="s">
        <v>410</v>
      </c>
      <c r="B653" s="56">
        <v>6</v>
      </c>
      <c r="C653" s="57">
        <v>0.20833333333333334</v>
      </c>
      <c r="D653" s="57">
        <v>0.20416699999999999</v>
      </c>
      <c r="E653" s="58" t="str">
        <f t="shared" si="34"/>
        <v>Table 44</v>
      </c>
      <c r="F653" s="56"/>
    </row>
    <row r="654" spans="1:6">
      <c r="A654" s="56" t="s">
        <v>411</v>
      </c>
      <c r="B654" s="56">
        <v>10</v>
      </c>
      <c r="C654" s="57">
        <v>0.20833333333333334</v>
      </c>
      <c r="D654" s="57">
        <v>0.20138900000000001</v>
      </c>
      <c r="E654" s="58" t="str">
        <f t="shared" si="34"/>
        <v>Table 44</v>
      </c>
      <c r="F654" s="56"/>
    </row>
    <row r="655" spans="1:6">
      <c r="A655" s="56" t="s">
        <v>412</v>
      </c>
      <c r="B655" s="56">
        <v>2</v>
      </c>
      <c r="C655" s="57">
        <v>0.20833333333333334</v>
      </c>
      <c r="D655" s="57">
        <v>0.20694399999999999</v>
      </c>
      <c r="E655" s="58" t="str">
        <f t="shared" si="34"/>
        <v>Table 44</v>
      </c>
      <c r="F655" s="56"/>
    </row>
    <row r="656" spans="1:6">
      <c r="A656" s="56" t="s">
        <v>413</v>
      </c>
      <c r="B656" s="56">
        <v>4</v>
      </c>
      <c r="C656" s="57">
        <v>0.20833333333333334</v>
      </c>
      <c r="D656" s="57">
        <v>0.20555599999999999</v>
      </c>
      <c r="E656" s="58" t="str">
        <f t="shared" si="34"/>
        <v>Table 44</v>
      </c>
      <c r="F656" s="56"/>
    </row>
    <row r="657" spans="1:6">
      <c r="A657" s="56" t="s">
        <v>414</v>
      </c>
      <c r="B657" s="56">
        <v>1</v>
      </c>
      <c r="C657" s="57">
        <v>0.20833333333333334</v>
      </c>
      <c r="D657" s="57">
        <v>0.20763899999999999</v>
      </c>
      <c r="E657" s="58" t="str">
        <f t="shared" si="34"/>
        <v>Table 44</v>
      </c>
      <c r="F657" s="56"/>
    </row>
    <row r="658" spans="1:6">
      <c r="A658" s="56" t="s">
        <v>415</v>
      </c>
      <c r="B658" s="56">
        <v>10</v>
      </c>
      <c r="C658" s="57">
        <v>0.20833333333333334</v>
      </c>
      <c r="D658" s="57">
        <v>0.20138900000000001</v>
      </c>
      <c r="E658" s="58" t="str">
        <f t="shared" si="34"/>
        <v>Table 44</v>
      </c>
      <c r="F658" s="56"/>
    </row>
    <row r="659" spans="1:6">
      <c r="A659" s="54" t="s">
        <v>531</v>
      </c>
      <c r="B659" s="54"/>
      <c r="C659" s="55"/>
      <c r="D659" s="55"/>
      <c r="E659" s="54" t="s">
        <v>532</v>
      </c>
      <c r="F659" s="56"/>
    </row>
    <row r="660" spans="1:6">
      <c r="A660" s="56"/>
      <c r="B660" s="56"/>
      <c r="C660" s="57"/>
      <c r="D660" s="57"/>
      <c r="E660" s="56"/>
      <c r="F660" s="56"/>
    </row>
    <row r="661" spans="1:6">
      <c r="A661" s="56" t="s">
        <v>396</v>
      </c>
      <c r="B661" s="56">
        <v>13</v>
      </c>
      <c r="C661" s="57">
        <v>0.33333333333333331</v>
      </c>
      <c r="D661" s="57">
        <v>0.32430599999999998</v>
      </c>
      <c r="E661" s="58" t="str">
        <f t="shared" ref="E661:E674" si="35">HYPERLINK("#'Table 45'!A1","Table 45")</f>
        <v>Table 45</v>
      </c>
      <c r="F661" s="56"/>
    </row>
    <row r="662" spans="1:6">
      <c r="A662" s="56" t="s">
        <v>397</v>
      </c>
      <c r="B662" s="56">
        <v>10</v>
      </c>
      <c r="C662" s="57">
        <v>0.33333333333333331</v>
      </c>
      <c r="D662" s="57">
        <v>0.32638899999999998</v>
      </c>
      <c r="E662" s="58" t="str">
        <f t="shared" si="35"/>
        <v>Table 45</v>
      </c>
      <c r="F662" s="56"/>
    </row>
    <row r="663" spans="1:6">
      <c r="A663" s="56" t="s">
        <v>398</v>
      </c>
      <c r="B663" s="56">
        <v>13</v>
      </c>
      <c r="C663" s="57">
        <v>0.33333333333333331</v>
      </c>
      <c r="D663" s="57">
        <v>0.32430599999999998</v>
      </c>
      <c r="E663" s="58" t="str">
        <f t="shared" si="35"/>
        <v>Table 45</v>
      </c>
      <c r="F663" s="56"/>
    </row>
    <row r="664" spans="1:6">
      <c r="A664" s="56" t="s">
        <v>399</v>
      </c>
      <c r="B664" s="56">
        <v>12</v>
      </c>
      <c r="C664" s="57">
        <v>0.33333333333333331</v>
      </c>
      <c r="D664" s="57">
        <v>0.32500000000000001</v>
      </c>
      <c r="E664" s="58" t="str">
        <f t="shared" si="35"/>
        <v>Table 45</v>
      </c>
      <c r="F664" s="56"/>
    </row>
    <row r="665" spans="1:6">
      <c r="A665" s="56" t="s">
        <v>400</v>
      </c>
      <c r="B665" s="56">
        <v>16</v>
      </c>
      <c r="C665" s="57">
        <v>0.72916666666666663</v>
      </c>
      <c r="D665" s="57">
        <v>0.71805600000000003</v>
      </c>
      <c r="E665" s="58" t="str">
        <f t="shared" si="35"/>
        <v>Table 45</v>
      </c>
      <c r="F665" s="56"/>
    </row>
    <row r="666" spans="1:6">
      <c r="A666" s="56" t="s">
        <v>401</v>
      </c>
      <c r="B666" s="56">
        <v>13</v>
      </c>
      <c r="C666" s="57">
        <v>0.72916666666666663</v>
      </c>
      <c r="D666" s="57">
        <v>0.72013899999999997</v>
      </c>
      <c r="E666" s="58" t="str">
        <f t="shared" si="35"/>
        <v>Table 45</v>
      </c>
      <c r="F666" s="56"/>
    </row>
    <row r="667" spans="1:6">
      <c r="A667" s="56" t="s">
        <v>402</v>
      </c>
      <c r="B667" s="56">
        <v>13</v>
      </c>
      <c r="C667" s="57">
        <v>0.72916666666666663</v>
      </c>
      <c r="D667" s="57">
        <v>0.72013899999999997</v>
      </c>
      <c r="E667" s="58" t="str">
        <f t="shared" si="35"/>
        <v>Table 45</v>
      </c>
      <c r="F667" s="56"/>
    </row>
    <row r="668" spans="1:6">
      <c r="A668" s="56" t="s">
        <v>403</v>
      </c>
      <c r="B668" s="56">
        <v>15</v>
      </c>
      <c r="C668" s="57">
        <v>0.72916666666666663</v>
      </c>
      <c r="D668" s="57">
        <v>0.71875</v>
      </c>
      <c r="E668" s="58" t="str">
        <f t="shared" si="35"/>
        <v>Table 45</v>
      </c>
      <c r="F668" s="56"/>
    </row>
    <row r="669" spans="1:6">
      <c r="A669" s="56" t="s">
        <v>418</v>
      </c>
      <c r="B669" s="56">
        <v>8</v>
      </c>
      <c r="C669" s="57">
        <v>0.33333333333333331</v>
      </c>
      <c r="D669" s="57">
        <v>0.32777800000000001</v>
      </c>
      <c r="E669" s="58" t="str">
        <f t="shared" si="35"/>
        <v>Table 45</v>
      </c>
      <c r="F669" s="56"/>
    </row>
    <row r="670" spans="1:6">
      <c r="A670" s="56" t="s">
        <v>419</v>
      </c>
      <c r="B670" s="56">
        <v>6</v>
      </c>
      <c r="C670" s="57">
        <v>0.33333333333333331</v>
      </c>
      <c r="D670" s="57">
        <v>0.32916699999999999</v>
      </c>
      <c r="E670" s="58" t="str">
        <f t="shared" si="35"/>
        <v>Table 45</v>
      </c>
      <c r="F670" s="56"/>
    </row>
    <row r="671" spans="1:6">
      <c r="A671" s="56" t="s">
        <v>420</v>
      </c>
      <c r="B671" s="56">
        <v>12</v>
      </c>
      <c r="C671" s="57">
        <v>0.33333333333333331</v>
      </c>
      <c r="D671" s="57">
        <v>0.32500000000000001</v>
      </c>
      <c r="E671" s="58" t="str">
        <f t="shared" si="35"/>
        <v>Table 45</v>
      </c>
      <c r="F671" s="56"/>
    </row>
    <row r="672" spans="1:6">
      <c r="A672" s="56" t="s">
        <v>407</v>
      </c>
      <c r="B672" s="56">
        <v>12</v>
      </c>
      <c r="C672" s="57">
        <v>0.33333333333333331</v>
      </c>
      <c r="D672" s="57">
        <v>0.32500000000000001</v>
      </c>
      <c r="E672" s="58" t="str">
        <f t="shared" si="35"/>
        <v>Table 45</v>
      </c>
      <c r="F672" s="56"/>
    </row>
    <row r="673" spans="1:6">
      <c r="A673" s="56" t="s">
        <v>409</v>
      </c>
      <c r="B673" s="56">
        <v>10</v>
      </c>
      <c r="C673" s="57">
        <v>0.72916666666666663</v>
      </c>
      <c r="D673" s="57">
        <v>0.72222200000000003</v>
      </c>
      <c r="E673" s="58" t="str">
        <f t="shared" si="35"/>
        <v>Table 45</v>
      </c>
      <c r="F673" s="56"/>
    </row>
    <row r="674" spans="1:6">
      <c r="A674" s="56" t="s">
        <v>410</v>
      </c>
      <c r="B674" s="56">
        <v>15</v>
      </c>
      <c r="C674" s="57">
        <v>0.72916666666666663</v>
      </c>
      <c r="D674" s="57">
        <v>0.71875</v>
      </c>
      <c r="E674" s="58" t="str">
        <f t="shared" si="35"/>
        <v>Table 45</v>
      </c>
      <c r="F674" s="56"/>
    </row>
    <row r="675" spans="1:6">
      <c r="A675" s="59" t="s">
        <v>534</v>
      </c>
      <c r="B675" s="59"/>
      <c r="C675" s="60"/>
      <c r="D675" s="60"/>
      <c r="E675" s="59"/>
      <c r="F675" s="56"/>
    </row>
    <row r="676" spans="1:6">
      <c r="A676" s="56" t="s">
        <v>413</v>
      </c>
      <c r="B676" s="56">
        <v>10</v>
      </c>
      <c r="C676" s="57">
        <v>0.33333333333333331</v>
      </c>
      <c r="D676" s="57">
        <v>0.32638899999999998</v>
      </c>
      <c r="E676" s="58" t="str">
        <f>HYPERLINK("#'Table 45'!A1","Table 45")</f>
        <v>Table 45</v>
      </c>
      <c r="F676" s="56"/>
    </row>
    <row r="677" spans="1:6">
      <c r="A677" s="56" t="s">
        <v>414</v>
      </c>
      <c r="B677" s="56">
        <v>11</v>
      </c>
      <c r="C677" s="57">
        <v>0.33333333333333331</v>
      </c>
      <c r="D677" s="57">
        <v>0.32569399999999998</v>
      </c>
      <c r="E677" s="58" t="str">
        <f>HYPERLINK("#'Table 45'!A1","Table 45")</f>
        <v>Table 45</v>
      </c>
      <c r="F677" s="56"/>
    </row>
    <row r="678" spans="1:6">
      <c r="A678" s="56" t="s">
        <v>415</v>
      </c>
      <c r="B678" s="56">
        <v>10</v>
      </c>
      <c r="C678" s="57">
        <v>0.33333333333333331</v>
      </c>
      <c r="D678" s="57">
        <v>0.32638899999999998</v>
      </c>
      <c r="E678" s="58" t="str">
        <f>HYPERLINK("#'Table 45'!A1","Table 45")</f>
        <v>Table 45</v>
      </c>
      <c r="F678" s="56"/>
    </row>
    <row r="679" spans="1:6">
      <c r="A679" s="54" t="s">
        <v>535</v>
      </c>
      <c r="B679" s="54"/>
      <c r="C679" s="55"/>
      <c r="D679" s="55"/>
      <c r="E679" s="54" t="s">
        <v>536</v>
      </c>
      <c r="F679" s="56"/>
    </row>
    <row r="680" spans="1:6">
      <c r="A680" s="56"/>
      <c r="B680" s="56"/>
      <c r="C680" s="57"/>
      <c r="D680" s="57"/>
      <c r="E680" s="56"/>
      <c r="F680" s="56"/>
    </row>
    <row r="681" spans="1:6">
      <c r="A681" s="56" t="s">
        <v>396</v>
      </c>
      <c r="B681" s="56">
        <v>16</v>
      </c>
      <c r="C681" s="57">
        <v>0.72916666666666663</v>
      </c>
      <c r="D681" s="57">
        <v>0.71805600000000003</v>
      </c>
      <c r="E681" s="58" t="str">
        <f t="shared" ref="E681:E699" si="36">HYPERLINK("#'Table 46'!A1","Table 46")</f>
        <v>Table 46</v>
      </c>
      <c r="F681" s="56"/>
    </row>
    <row r="682" spans="1:6">
      <c r="A682" s="56" t="s">
        <v>397</v>
      </c>
      <c r="B682" s="56">
        <v>15</v>
      </c>
      <c r="C682" s="57">
        <v>0.72916666666666663</v>
      </c>
      <c r="D682" s="57">
        <v>0.71875</v>
      </c>
      <c r="E682" s="58" t="str">
        <f t="shared" si="36"/>
        <v>Table 46</v>
      </c>
      <c r="F682" s="56"/>
    </row>
    <row r="683" spans="1:6">
      <c r="A683" s="56" t="s">
        <v>398</v>
      </c>
      <c r="B683" s="56">
        <v>16</v>
      </c>
      <c r="C683" s="57">
        <v>0.72916666666666663</v>
      </c>
      <c r="D683" s="57">
        <v>0.71805600000000003</v>
      </c>
      <c r="E683" s="58" t="str">
        <f t="shared" si="36"/>
        <v>Table 46</v>
      </c>
      <c r="F683" s="56"/>
    </row>
    <row r="684" spans="1:6">
      <c r="A684" s="56" t="s">
        <v>399</v>
      </c>
      <c r="B684" s="56">
        <v>9</v>
      </c>
      <c r="C684" s="57">
        <v>0.625</v>
      </c>
      <c r="D684" s="57">
        <v>0.61875000000000002</v>
      </c>
      <c r="E684" s="58" t="str">
        <f t="shared" si="36"/>
        <v>Table 46</v>
      </c>
      <c r="F684" s="56"/>
    </row>
    <row r="685" spans="1:6">
      <c r="A685" s="56" t="s">
        <v>400</v>
      </c>
      <c r="B685" s="56">
        <v>16</v>
      </c>
      <c r="C685" s="57">
        <v>0.33333333333333331</v>
      </c>
      <c r="D685" s="57">
        <v>0.32222200000000001</v>
      </c>
      <c r="E685" s="58" t="str">
        <f t="shared" si="36"/>
        <v>Table 46</v>
      </c>
      <c r="F685" s="56"/>
    </row>
    <row r="686" spans="1:6">
      <c r="A686" s="56" t="s">
        <v>401</v>
      </c>
      <c r="B686" s="56">
        <v>13</v>
      </c>
      <c r="C686" s="57">
        <v>0.33333333333333331</v>
      </c>
      <c r="D686" s="57">
        <v>0.32430599999999998</v>
      </c>
      <c r="E686" s="58" t="str">
        <f t="shared" si="36"/>
        <v>Table 46</v>
      </c>
      <c r="F686" s="56"/>
    </row>
    <row r="687" spans="1:6">
      <c r="A687" s="56" t="s">
        <v>402</v>
      </c>
      <c r="B687" s="56">
        <v>13</v>
      </c>
      <c r="C687" s="57">
        <v>0.33333333333333331</v>
      </c>
      <c r="D687" s="57">
        <v>0.32430599999999998</v>
      </c>
      <c r="E687" s="58" t="str">
        <f t="shared" si="36"/>
        <v>Table 46</v>
      </c>
      <c r="F687" s="56"/>
    </row>
    <row r="688" spans="1:6">
      <c r="A688" s="56" t="s">
        <v>403</v>
      </c>
      <c r="B688" s="56">
        <v>13</v>
      </c>
      <c r="C688" s="57">
        <v>0.33333333333333331</v>
      </c>
      <c r="D688" s="57">
        <v>0.32430599999999998</v>
      </c>
      <c r="E688" s="58" t="str">
        <f t="shared" si="36"/>
        <v>Table 46</v>
      </c>
      <c r="F688" s="56"/>
    </row>
    <row r="689" spans="1:6">
      <c r="A689" s="56" t="s">
        <v>418</v>
      </c>
      <c r="B689" s="56">
        <v>2</v>
      </c>
      <c r="C689" s="57">
        <v>0.72916666666666663</v>
      </c>
      <c r="D689" s="57">
        <v>0.72777800000000004</v>
      </c>
      <c r="E689" s="58" t="str">
        <f t="shared" si="36"/>
        <v>Table 46</v>
      </c>
      <c r="F689" s="56"/>
    </row>
    <row r="690" spans="1:6">
      <c r="A690" s="56" t="s">
        <v>419</v>
      </c>
      <c r="B690" s="56">
        <v>18</v>
      </c>
      <c r="C690" s="57">
        <v>0.72916666666666663</v>
      </c>
      <c r="D690" s="57">
        <v>0.71666700000000005</v>
      </c>
      <c r="E690" s="58" t="str">
        <f t="shared" si="36"/>
        <v>Table 46</v>
      </c>
      <c r="F690" s="56"/>
    </row>
    <row r="691" spans="1:6">
      <c r="A691" s="56" t="s">
        <v>420</v>
      </c>
      <c r="B691" s="56">
        <v>19</v>
      </c>
      <c r="C691" s="57">
        <v>0.72916666666666663</v>
      </c>
      <c r="D691" s="57">
        <v>0.71597200000000005</v>
      </c>
      <c r="E691" s="58" t="str">
        <f t="shared" si="36"/>
        <v>Table 46</v>
      </c>
      <c r="F691" s="56"/>
    </row>
    <row r="692" spans="1:6">
      <c r="A692" s="56" t="s">
        <v>407</v>
      </c>
      <c r="B692" s="56">
        <v>12</v>
      </c>
      <c r="C692" s="57">
        <v>0.72916666666666663</v>
      </c>
      <c r="D692" s="57">
        <v>0.72083299999999995</v>
      </c>
      <c r="E692" s="58" t="str">
        <f t="shared" si="36"/>
        <v>Table 46</v>
      </c>
      <c r="F692" s="56"/>
    </row>
    <row r="693" spans="1:6">
      <c r="A693" s="56" t="s">
        <v>408</v>
      </c>
      <c r="B693" s="56">
        <v>15</v>
      </c>
      <c r="C693" s="57">
        <v>0.625</v>
      </c>
      <c r="D693" s="57">
        <v>0.61458299999999999</v>
      </c>
      <c r="E693" s="58" t="str">
        <f t="shared" si="36"/>
        <v>Table 46</v>
      </c>
      <c r="F693" s="56"/>
    </row>
    <row r="694" spans="1:6">
      <c r="A694" s="56" t="s">
        <v>409</v>
      </c>
      <c r="B694" s="56">
        <v>11</v>
      </c>
      <c r="C694" s="57">
        <v>0.33333333333333331</v>
      </c>
      <c r="D694" s="57">
        <v>0.32569399999999998</v>
      </c>
      <c r="E694" s="58" t="str">
        <f t="shared" si="36"/>
        <v>Table 46</v>
      </c>
      <c r="F694" s="56"/>
    </row>
    <row r="695" spans="1:6">
      <c r="A695" s="56" t="s">
        <v>410</v>
      </c>
      <c r="B695" s="56">
        <v>19</v>
      </c>
      <c r="C695" s="57">
        <v>0.33333333333333331</v>
      </c>
      <c r="D695" s="57">
        <v>0.32013900000000001</v>
      </c>
      <c r="E695" s="58" t="str">
        <f t="shared" si="36"/>
        <v>Table 46</v>
      </c>
      <c r="F695" s="56"/>
    </row>
    <row r="696" spans="1:6">
      <c r="A696" s="56" t="s">
        <v>411</v>
      </c>
      <c r="B696" s="56">
        <v>22</v>
      </c>
      <c r="C696" s="57">
        <v>0.33333333333333331</v>
      </c>
      <c r="D696" s="57">
        <v>0.31805600000000001</v>
      </c>
      <c r="E696" s="58" t="str">
        <f t="shared" si="36"/>
        <v>Table 46</v>
      </c>
      <c r="F696" s="56"/>
    </row>
    <row r="697" spans="1:6">
      <c r="A697" s="56" t="s">
        <v>412</v>
      </c>
      <c r="B697" s="56">
        <v>16</v>
      </c>
      <c r="C697" s="57">
        <v>0.33333333333333331</v>
      </c>
      <c r="D697" s="57">
        <v>0.32222200000000001</v>
      </c>
      <c r="E697" s="58" t="str">
        <f t="shared" si="36"/>
        <v>Table 46</v>
      </c>
      <c r="F697" s="56"/>
    </row>
    <row r="698" spans="1:6">
      <c r="A698" s="56" t="s">
        <v>414</v>
      </c>
      <c r="B698" s="56">
        <v>13</v>
      </c>
      <c r="C698" s="57">
        <v>0.72916666666666663</v>
      </c>
      <c r="D698" s="57">
        <v>0.72013899999999997</v>
      </c>
      <c r="E698" s="58" t="str">
        <f t="shared" si="36"/>
        <v>Table 46</v>
      </c>
      <c r="F698" s="56"/>
    </row>
    <row r="699" spans="1:6">
      <c r="A699" s="56" t="s">
        <v>415</v>
      </c>
      <c r="B699" s="56">
        <v>10</v>
      </c>
      <c r="C699" s="57">
        <v>0.72916666666666663</v>
      </c>
      <c r="D699" s="57">
        <v>0.72222200000000003</v>
      </c>
      <c r="E699" s="58" t="str">
        <f t="shared" si="36"/>
        <v>Table 46</v>
      </c>
      <c r="F699" s="56"/>
    </row>
    <row r="700" spans="1:6">
      <c r="A700" s="54" t="s">
        <v>537</v>
      </c>
      <c r="B700" s="54"/>
      <c r="C700" s="55"/>
      <c r="D700" s="55"/>
      <c r="E700" s="54" t="s">
        <v>538</v>
      </c>
      <c r="F700" s="56"/>
    </row>
    <row r="701" spans="1:6">
      <c r="A701" s="56"/>
      <c r="B701" s="56"/>
      <c r="C701" s="57"/>
      <c r="D701" s="57"/>
      <c r="E701" s="56"/>
      <c r="F701" s="56"/>
    </row>
    <row r="702" spans="1:6">
      <c r="A702" s="56" t="s">
        <v>396</v>
      </c>
      <c r="B702" s="56">
        <v>14</v>
      </c>
      <c r="C702" s="57">
        <v>0.33333333333333331</v>
      </c>
      <c r="D702" s="57">
        <v>0.32361099999999998</v>
      </c>
      <c r="E702" s="58" t="str">
        <f t="shared" ref="E702:E716" si="37">HYPERLINK("#'Table 47'!A1","Table 47")</f>
        <v>Table 47</v>
      </c>
      <c r="F702" s="56"/>
    </row>
    <row r="703" spans="1:6">
      <c r="A703" s="56" t="s">
        <v>397</v>
      </c>
      <c r="B703" s="56">
        <v>10</v>
      </c>
      <c r="C703" s="57">
        <v>0.33333333333333331</v>
      </c>
      <c r="D703" s="57">
        <v>0.32638899999999998</v>
      </c>
      <c r="E703" s="58" t="str">
        <f t="shared" si="37"/>
        <v>Table 47</v>
      </c>
      <c r="F703" s="56"/>
    </row>
    <row r="704" spans="1:6">
      <c r="A704" s="56" t="s">
        <v>398</v>
      </c>
      <c r="B704" s="56">
        <v>17</v>
      </c>
      <c r="C704" s="57">
        <v>0.33333333333333331</v>
      </c>
      <c r="D704" s="57">
        <v>0.32152799999999998</v>
      </c>
      <c r="E704" s="58" t="str">
        <f t="shared" si="37"/>
        <v>Table 47</v>
      </c>
      <c r="F704" s="56"/>
    </row>
    <row r="705" spans="1:6">
      <c r="A705" s="56" t="s">
        <v>399</v>
      </c>
      <c r="B705" s="56">
        <v>12</v>
      </c>
      <c r="C705" s="57">
        <v>0.33333333333333331</v>
      </c>
      <c r="D705" s="57">
        <v>0.32500000000000001</v>
      </c>
      <c r="E705" s="58" t="str">
        <f t="shared" si="37"/>
        <v>Table 47</v>
      </c>
      <c r="F705" s="56"/>
    </row>
    <row r="706" spans="1:6">
      <c r="A706" s="56" t="s">
        <v>400</v>
      </c>
      <c r="B706" s="56">
        <v>2</v>
      </c>
      <c r="C706" s="57">
        <v>0.20833333333333334</v>
      </c>
      <c r="D706" s="57">
        <v>0.20694399999999999</v>
      </c>
      <c r="E706" s="58" t="str">
        <f t="shared" si="37"/>
        <v>Table 47</v>
      </c>
      <c r="F706" s="56"/>
    </row>
    <row r="707" spans="1:6">
      <c r="A707" s="56" t="s">
        <v>401</v>
      </c>
      <c r="B707" s="56">
        <v>12</v>
      </c>
      <c r="C707" s="57">
        <v>0.33333333333333331</v>
      </c>
      <c r="D707" s="57">
        <v>0.32500000000000001</v>
      </c>
      <c r="E707" s="58" t="str">
        <f t="shared" si="37"/>
        <v>Table 47</v>
      </c>
      <c r="F707" s="56"/>
    </row>
    <row r="708" spans="1:6">
      <c r="A708" s="56" t="s">
        <v>402</v>
      </c>
      <c r="B708" s="56">
        <v>6</v>
      </c>
      <c r="C708" s="57">
        <v>0.33333333333333331</v>
      </c>
      <c r="D708" s="57">
        <v>0.32916699999999999</v>
      </c>
      <c r="E708" s="58" t="str">
        <f t="shared" si="37"/>
        <v>Table 47</v>
      </c>
      <c r="F708" s="56"/>
    </row>
    <row r="709" spans="1:6">
      <c r="A709" s="56" t="s">
        <v>403</v>
      </c>
      <c r="B709" s="56">
        <v>14</v>
      </c>
      <c r="C709" s="57">
        <v>0.33333333333333331</v>
      </c>
      <c r="D709" s="57">
        <v>0.32361099999999998</v>
      </c>
      <c r="E709" s="58" t="str">
        <f t="shared" si="37"/>
        <v>Table 47</v>
      </c>
      <c r="F709" s="56"/>
    </row>
    <row r="710" spans="1:6">
      <c r="A710" s="56" t="s">
        <v>404</v>
      </c>
      <c r="B710" s="56">
        <v>12</v>
      </c>
      <c r="C710" s="57">
        <v>0.33333333333333331</v>
      </c>
      <c r="D710" s="57">
        <v>0.32500000000000001</v>
      </c>
      <c r="E710" s="58" t="str">
        <f t="shared" si="37"/>
        <v>Table 47</v>
      </c>
      <c r="F710" s="56"/>
    </row>
    <row r="711" spans="1:6">
      <c r="A711" s="56" t="s">
        <v>419</v>
      </c>
      <c r="B711" s="56">
        <v>14</v>
      </c>
      <c r="C711" s="57">
        <v>0.33333333333333331</v>
      </c>
      <c r="D711" s="57">
        <v>0.32361099999999998</v>
      </c>
      <c r="E711" s="58" t="str">
        <f t="shared" si="37"/>
        <v>Table 47</v>
      </c>
      <c r="F711" s="56"/>
    </row>
    <row r="712" spans="1:6">
      <c r="A712" s="56" t="s">
        <v>407</v>
      </c>
      <c r="B712" s="56">
        <v>12</v>
      </c>
      <c r="C712" s="57">
        <v>0.33333333333333331</v>
      </c>
      <c r="D712" s="57">
        <v>0.32500000000000001</v>
      </c>
      <c r="E712" s="58" t="str">
        <f t="shared" si="37"/>
        <v>Table 47</v>
      </c>
      <c r="F712" s="56"/>
    </row>
    <row r="713" spans="1:6">
      <c r="A713" s="56" t="s">
        <v>408</v>
      </c>
      <c r="B713" s="56">
        <v>13</v>
      </c>
      <c r="C713" s="57">
        <v>0.33333333333333331</v>
      </c>
      <c r="D713" s="57">
        <v>0.32430599999999998</v>
      </c>
      <c r="E713" s="58" t="str">
        <f t="shared" si="37"/>
        <v>Table 47</v>
      </c>
      <c r="F713" s="56"/>
    </row>
    <row r="714" spans="1:6">
      <c r="A714" s="56" t="s">
        <v>409</v>
      </c>
      <c r="B714" s="56">
        <v>11</v>
      </c>
      <c r="C714" s="57">
        <v>0.33333333333333331</v>
      </c>
      <c r="D714" s="57">
        <v>0.32569399999999998</v>
      </c>
      <c r="E714" s="58" t="str">
        <f t="shared" si="37"/>
        <v>Table 47</v>
      </c>
      <c r="F714" s="56"/>
    </row>
    <row r="715" spans="1:6">
      <c r="A715" s="56" t="s">
        <v>410</v>
      </c>
      <c r="B715" s="56">
        <v>7</v>
      </c>
      <c r="C715" s="57">
        <v>0.33333333333333331</v>
      </c>
      <c r="D715" s="57">
        <v>0.32847199999999999</v>
      </c>
      <c r="E715" s="58" t="str">
        <f t="shared" si="37"/>
        <v>Table 47</v>
      </c>
      <c r="F715" s="56"/>
    </row>
    <row r="716" spans="1:6">
      <c r="A716" s="56" t="s">
        <v>411</v>
      </c>
      <c r="B716" s="56">
        <v>12</v>
      </c>
      <c r="C716" s="57">
        <v>0.33333333333333331</v>
      </c>
      <c r="D716" s="57">
        <v>0.32500000000000001</v>
      </c>
      <c r="E716" s="58" t="str">
        <f t="shared" si="37"/>
        <v>Table 47</v>
      </c>
      <c r="F716" s="56"/>
    </row>
    <row r="717" spans="1:6">
      <c r="A717" s="54" t="s">
        <v>539</v>
      </c>
      <c r="B717" s="54"/>
      <c r="C717" s="55"/>
      <c r="D717" s="55"/>
      <c r="E717" s="54" t="s">
        <v>540</v>
      </c>
      <c r="F717" s="56"/>
    </row>
    <row r="718" spans="1:6">
      <c r="A718" s="56"/>
      <c r="B718" s="56"/>
      <c r="C718" s="57"/>
      <c r="D718" s="57"/>
      <c r="E718" s="56"/>
      <c r="F718" s="56"/>
    </row>
    <row r="719" spans="1:6">
      <c r="A719" s="56" t="s">
        <v>412</v>
      </c>
      <c r="B719" s="56">
        <v>2</v>
      </c>
      <c r="C719" s="57">
        <v>0.29166666666666669</v>
      </c>
      <c r="D719" s="57">
        <v>0.29027799999999998</v>
      </c>
      <c r="E719" s="58" t="str">
        <f>HYPERLINK("#'Table 48'!A1","Table 48")</f>
        <v>Table 48</v>
      </c>
      <c r="F719" s="56"/>
    </row>
    <row r="720" spans="1:6">
      <c r="A720" s="54" t="s">
        <v>541</v>
      </c>
      <c r="B720" s="54"/>
      <c r="C720" s="55"/>
      <c r="D720" s="55"/>
      <c r="E720" s="54" t="s">
        <v>542</v>
      </c>
      <c r="F720" s="56"/>
    </row>
    <row r="721" spans="1:6">
      <c r="A721" s="56"/>
      <c r="B721" s="56"/>
      <c r="C721" s="57"/>
      <c r="D721" s="57"/>
      <c r="E721" s="56"/>
      <c r="F721" s="56"/>
    </row>
    <row r="722" spans="1:6">
      <c r="A722" s="59" t="s">
        <v>490</v>
      </c>
      <c r="B722" s="59"/>
      <c r="C722" s="60"/>
      <c r="D722" s="60"/>
      <c r="E722" s="59"/>
      <c r="F722" s="56"/>
    </row>
    <row r="723" spans="1:6">
      <c r="A723" s="56" t="s">
        <v>397</v>
      </c>
      <c r="B723" s="56">
        <v>4</v>
      </c>
      <c r="C723" s="57">
        <v>0.54166666666666663</v>
      </c>
      <c r="D723" s="57">
        <v>0.53888899999999995</v>
      </c>
      <c r="E723" s="58" t="str">
        <f t="shared" ref="E723:E728" si="38">HYPERLINK("#'Table 49'!A1","Table 49")</f>
        <v>Table 49</v>
      </c>
      <c r="F723" s="56"/>
    </row>
    <row r="724" spans="1:6">
      <c r="A724" s="56" t="s">
        <v>418</v>
      </c>
      <c r="B724" s="56">
        <v>4</v>
      </c>
      <c r="C724" s="57">
        <v>0.72916666666666663</v>
      </c>
      <c r="D724" s="57">
        <v>0.72638899999999995</v>
      </c>
      <c r="E724" s="58" t="str">
        <f t="shared" si="38"/>
        <v>Table 49</v>
      </c>
      <c r="F724" s="56"/>
    </row>
    <row r="725" spans="1:6">
      <c r="A725" s="56" t="s">
        <v>419</v>
      </c>
      <c r="B725" s="56">
        <v>4</v>
      </c>
      <c r="C725" s="57">
        <v>0.72916666666666663</v>
      </c>
      <c r="D725" s="57">
        <v>0.72638899999999995</v>
      </c>
      <c r="E725" s="58" t="str">
        <f t="shared" si="38"/>
        <v>Table 49</v>
      </c>
      <c r="F725" s="56"/>
    </row>
    <row r="726" spans="1:6">
      <c r="A726" s="56" t="s">
        <v>409</v>
      </c>
      <c r="B726" s="56">
        <v>3</v>
      </c>
      <c r="C726" s="57">
        <v>0.72916666666666663</v>
      </c>
      <c r="D726" s="57">
        <v>0.72708300000000003</v>
      </c>
      <c r="E726" s="58" t="str">
        <f t="shared" si="38"/>
        <v>Table 49</v>
      </c>
      <c r="F726" s="56"/>
    </row>
    <row r="727" spans="1:6">
      <c r="A727" s="56" t="s">
        <v>410</v>
      </c>
      <c r="B727" s="56">
        <v>55</v>
      </c>
      <c r="C727" s="57">
        <v>0.72916666666666663</v>
      </c>
      <c r="D727" s="57">
        <v>0.69097200000000003</v>
      </c>
      <c r="E727" s="58" t="str">
        <f t="shared" si="38"/>
        <v>Table 49</v>
      </c>
      <c r="F727" s="61" t="s">
        <v>543</v>
      </c>
    </row>
    <row r="728" spans="1:6">
      <c r="A728" s="56" t="s">
        <v>411</v>
      </c>
      <c r="B728" s="56">
        <v>2</v>
      </c>
      <c r="C728" s="57">
        <v>0.72916666666666663</v>
      </c>
      <c r="D728" s="57">
        <v>0.72777800000000004</v>
      </c>
      <c r="E728" s="58" t="str">
        <f t="shared" si="38"/>
        <v>Table 49</v>
      </c>
      <c r="F728" s="56"/>
    </row>
    <row r="729" spans="1:6">
      <c r="A729" s="59" t="s">
        <v>534</v>
      </c>
      <c r="B729" s="59"/>
      <c r="C729" s="60"/>
      <c r="D729" s="60"/>
      <c r="E729" s="59"/>
      <c r="F729" s="56"/>
    </row>
  </sheetData>
  <conditionalFormatting sqref="B1:B1048576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DCC7-9BFD-483E-BED1-202F2483E4AF}">
  <sheetPr codeName="Hoja51"/>
  <dimension ref="A1:F307"/>
  <sheetViews>
    <sheetView tabSelected="1" workbookViewId="0">
      <pane ySplit="1" topLeftCell="A242" activePane="bottomLeft" state="frozenSplit"/>
      <selection pane="bottomLeft" activeCell="A294" sqref="A294"/>
    </sheetView>
  </sheetViews>
  <sheetFormatPr baseColWidth="10" defaultRowHeight="12.75"/>
  <cols>
    <col min="1" max="1" width="118.1640625" bestFit="1" customWidth="1"/>
    <col min="2" max="2" width="13.6640625" bestFit="1" customWidth="1"/>
    <col min="3" max="3" width="12.5" style="49" bestFit="1" customWidth="1"/>
    <col min="4" max="4" width="15" style="49" bestFit="1" customWidth="1"/>
    <col min="5" max="5" width="10.83203125" bestFit="1" customWidth="1"/>
    <col min="6" max="6" width="32.1640625" bestFit="1" customWidth="1"/>
  </cols>
  <sheetData>
    <row r="1" spans="1:6">
      <c r="A1" s="52" t="s">
        <v>386</v>
      </c>
      <c r="B1" s="52" t="s">
        <v>387</v>
      </c>
      <c r="C1" s="53" t="s">
        <v>392</v>
      </c>
      <c r="D1" s="53" t="s">
        <v>393</v>
      </c>
      <c r="E1" s="52" t="s">
        <v>390</v>
      </c>
      <c r="F1" s="52" t="s">
        <v>391</v>
      </c>
    </row>
    <row r="2" spans="1:6">
      <c r="A2" s="54" t="s">
        <v>394</v>
      </c>
      <c r="B2" s="54"/>
      <c r="C2" s="55"/>
      <c r="D2" s="55"/>
      <c r="E2" s="54" t="s">
        <v>395</v>
      </c>
      <c r="F2" s="56"/>
    </row>
    <row r="3" spans="1:6">
      <c r="A3" s="56"/>
      <c r="B3" s="56"/>
      <c r="C3" s="57"/>
      <c r="D3" s="57"/>
      <c r="E3" s="56"/>
      <c r="F3" s="56"/>
    </row>
    <row r="4" spans="1:6">
      <c r="A4" s="56" t="s">
        <v>396</v>
      </c>
      <c r="B4" s="56">
        <v>0</v>
      </c>
      <c r="C4" s="57">
        <v>0.66666666666666663</v>
      </c>
      <c r="D4" s="57">
        <v>0.66666700000000001</v>
      </c>
      <c r="E4" s="58" t="str">
        <f t="shared" ref="E4:E10" si="0">HYPERLINK("#'Table 1'!A1","Table 1")</f>
        <v>Table 1</v>
      </c>
      <c r="F4" s="56"/>
    </row>
    <row r="5" spans="1:6">
      <c r="A5" s="56" t="s">
        <v>397</v>
      </c>
      <c r="B5" s="56">
        <v>5</v>
      </c>
      <c r="C5" s="57">
        <v>0.66666666666666663</v>
      </c>
      <c r="D5" s="57">
        <v>0.67013900000000004</v>
      </c>
      <c r="E5" s="58" t="str">
        <f t="shared" si="0"/>
        <v>Table 1</v>
      </c>
      <c r="F5" s="56"/>
    </row>
    <row r="6" spans="1:6">
      <c r="A6" s="56" t="s">
        <v>398</v>
      </c>
      <c r="B6" s="56">
        <v>247</v>
      </c>
      <c r="C6" s="57">
        <v>0.66666666666666663</v>
      </c>
      <c r="D6" s="57">
        <v>0.83819399999999999</v>
      </c>
      <c r="E6" s="58" t="str">
        <f t="shared" si="0"/>
        <v>Table 1</v>
      </c>
      <c r="F6" s="61" t="s">
        <v>543</v>
      </c>
    </row>
    <row r="7" spans="1:6">
      <c r="A7" s="56" t="s">
        <v>400</v>
      </c>
      <c r="B7" s="56">
        <v>4</v>
      </c>
      <c r="C7" s="57">
        <v>0.64583333333333337</v>
      </c>
      <c r="D7" s="57">
        <v>0.64861100000000005</v>
      </c>
      <c r="E7" s="58" t="str">
        <f t="shared" si="0"/>
        <v>Table 1</v>
      </c>
      <c r="F7" s="56"/>
    </row>
    <row r="8" spans="1:6">
      <c r="A8" s="56" t="s">
        <v>402</v>
      </c>
      <c r="B8" s="56">
        <v>0</v>
      </c>
      <c r="C8" s="57">
        <v>0.66666666666666663</v>
      </c>
      <c r="D8" s="57">
        <v>0.66666700000000001</v>
      </c>
      <c r="E8" s="58" t="str">
        <f t="shared" si="0"/>
        <v>Table 1</v>
      </c>
      <c r="F8" s="56"/>
    </row>
    <row r="9" spans="1:6">
      <c r="A9" s="56" t="s">
        <v>403</v>
      </c>
      <c r="B9" s="56">
        <v>23</v>
      </c>
      <c r="C9" s="57">
        <v>0.66666666666666663</v>
      </c>
      <c r="D9" s="57">
        <v>0.682639</v>
      </c>
      <c r="E9" s="58" t="str">
        <f t="shared" si="0"/>
        <v>Table 1</v>
      </c>
      <c r="F9" s="56"/>
    </row>
    <row r="10" spans="1:6">
      <c r="A10" s="56" t="s">
        <v>404</v>
      </c>
      <c r="B10" s="56">
        <v>0</v>
      </c>
      <c r="C10" s="57">
        <v>0.66666666666666663</v>
      </c>
      <c r="D10" s="57">
        <v>0.66666700000000001</v>
      </c>
      <c r="E10" s="58" t="str">
        <f t="shared" si="0"/>
        <v>Table 1</v>
      </c>
      <c r="F10" s="56"/>
    </row>
    <row r="11" spans="1:6">
      <c r="A11" s="59" t="s">
        <v>405</v>
      </c>
      <c r="B11" s="59"/>
      <c r="C11" s="60"/>
      <c r="D11" s="60"/>
      <c r="E11" s="59"/>
      <c r="F11" s="56"/>
    </row>
    <row r="12" spans="1:6">
      <c r="A12" s="56" t="s">
        <v>408</v>
      </c>
      <c r="B12" s="56">
        <v>1</v>
      </c>
      <c r="C12" s="57">
        <v>0.66666666666666663</v>
      </c>
      <c r="D12" s="57">
        <v>0.66736099999999998</v>
      </c>
      <c r="E12" s="58" t="str">
        <f>HYPERLINK("#'Table 1'!A1","Table 1")</f>
        <v>Table 1</v>
      </c>
      <c r="F12" s="56"/>
    </row>
    <row r="13" spans="1:6">
      <c r="A13" s="56" t="s">
        <v>410</v>
      </c>
      <c r="B13" s="56">
        <v>4</v>
      </c>
      <c r="C13" s="57">
        <v>0.66666666666666663</v>
      </c>
      <c r="D13" s="57">
        <v>0.66944400000000004</v>
      </c>
      <c r="E13" s="58" t="str">
        <f>HYPERLINK("#'Table 1'!A1","Table 1")</f>
        <v>Table 1</v>
      </c>
      <c r="F13" s="56"/>
    </row>
    <row r="14" spans="1:6">
      <c r="A14" s="56" t="s">
        <v>411</v>
      </c>
      <c r="B14" s="56">
        <v>0</v>
      </c>
      <c r="C14" s="57">
        <v>0.66666666666666663</v>
      </c>
      <c r="D14" s="57">
        <v>0.66666700000000001</v>
      </c>
      <c r="E14" s="58" t="str">
        <f>HYPERLINK("#'Table 1'!A1","Table 1")</f>
        <v>Table 1</v>
      </c>
      <c r="F14" s="56"/>
    </row>
    <row r="15" spans="1:6">
      <c r="A15" s="56" t="s">
        <v>412</v>
      </c>
      <c r="B15" s="56">
        <v>54</v>
      </c>
      <c r="C15" s="57">
        <v>0.66666666666666663</v>
      </c>
      <c r="D15" s="57">
        <v>0.70416699999999999</v>
      </c>
      <c r="E15" s="58" t="str">
        <f>HYPERLINK("#'Table 1'!A1","Table 1")</f>
        <v>Table 1</v>
      </c>
      <c r="F15" s="61" t="s">
        <v>543</v>
      </c>
    </row>
    <row r="16" spans="1:6">
      <c r="A16" s="56" t="s">
        <v>414</v>
      </c>
      <c r="B16" s="56">
        <v>11</v>
      </c>
      <c r="C16" s="57">
        <v>0.66666666666666663</v>
      </c>
      <c r="D16" s="57">
        <v>0.67430599999999996</v>
      </c>
      <c r="E16" s="58" t="str">
        <f>HYPERLINK("#'Table 1'!A1","Table 1")</f>
        <v>Table 1</v>
      </c>
      <c r="F16" s="56"/>
    </row>
    <row r="17" spans="1:6">
      <c r="A17" s="54" t="s">
        <v>416</v>
      </c>
      <c r="B17" s="54"/>
      <c r="C17" s="55"/>
      <c r="D17" s="55"/>
      <c r="E17" s="54" t="s">
        <v>417</v>
      </c>
      <c r="F17" s="56"/>
    </row>
    <row r="18" spans="1:6">
      <c r="A18" s="54" t="s">
        <v>421</v>
      </c>
      <c r="B18" s="54"/>
      <c r="C18" s="55"/>
      <c r="D18" s="55"/>
      <c r="E18" s="54" t="s">
        <v>422</v>
      </c>
      <c r="F18" s="56"/>
    </row>
    <row r="19" spans="1:6">
      <c r="A19" s="56"/>
      <c r="B19" s="56"/>
      <c r="C19" s="57"/>
      <c r="D19" s="57"/>
      <c r="E19" s="56"/>
      <c r="F19" s="56"/>
    </row>
    <row r="20" spans="1:6">
      <c r="A20" s="59" t="s">
        <v>423</v>
      </c>
      <c r="B20" s="59"/>
      <c r="C20" s="60"/>
      <c r="D20" s="60"/>
      <c r="E20" s="59"/>
      <c r="F20" s="56"/>
    </row>
    <row r="21" spans="1:6">
      <c r="A21" s="56" t="s">
        <v>398</v>
      </c>
      <c r="B21" s="56">
        <v>4</v>
      </c>
      <c r="C21" s="57">
        <v>0.72916666666666663</v>
      </c>
      <c r="D21" s="57">
        <v>0.73194400000000004</v>
      </c>
      <c r="E21" s="58" t="str">
        <f>HYPERLINK("#'Table 3'!A1","Table 3")</f>
        <v>Table 3</v>
      </c>
      <c r="F21" s="56"/>
    </row>
    <row r="22" spans="1:6">
      <c r="A22" s="59" t="s">
        <v>424</v>
      </c>
      <c r="B22" s="59"/>
      <c r="C22" s="60"/>
      <c r="D22" s="60"/>
      <c r="E22" s="59"/>
      <c r="F22" s="56"/>
    </row>
    <row r="23" spans="1:6">
      <c r="A23" s="56" t="s">
        <v>413</v>
      </c>
      <c r="B23" s="56">
        <v>3</v>
      </c>
      <c r="C23" s="57">
        <v>0.10416666666666667</v>
      </c>
      <c r="D23" s="57">
        <v>0.10625</v>
      </c>
      <c r="E23" s="58" t="str">
        <f>HYPERLINK("#'Table 3'!A1","Table 3")</f>
        <v>Table 3</v>
      </c>
      <c r="F23" s="56"/>
    </row>
    <row r="24" spans="1:6">
      <c r="A24" s="54" t="s">
        <v>426</v>
      </c>
      <c r="B24" s="54"/>
      <c r="C24" s="55"/>
      <c r="D24" s="55"/>
      <c r="E24" s="54" t="s">
        <v>427</v>
      </c>
      <c r="F24" s="56"/>
    </row>
    <row r="25" spans="1:6">
      <c r="A25" s="56"/>
      <c r="B25" s="56"/>
      <c r="C25" s="57"/>
      <c r="D25" s="57"/>
      <c r="E25" s="56"/>
      <c r="F25" s="56"/>
    </row>
    <row r="26" spans="1:6">
      <c r="A26" s="56" t="s">
        <v>396</v>
      </c>
      <c r="B26" s="56">
        <v>46</v>
      </c>
      <c r="C26" s="57">
        <v>6.25E-2</v>
      </c>
      <c r="D26" s="57">
        <v>9.4444E-2</v>
      </c>
      <c r="E26" s="58" t="str">
        <f t="shared" ref="E26:E43" si="1">HYPERLINK("#'Table 4'!A1","Table 4")</f>
        <v>Table 4</v>
      </c>
      <c r="F26" s="56"/>
    </row>
    <row r="27" spans="1:6">
      <c r="A27" s="56" t="s">
        <v>397</v>
      </c>
      <c r="B27" s="56">
        <v>50</v>
      </c>
      <c r="C27" s="57">
        <v>6.25E-2</v>
      </c>
      <c r="D27" s="57">
        <v>9.7222000000000003E-2</v>
      </c>
      <c r="E27" s="58" t="str">
        <f t="shared" si="1"/>
        <v>Table 4</v>
      </c>
      <c r="F27" s="56"/>
    </row>
    <row r="28" spans="1:6">
      <c r="A28" s="56" t="s">
        <v>398</v>
      </c>
      <c r="B28" s="56">
        <v>1341</v>
      </c>
      <c r="C28" s="57">
        <v>6.25E-2</v>
      </c>
      <c r="D28" s="57">
        <v>0.99375000000000002</v>
      </c>
      <c r="E28" s="58" t="str">
        <f t="shared" si="1"/>
        <v>Table 4</v>
      </c>
      <c r="F28" s="56"/>
    </row>
    <row r="29" spans="1:6">
      <c r="A29" s="56" t="s">
        <v>399</v>
      </c>
      <c r="B29" s="56">
        <v>7</v>
      </c>
      <c r="C29" s="57">
        <v>0.9375</v>
      </c>
      <c r="D29" s="57">
        <v>0.942361</v>
      </c>
      <c r="E29" s="58" t="str">
        <f t="shared" si="1"/>
        <v>Table 4</v>
      </c>
      <c r="F29" s="56"/>
    </row>
    <row r="30" spans="1:6">
      <c r="A30" s="56" t="s">
        <v>400</v>
      </c>
      <c r="B30" s="56">
        <v>51</v>
      </c>
      <c r="C30" s="57">
        <v>6.25E-2</v>
      </c>
      <c r="D30" s="57">
        <v>9.7917000000000004E-2</v>
      </c>
      <c r="E30" s="58" t="str">
        <f t="shared" si="1"/>
        <v>Table 4</v>
      </c>
      <c r="F30" s="56"/>
    </row>
    <row r="31" spans="1:6">
      <c r="A31" s="56" t="s">
        <v>401</v>
      </c>
      <c r="B31" s="56">
        <v>49</v>
      </c>
      <c r="C31" s="57">
        <v>6.25E-2</v>
      </c>
      <c r="D31" s="57">
        <v>9.6528000000000003E-2</v>
      </c>
      <c r="E31" s="58" t="str">
        <f t="shared" si="1"/>
        <v>Table 4</v>
      </c>
      <c r="F31" s="56"/>
    </row>
    <row r="32" spans="1:6">
      <c r="A32" s="56" t="s">
        <v>402</v>
      </c>
      <c r="B32" s="56">
        <v>46</v>
      </c>
      <c r="C32" s="57">
        <v>6.25E-2</v>
      </c>
      <c r="D32" s="57">
        <v>9.4444E-2</v>
      </c>
      <c r="E32" s="58" t="str">
        <f t="shared" si="1"/>
        <v>Table 4</v>
      </c>
      <c r="F32" s="56"/>
    </row>
    <row r="33" spans="1:6">
      <c r="A33" s="56" t="s">
        <v>403</v>
      </c>
      <c r="B33" s="56">
        <v>1171</v>
      </c>
      <c r="C33" s="57">
        <v>6.25E-2</v>
      </c>
      <c r="D33" s="57">
        <v>0.87569399999999997</v>
      </c>
      <c r="E33" s="58" t="str">
        <f t="shared" si="1"/>
        <v>Table 4</v>
      </c>
      <c r="F33" s="56"/>
    </row>
    <row r="34" spans="1:6">
      <c r="A34" s="56" t="s">
        <v>418</v>
      </c>
      <c r="B34" s="56">
        <v>57</v>
      </c>
      <c r="C34" s="57">
        <v>6.25E-2</v>
      </c>
      <c r="D34" s="57">
        <v>0.10208299999999999</v>
      </c>
      <c r="E34" s="58" t="str">
        <f t="shared" si="1"/>
        <v>Table 4</v>
      </c>
      <c r="F34" s="61" t="s">
        <v>543</v>
      </c>
    </row>
    <row r="35" spans="1:6">
      <c r="A35" s="56" t="s">
        <v>420</v>
      </c>
      <c r="B35" s="56">
        <v>47</v>
      </c>
      <c r="C35" s="57">
        <v>6.25E-2</v>
      </c>
      <c r="D35" s="57">
        <v>9.5139000000000001E-2</v>
      </c>
      <c r="E35" s="58" t="str">
        <f t="shared" si="1"/>
        <v>Table 4</v>
      </c>
      <c r="F35" s="61" t="s">
        <v>543</v>
      </c>
    </row>
    <row r="36" spans="1:6">
      <c r="A36" s="56" t="s">
        <v>407</v>
      </c>
      <c r="B36" s="56">
        <v>1342</v>
      </c>
      <c r="C36" s="57">
        <v>6.25E-2</v>
      </c>
      <c r="D36" s="57">
        <v>0.99444399999999999</v>
      </c>
      <c r="E36" s="58" t="str">
        <f t="shared" si="1"/>
        <v>Table 4</v>
      </c>
      <c r="F36" s="56"/>
    </row>
    <row r="37" spans="1:6">
      <c r="A37" s="56" t="s">
        <v>409</v>
      </c>
      <c r="B37" s="56">
        <v>26</v>
      </c>
      <c r="C37" s="57">
        <v>8.3333333333333329E-2</v>
      </c>
      <c r="D37" s="57">
        <v>0.10138900000000001</v>
      </c>
      <c r="E37" s="58" t="str">
        <f t="shared" si="1"/>
        <v>Table 4</v>
      </c>
      <c r="F37" s="56"/>
    </row>
    <row r="38" spans="1:6">
      <c r="A38" s="56" t="s">
        <v>410</v>
      </c>
      <c r="B38" s="56">
        <v>19</v>
      </c>
      <c r="C38" s="57">
        <v>8.3333333333333329E-2</v>
      </c>
      <c r="D38" s="57">
        <v>9.6528000000000003E-2</v>
      </c>
      <c r="E38" s="58" t="str">
        <f t="shared" si="1"/>
        <v>Table 4</v>
      </c>
      <c r="F38" s="56"/>
    </row>
    <row r="39" spans="1:6">
      <c r="A39" s="56" t="s">
        <v>411</v>
      </c>
      <c r="B39" s="56">
        <v>25</v>
      </c>
      <c r="C39" s="57">
        <v>8.3333333333333329E-2</v>
      </c>
      <c r="D39" s="57">
        <v>0.10069400000000001</v>
      </c>
      <c r="E39" s="58" t="str">
        <f t="shared" si="1"/>
        <v>Table 4</v>
      </c>
      <c r="F39" s="56"/>
    </row>
    <row r="40" spans="1:6">
      <c r="A40" s="56" t="s">
        <v>412</v>
      </c>
      <c r="B40" s="56">
        <v>1314</v>
      </c>
      <c r="C40" s="57">
        <v>8.3333333333333329E-2</v>
      </c>
      <c r="D40" s="57">
        <v>0.99583299999999997</v>
      </c>
      <c r="E40" s="58" t="str">
        <f t="shared" si="1"/>
        <v>Table 4</v>
      </c>
      <c r="F40" s="56"/>
    </row>
    <row r="41" spans="1:6">
      <c r="A41" s="56" t="s">
        <v>413</v>
      </c>
      <c r="B41" s="56">
        <v>74</v>
      </c>
      <c r="C41" s="57">
        <v>6.25E-2</v>
      </c>
      <c r="D41" s="57">
        <v>0.113889</v>
      </c>
      <c r="E41" s="58" t="str">
        <f t="shared" si="1"/>
        <v>Table 4</v>
      </c>
      <c r="F41" s="61" t="s">
        <v>543</v>
      </c>
    </row>
    <row r="42" spans="1:6">
      <c r="A42" s="56" t="s">
        <v>414</v>
      </c>
      <c r="B42" s="56">
        <v>8</v>
      </c>
      <c r="C42" s="57">
        <v>6.25E-2</v>
      </c>
      <c r="D42" s="57">
        <v>6.8056000000000005E-2</v>
      </c>
      <c r="E42" s="58" t="str">
        <f t="shared" si="1"/>
        <v>Table 4</v>
      </c>
      <c r="F42" s="56"/>
    </row>
    <row r="43" spans="1:6">
      <c r="A43" s="56" t="s">
        <v>415</v>
      </c>
      <c r="B43" s="56">
        <v>4</v>
      </c>
      <c r="C43" s="57">
        <v>6.25E-2</v>
      </c>
      <c r="D43" s="57">
        <v>6.5278000000000003E-2</v>
      </c>
      <c r="E43" s="58" t="str">
        <f t="shared" si="1"/>
        <v>Table 4</v>
      </c>
      <c r="F43" s="56"/>
    </row>
    <row r="44" spans="1:6">
      <c r="A44" s="54" t="s">
        <v>428</v>
      </c>
      <c r="B44" s="54"/>
      <c r="C44" s="55"/>
      <c r="D44" s="55"/>
      <c r="E44" s="54" t="s">
        <v>429</v>
      </c>
      <c r="F44" s="56"/>
    </row>
    <row r="45" spans="1:6">
      <c r="A45" s="56"/>
      <c r="B45" s="56"/>
      <c r="C45" s="57"/>
      <c r="D45" s="57"/>
      <c r="E45" s="56"/>
      <c r="F45" s="56"/>
    </row>
    <row r="46" spans="1:6">
      <c r="A46" s="56" t="s">
        <v>398</v>
      </c>
      <c r="B46" s="56">
        <v>4</v>
      </c>
      <c r="C46" s="57">
        <v>0.72916666666666663</v>
      </c>
      <c r="D46" s="57">
        <v>0.73194400000000004</v>
      </c>
      <c r="E46" s="58" t="str">
        <f>HYPERLINK("#'Table 5'!A1","Table 5")</f>
        <v>Table 5</v>
      </c>
      <c r="F46" s="56"/>
    </row>
    <row r="47" spans="1:6">
      <c r="A47" s="59" t="s">
        <v>430</v>
      </c>
      <c r="B47" s="59"/>
      <c r="C47" s="60"/>
      <c r="D47" s="60"/>
      <c r="E47" s="59"/>
      <c r="F47" s="56"/>
    </row>
    <row r="48" spans="1:6">
      <c r="A48" s="59" t="s">
        <v>431</v>
      </c>
      <c r="B48" s="59"/>
      <c r="C48" s="60"/>
      <c r="D48" s="60"/>
      <c r="E48" s="59"/>
      <c r="F48" s="56"/>
    </row>
    <row r="49" spans="1:6">
      <c r="A49" s="54" t="s">
        <v>432</v>
      </c>
      <c r="B49" s="54"/>
      <c r="C49" s="55"/>
      <c r="D49" s="55"/>
      <c r="E49" s="54" t="s">
        <v>433</v>
      </c>
      <c r="F49" s="56"/>
    </row>
    <row r="50" spans="1:6">
      <c r="A50" s="56"/>
      <c r="B50" s="56"/>
      <c r="C50" s="57"/>
      <c r="D50" s="57"/>
      <c r="E50" s="56"/>
      <c r="F50" s="56"/>
    </row>
    <row r="51" spans="1:6">
      <c r="A51" s="59" t="s">
        <v>434</v>
      </c>
      <c r="B51" s="59"/>
      <c r="C51" s="60"/>
      <c r="D51" s="60"/>
      <c r="E51" s="59"/>
      <c r="F51" s="56"/>
    </row>
    <row r="52" spans="1:6">
      <c r="A52" s="54" t="s">
        <v>436</v>
      </c>
      <c r="B52" s="54"/>
      <c r="C52" s="55"/>
      <c r="D52" s="55"/>
      <c r="E52" s="54" t="s">
        <v>437</v>
      </c>
      <c r="F52" s="56"/>
    </row>
    <row r="53" spans="1:6">
      <c r="A53" s="56"/>
      <c r="B53" s="56"/>
      <c r="C53" s="57"/>
      <c r="D53" s="57"/>
      <c r="E53" s="56"/>
      <c r="F53" s="56"/>
    </row>
    <row r="54" spans="1:6">
      <c r="A54" s="56" t="s">
        <v>398</v>
      </c>
      <c r="B54" s="56">
        <v>3</v>
      </c>
      <c r="C54" s="57">
        <v>0.72916666666666663</v>
      </c>
      <c r="D54" s="57">
        <v>0.73124999999999996</v>
      </c>
      <c r="E54" s="58" t="str">
        <f>HYPERLINK("#'Table 7'!A1","Table 7")</f>
        <v>Table 7</v>
      </c>
      <c r="F54" s="56"/>
    </row>
    <row r="55" spans="1:6">
      <c r="A55" s="54" t="s">
        <v>438</v>
      </c>
      <c r="B55" s="54"/>
      <c r="C55" s="55"/>
      <c r="D55" s="55"/>
      <c r="E55" s="54" t="s">
        <v>439</v>
      </c>
      <c r="F55" s="56"/>
    </row>
    <row r="56" spans="1:6">
      <c r="A56" s="56"/>
      <c r="B56" s="56"/>
      <c r="C56" s="57"/>
      <c r="D56" s="57"/>
      <c r="E56" s="56"/>
      <c r="F56" s="56"/>
    </row>
    <row r="57" spans="1:6">
      <c r="A57" s="56" t="s">
        <v>401</v>
      </c>
      <c r="B57" s="56">
        <v>0</v>
      </c>
      <c r="C57" s="57">
        <v>0.72916666666666663</v>
      </c>
      <c r="D57" s="57">
        <v>0.72916700000000001</v>
      </c>
      <c r="E57" s="58" t="str">
        <f>HYPERLINK("#'Table 8'!A1","Table 8")</f>
        <v>Table 8</v>
      </c>
      <c r="F57" s="56"/>
    </row>
    <row r="58" spans="1:6">
      <c r="A58" s="56" t="s">
        <v>402</v>
      </c>
      <c r="B58" s="56">
        <v>8</v>
      </c>
      <c r="C58" s="57">
        <v>0.72916666666666663</v>
      </c>
      <c r="D58" s="57">
        <v>0.73472199999999999</v>
      </c>
      <c r="E58" s="58" t="str">
        <f>HYPERLINK("#'Table 8'!A1","Table 8")</f>
        <v>Table 8</v>
      </c>
      <c r="F58" s="56"/>
    </row>
    <row r="59" spans="1:6">
      <c r="A59" s="56" t="s">
        <v>419</v>
      </c>
      <c r="B59" s="56">
        <v>1</v>
      </c>
      <c r="C59" s="57">
        <v>0.10416666666666667</v>
      </c>
      <c r="D59" s="57">
        <v>0.104861</v>
      </c>
      <c r="E59" s="58" t="str">
        <f>HYPERLINK("#'Table 8'!A1","Table 8")</f>
        <v>Table 8</v>
      </c>
      <c r="F59" s="56"/>
    </row>
    <row r="60" spans="1:6">
      <c r="A60" s="59" t="s">
        <v>440</v>
      </c>
      <c r="B60" s="59"/>
      <c r="C60" s="60"/>
      <c r="D60" s="60"/>
      <c r="E60" s="59"/>
      <c r="F60" s="56"/>
    </row>
    <row r="61" spans="1:6">
      <c r="A61" s="56" t="s">
        <v>413</v>
      </c>
      <c r="B61" s="56">
        <v>11</v>
      </c>
      <c r="C61" s="57">
        <v>0.10416666666666667</v>
      </c>
      <c r="D61" s="57">
        <v>0.111806</v>
      </c>
      <c r="E61" s="58" t="str">
        <f>HYPERLINK("#'Table 8'!A1","Table 8")</f>
        <v>Table 8</v>
      </c>
      <c r="F61" s="56"/>
    </row>
    <row r="62" spans="1:6">
      <c r="A62" s="56" t="s">
        <v>415</v>
      </c>
      <c r="B62" s="56">
        <v>0</v>
      </c>
      <c r="C62" s="57">
        <v>0.10416666666666667</v>
      </c>
      <c r="D62" s="57">
        <v>0.104167</v>
      </c>
      <c r="E62" s="58" t="str">
        <f>HYPERLINK("#'Table 8'!A1","Table 8")</f>
        <v>Table 8</v>
      </c>
      <c r="F62" s="56"/>
    </row>
    <row r="63" spans="1:6">
      <c r="A63" s="54" t="s">
        <v>441</v>
      </c>
      <c r="B63" s="54"/>
      <c r="C63" s="55"/>
      <c r="D63" s="55"/>
      <c r="E63" s="54" t="s">
        <v>442</v>
      </c>
      <c r="F63" s="56"/>
    </row>
    <row r="64" spans="1:6">
      <c r="A64" s="56"/>
      <c r="B64" s="56"/>
      <c r="C64" s="57"/>
      <c r="D64" s="57"/>
      <c r="E64" s="56"/>
      <c r="F64" s="56"/>
    </row>
    <row r="65" spans="1:6">
      <c r="A65" s="56" t="s">
        <v>396</v>
      </c>
      <c r="B65" s="56">
        <v>1</v>
      </c>
      <c r="C65" s="57">
        <v>0.66666666666666663</v>
      </c>
      <c r="D65" s="57">
        <v>0.66736099999999998</v>
      </c>
      <c r="E65" s="58" t="str">
        <f t="shared" ref="E65:E70" si="2">HYPERLINK("#'Table 9'!A1","Table 9")</f>
        <v>Table 9</v>
      </c>
      <c r="F65" s="56"/>
    </row>
    <row r="66" spans="1:6">
      <c r="A66" s="56" t="s">
        <v>397</v>
      </c>
      <c r="B66" s="56">
        <v>32</v>
      </c>
      <c r="C66" s="57">
        <v>0.66666666666666663</v>
      </c>
      <c r="D66" s="57">
        <v>0.68888899999999997</v>
      </c>
      <c r="E66" s="58" t="str">
        <f t="shared" si="2"/>
        <v>Table 9</v>
      </c>
      <c r="F66" s="61" t="s">
        <v>543</v>
      </c>
    </row>
    <row r="67" spans="1:6">
      <c r="A67" s="56" t="s">
        <v>398</v>
      </c>
      <c r="B67" s="56">
        <v>247</v>
      </c>
      <c r="C67" s="57">
        <v>0.66666666666666663</v>
      </c>
      <c r="D67" s="57">
        <v>0.83819399999999999</v>
      </c>
      <c r="E67" s="58" t="str">
        <f t="shared" si="2"/>
        <v>Table 9</v>
      </c>
      <c r="F67" s="61" t="s">
        <v>543</v>
      </c>
    </row>
    <row r="68" spans="1:6">
      <c r="A68" s="56" t="s">
        <v>399</v>
      </c>
      <c r="B68" s="56">
        <v>1</v>
      </c>
      <c r="C68" s="57">
        <v>0.66666666666666663</v>
      </c>
      <c r="D68" s="57">
        <v>0.66736099999999998</v>
      </c>
      <c r="E68" s="58" t="str">
        <f t="shared" si="2"/>
        <v>Table 9</v>
      </c>
      <c r="F68" s="56"/>
    </row>
    <row r="69" spans="1:6">
      <c r="A69" s="56" t="s">
        <v>401</v>
      </c>
      <c r="B69" s="56">
        <v>246</v>
      </c>
      <c r="C69" s="57">
        <v>0.66666666666666663</v>
      </c>
      <c r="D69" s="57">
        <v>0.83750000000000002</v>
      </c>
      <c r="E69" s="58" t="str">
        <f t="shared" si="2"/>
        <v>Table 9</v>
      </c>
      <c r="F69" s="61" t="s">
        <v>543</v>
      </c>
    </row>
    <row r="70" spans="1:6">
      <c r="A70" s="56" t="s">
        <v>402</v>
      </c>
      <c r="B70" s="56">
        <v>4</v>
      </c>
      <c r="C70" s="57">
        <v>0.66666666666666663</v>
      </c>
      <c r="D70" s="57">
        <v>0.66944400000000004</v>
      </c>
      <c r="E70" s="58" t="str">
        <f t="shared" si="2"/>
        <v>Table 9</v>
      </c>
      <c r="F70" s="56"/>
    </row>
    <row r="71" spans="1:6">
      <c r="A71" s="59" t="s">
        <v>443</v>
      </c>
      <c r="B71" s="59"/>
      <c r="C71" s="60"/>
      <c r="D71" s="60"/>
      <c r="E71" s="59"/>
      <c r="F71" s="56"/>
    </row>
    <row r="72" spans="1:6">
      <c r="A72" s="56" t="s">
        <v>404</v>
      </c>
      <c r="B72" s="56">
        <v>20</v>
      </c>
      <c r="C72" s="57">
        <v>0.66666666666666663</v>
      </c>
      <c r="D72" s="57">
        <v>0.68055600000000005</v>
      </c>
      <c r="E72" s="58" t="str">
        <f>HYPERLINK("#'Table 9'!A1","Table 9")</f>
        <v>Table 9</v>
      </c>
      <c r="F72" s="56"/>
    </row>
    <row r="73" spans="1:6">
      <c r="A73" s="56" t="s">
        <v>419</v>
      </c>
      <c r="B73" s="56">
        <v>0</v>
      </c>
      <c r="C73" s="57">
        <v>0.66666666666666663</v>
      </c>
      <c r="D73" s="57">
        <v>0.66666700000000001</v>
      </c>
      <c r="E73" s="58" t="str">
        <f>HYPERLINK("#'Table 9'!A1","Table 9")</f>
        <v>Table 9</v>
      </c>
      <c r="F73" s="56"/>
    </row>
    <row r="74" spans="1:6">
      <c r="A74" s="56" t="s">
        <v>407</v>
      </c>
      <c r="B74" s="56">
        <v>1</v>
      </c>
      <c r="C74" s="57">
        <v>0.66666666666666663</v>
      </c>
      <c r="D74" s="57">
        <v>0.66736099999999998</v>
      </c>
      <c r="E74" s="58" t="str">
        <f>HYPERLINK("#'Table 9'!A1","Table 9")</f>
        <v>Table 9</v>
      </c>
      <c r="F74" s="56"/>
    </row>
    <row r="75" spans="1:6">
      <c r="A75" s="56" t="s">
        <v>409</v>
      </c>
      <c r="B75" s="56">
        <v>3</v>
      </c>
      <c r="C75" s="57">
        <v>0.64583333333333337</v>
      </c>
      <c r="D75" s="57">
        <v>0.64791699999999997</v>
      </c>
      <c r="E75" s="58" t="str">
        <f>HYPERLINK("#'Table 9'!A1","Table 9")</f>
        <v>Table 9</v>
      </c>
      <c r="F75" s="56"/>
    </row>
    <row r="76" spans="1:6">
      <c r="A76" s="56" t="s">
        <v>412</v>
      </c>
      <c r="B76" s="56">
        <v>271</v>
      </c>
      <c r="C76" s="57">
        <v>0.66666666666666663</v>
      </c>
      <c r="D76" s="57">
        <v>0.85486099999999998</v>
      </c>
      <c r="E76" s="58" t="str">
        <f>HYPERLINK("#'Table 9'!A1","Table 9")</f>
        <v>Table 9</v>
      </c>
      <c r="F76" s="61" t="s">
        <v>543</v>
      </c>
    </row>
    <row r="77" spans="1:6">
      <c r="A77" s="59" t="s">
        <v>445</v>
      </c>
      <c r="B77" s="59"/>
      <c r="C77" s="60"/>
      <c r="D77" s="60"/>
      <c r="E77" s="59"/>
      <c r="F77" s="56"/>
    </row>
    <row r="78" spans="1:6">
      <c r="A78" s="56" t="s">
        <v>414</v>
      </c>
      <c r="B78" s="56">
        <v>147</v>
      </c>
      <c r="C78" s="57">
        <v>0.66666666666666663</v>
      </c>
      <c r="D78" s="57">
        <v>0.76875000000000004</v>
      </c>
      <c r="E78" s="58" t="str">
        <f>HYPERLINK("#'Table 9'!A1","Table 9")</f>
        <v>Table 9</v>
      </c>
      <c r="F78" s="61" t="s">
        <v>543</v>
      </c>
    </row>
    <row r="79" spans="1:6">
      <c r="A79" s="56" t="s">
        <v>415</v>
      </c>
      <c r="B79" s="56">
        <v>0</v>
      </c>
      <c r="C79" s="57">
        <v>0.66666666666666663</v>
      </c>
      <c r="D79" s="57">
        <v>0.66666700000000001</v>
      </c>
      <c r="E79" s="58" t="str">
        <f>HYPERLINK("#'Table 9'!A1","Table 9")</f>
        <v>Table 9</v>
      </c>
      <c r="F79" s="56"/>
    </row>
    <row r="80" spans="1:6">
      <c r="A80" s="54" t="s">
        <v>447</v>
      </c>
      <c r="B80" s="54"/>
      <c r="C80" s="55"/>
      <c r="D80" s="55"/>
      <c r="E80" s="54" t="s">
        <v>448</v>
      </c>
      <c r="F80" s="56"/>
    </row>
    <row r="81" spans="1:6">
      <c r="A81" s="56"/>
      <c r="B81" s="56"/>
      <c r="C81" s="57"/>
      <c r="D81" s="57"/>
      <c r="E81" s="56"/>
      <c r="F81" s="56"/>
    </row>
    <row r="82" spans="1:6">
      <c r="A82" s="56" t="s">
        <v>413</v>
      </c>
      <c r="B82" s="56">
        <v>10</v>
      </c>
      <c r="C82" s="57">
        <v>0.10416666666666667</v>
      </c>
      <c r="D82" s="57">
        <v>0.111111</v>
      </c>
      <c r="E82" s="58" t="str">
        <f>HYPERLINK("#'Table 10'!A1","Table 10")</f>
        <v>Table 10</v>
      </c>
      <c r="F82" s="56"/>
    </row>
    <row r="83" spans="1:6">
      <c r="A83" s="54" t="s">
        <v>449</v>
      </c>
      <c r="B83" s="54"/>
      <c r="C83" s="55"/>
      <c r="D83" s="55"/>
      <c r="E83" s="54" t="s">
        <v>450</v>
      </c>
      <c r="F83" s="56"/>
    </row>
    <row r="84" spans="1:6">
      <c r="A84" s="54" t="s">
        <v>453</v>
      </c>
      <c r="B84" s="54"/>
      <c r="C84" s="55"/>
      <c r="D84" s="55"/>
      <c r="E84" s="54" t="s">
        <v>454</v>
      </c>
      <c r="F84" s="56"/>
    </row>
    <row r="85" spans="1:6">
      <c r="A85" s="56"/>
      <c r="B85" s="56"/>
      <c r="C85" s="57"/>
      <c r="D85" s="57"/>
      <c r="E85" s="56"/>
      <c r="F85" s="56"/>
    </row>
    <row r="86" spans="1:6">
      <c r="A86" s="56" t="s">
        <v>396</v>
      </c>
      <c r="B86" s="56">
        <v>5</v>
      </c>
      <c r="C86" s="57">
        <v>0.6875</v>
      </c>
      <c r="D86" s="57">
        <v>0.69097200000000003</v>
      </c>
      <c r="E86" s="58" t="str">
        <f>HYPERLINK("#'Table 12'!A1","Table 12")</f>
        <v>Table 12</v>
      </c>
      <c r="F86" s="56"/>
    </row>
    <row r="87" spans="1:6">
      <c r="A87" s="59" t="s">
        <v>455</v>
      </c>
      <c r="B87" s="59"/>
      <c r="C87" s="60"/>
      <c r="D87" s="60"/>
      <c r="E87" s="59"/>
      <c r="F87" s="56"/>
    </row>
    <row r="88" spans="1:6">
      <c r="A88" s="56" t="s">
        <v>415</v>
      </c>
      <c r="B88" s="56">
        <v>6</v>
      </c>
      <c r="C88" s="57">
        <v>0.6875</v>
      </c>
      <c r="D88" s="57">
        <v>0.69166700000000003</v>
      </c>
      <c r="E88" s="58" t="str">
        <f>HYPERLINK("#'Table 12'!A1","Table 12")</f>
        <v>Table 12</v>
      </c>
      <c r="F88" s="56"/>
    </row>
    <row r="89" spans="1:6">
      <c r="A89" s="54" t="s">
        <v>456</v>
      </c>
      <c r="B89" s="54"/>
      <c r="C89" s="55"/>
      <c r="D89" s="55"/>
      <c r="E89" s="54" t="s">
        <v>457</v>
      </c>
      <c r="F89" s="56"/>
    </row>
    <row r="90" spans="1:6">
      <c r="A90" s="56"/>
      <c r="B90" s="56"/>
      <c r="C90" s="57"/>
      <c r="D90" s="57"/>
      <c r="E90" s="56"/>
      <c r="F90" s="56"/>
    </row>
    <row r="91" spans="1:6">
      <c r="A91" s="59" t="s">
        <v>455</v>
      </c>
      <c r="B91" s="59"/>
      <c r="C91" s="60"/>
      <c r="D91" s="60"/>
      <c r="E91" s="59"/>
      <c r="F91" s="56"/>
    </row>
    <row r="92" spans="1:6">
      <c r="A92" s="59" t="s">
        <v>430</v>
      </c>
      <c r="B92" s="59"/>
      <c r="C92" s="60"/>
      <c r="D92" s="60"/>
      <c r="E92" s="59"/>
      <c r="F92" s="56"/>
    </row>
    <row r="93" spans="1:6">
      <c r="A93" s="59" t="s">
        <v>460</v>
      </c>
      <c r="B93" s="59"/>
      <c r="C93" s="60"/>
      <c r="D93" s="60"/>
      <c r="E93" s="59"/>
      <c r="F93" s="56"/>
    </row>
    <row r="94" spans="1:6">
      <c r="A94" s="59" t="s">
        <v>462</v>
      </c>
      <c r="B94" s="59"/>
      <c r="C94" s="60"/>
      <c r="D94" s="60"/>
      <c r="E94" s="59"/>
      <c r="F94" s="56"/>
    </row>
    <row r="95" spans="1:6">
      <c r="A95" s="59" t="s">
        <v>443</v>
      </c>
      <c r="B95" s="59"/>
      <c r="C95" s="60"/>
      <c r="D95" s="60"/>
      <c r="E95" s="59"/>
      <c r="F95" s="56"/>
    </row>
    <row r="96" spans="1:6">
      <c r="A96" s="59" t="s">
        <v>424</v>
      </c>
      <c r="B96" s="59"/>
      <c r="C96" s="60"/>
      <c r="D96" s="60"/>
      <c r="E96" s="59"/>
      <c r="F96" s="56"/>
    </row>
    <row r="97" spans="1:6">
      <c r="A97" s="56" t="s">
        <v>418</v>
      </c>
      <c r="B97" s="56">
        <v>0</v>
      </c>
      <c r="C97" s="57">
        <v>0.60416666666666663</v>
      </c>
      <c r="D97" s="57">
        <v>0.60416700000000001</v>
      </c>
      <c r="E97" s="58" t="str">
        <f>HYPERLINK("#'Table 13'!A1","Table 13")</f>
        <v>Table 13</v>
      </c>
      <c r="F97" s="56"/>
    </row>
    <row r="98" spans="1:6">
      <c r="A98" s="56" t="s">
        <v>412</v>
      </c>
      <c r="B98" s="56">
        <v>5</v>
      </c>
      <c r="C98" s="57">
        <v>0.72916666666666663</v>
      </c>
      <c r="D98" s="57">
        <v>0.73263900000000004</v>
      </c>
      <c r="E98" s="58" t="str">
        <f>HYPERLINK("#'Table 13'!A1","Table 13")</f>
        <v>Table 13</v>
      </c>
      <c r="F98" s="56"/>
    </row>
    <row r="99" spans="1:6">
      <c r="A99" s="56" t="s">
        <v>413</v>
      </c>
      <c r="B99" s="56">
        <v>16</v>
      </c>
      <c r="C99" s="57">
        <v>0.72916666666666663</v>
      </c>
      <c r="D99" s="57">
        <v>0.74027799999999999</v>
      </c>
      <c r="E99" s="58" t="str">
        <f>HYPERLINK("#'Table 13'!A1","Table 13")</f>
        <v>Table 13</v>
      </c>
      <c r="F99" s="56"/>
    </row>
    <row r="100" spans="1:6">
      <c r="A100" s="56" t="s">
        <v>414</v>
      </c>
      <c r="B100" s="56">
        <v>4</v>
      </c>
      <c r="C100" s="57">
        <v>0.72916666666666663</v>
      </c>
      <c r="D100" s="57">
        <v>0.73194400000000004</v>
      </c>
      <c r="E100" s="58" t="str">
        <f>HYPERLINK("#'Table 13'!A1","Table 13")</f>
        <v>Table 13</v>
      </c>
      <c r="F100" s="56"/>
    </row>
    <row r="101" spans="1:6">
      <c r="A101" s="54" t="s">
        <v>464</v>
      </c>
      <c r="B101" s="54"/>
      <c r="C101" s="55"/>
      <c r="D101" s="55"/>
      <c r="E101" s="54" t="s">
        <v>465</v>
      </c>
      <c r="F101" s="56"/>
    </row>
    <row r="102" spans="1:6">
      <c r="A102" s="56"/>
      <c r="B102" s="56"/>
      <c r="C102" s="57"/>
      <c r="D102" s="57"/>
      <c r="E102" s="56"/>
      <c r="F102" s="56"/>
    </row>
    <row r="103" spans="1:6">
      <c r="A103" s="59" t="s">
        <v>423</v>
      </c>
      <c r="B103" s="59"/>
      <c r="C103" s="60"/>
      <c r="D103" s="60"/>
      <c r="E103" s="59"/>
      <c r="F103" s="56"/>
    </row>
    <row r="104" spans="1:6">
      <c r="A104" s="56" t="s">
        <v>398</v>
      </c>
      <c r="B104" s="56">
        <v>20</v>
      </c>
      <c r="C104" s="57">
        <v>0.10416666666666667</v>
      </c>
      <c r="D104" s="57">
        <v>0.11805599999999999</v>
      </c>
      <c r="E104" s="58" t="str">
        <f t="shared" ref="E104:E109" si="3">HYPERLINK("#'Table 14'!A1","Table 14")</f>
        <v>Table 14</v>
      </c>
      <c r="F104" s="56"/>
    </row>
    <row r="105" spans="1:6">
      <c r="A105" s="56" t="s">
        <v>400</v>
      </c>
      <c r="B105" s="56">
        <v>7</v>
      </c>
      <c r="C105" s="57">
        <v>0.10416666666666667</v>
      </c>
      <c r="D105" s="57">
        <v>0.109028</v>
      </c>
      <c r="E105" s="58" t="str">
        <f t="shared" si="3"/>
        <v>Table 14</v>
      </c>
      <c r="F105" s="56"/>
    </row>
    <row r="106" spans="1:6">
      <c r="A106" s="56" t="s">
        <v>404</v>
      </c>
      <c r="B106" s="56">
        <v>6</v>
      </c>
      <c r="C106" s="57">
        <v>0.97916666666666663</v>
      </c>
      <c r="D106" s="57">
        <v>0.98333300000000001</v>
      </c>
      <c r="E106" s="58" t="str">
        <f t="shared" si="3"/>
        <v>Table 14</v>
      </c>
      <c r="F106" s="56"/>
    </row>
    <row r="107" spans="1:6">
      <c r="A107" s="56" t="s">
        <v>418</v>
      </c>
      <c r="B107" s="56">
        <v>9</v>
      </c>
      <c r="C107" s="57">
        <v>0.72916666666666663</v>
      </c>
      <c r="D107" s="57">
        <v>0.73541699999999999</v>
      </c>
      <c r="E107" s="58" t="str">
        <f t="shared" si="3"/>
        <v>Table 14</v>
      </c>
      <c r="F107" s="56"/>
    </row>
    <row r="108" spans="1:6">
      <c r="A108" s="56" t="s">
        <v>419</v>
      </c>
      <c r="B108" s="56">
        <v>6</v>
      </c>
      <c r="C108" s="57">
        <v>0.72916666666666663</v>
      </c>
      <c r="D108" s="57">
        <v>0.73333300000000001</v>
      </c>
      <c r="E108" s="58" t="str">
        <f t="shared" si="3"/>
        <v>Table 14</v>
      </c>
      <c r="F108" s="56"/>
    </row>
    <row r="109" spans="1:6">
      <c r="A109" s="56" t="s">
        <v>420</v>
      </c>
      <c r="B109" s="56">
        <v>78</v>
      </c>
      <c r="C109" s="57">
        <v>0.72916666666666663</v>
      </c>
      <c r="D109" s="57">
        <v>0.78333299999999995</v>
      </c>
      <c r="E109" s="58" t="str">
        <f t="shared" si="3"/>
        <v>Table 14</v>
      </c>
      <c r="F109" s="61" t="s">
        <v>543</v>
      </c>
    </row>
    <row r="110" spans="1:6">
      <c r="A110" s="59" t="s">
        <v>434</v>
      </c>
      <c r="B110" s="59"/>
      <c r="C110" s="60"/>
      <c r="D110" s="60"/>
      <c r="E110" s="59"/>
      <c r="F110" s="56"/>
    </row>
    <row r="111" spans="1:6">
      <c r="A111" s="56" t="s">
        <v>408</v>
      </c>
      <c r="B111" s="56">
        <v>60</v>
      </c>
      <c r="C111" s="57">
        <v>0.60416666666666663</v>
      </c>
      <c r="D111" s="57">
        <v>0.64583299999999999</v>
      </c>
      <c r="E111" s="58" t="str">
        <f t="shared" ref="E111:E118" si="4">HYPERLINK("#'Table 14'!A1","Table 14")</f>
        <v>Table 14</v>
      </c>
      <c r="F111" s="61" t="s">
        <v>543</v>
      </c>
    </row>
    <row r="112" spans="1:6">
      <c r="A112" s="56" t="s">
        <v>409</v>
      </c>
      <c r="B112" s="56">
        <v>5</v>
      </c>
      <c r="C112" s="57">
        <v>0.72916666666666663</v>
      </c>
      <c r="D112" s="57">
        <v>0.73263900000000004</v>
      </c>
      <c r="E112" s="58" t="str">
        <f t="shared" si="4"/>
        <v>Table 14</v>
      </c>
      <c r="F112" s="56"/>
    </row>
    <row r="113" spans="1:6">
      <c r="A113" s="56" t="s">
        <v>410</v>
      </c>
      <c r="B113" s="56">
        <v>7</v>
      </c>
      <c r="C113" s="57">
        <v>0.72916666666666663</v>
      </c>
      <c r="D113" s="57">
        <v>0.73402800000000001</v>
      </c>
      <c r="E113" s="58" t="str">
        <f t="shared" si="4"/>
        <v>Table 14</v>
      </c>
      <c r="F113" s="56"/>
    </row>
    <row r="114" spans="1:6">
      <c r="A114" s="56" t="s">
        <v>411</v>
      </c>
      <c r="B114" s="56">
        <v>10</v>
      </c>
      <c r="C114" s="57">
        <v>0.72916666666666663</v>
      </c>
      <c r="D114" s="57">
        <v>0.73611099999999996</v>
      </c>
      <c r="E114" s="58" t="str">
        <f t="shared" si="4"/>
        <v>Table 14</v>
      </c>
      <c r="F114" s="56"/>
    </row>
    <row r="115" spans="1:6">
      <c r="A115" s="56" t="s">
        <v>412</v>
      </c>
      <c r="B115" s="56">
        <v>88</v>
      </c>
      <c r="C115" s="57">
        <v>0.72916666666666663</v>
      </c>
      <c r="D115" s="57">
        <v>0.79027800000000004</v>
      </c>
      <c r="E115" s="58" t="str">
        <f t="shared" si="4"/>
        <v>Table 14</v>
      </c>
      <c r="F115" s="61" t="s">
        <v>543</v>
      </c>
    </row>
    <row r="116" spans="1:6">
      <c r="A116" s="56" t="s">
        <v>413</v>
      </c>
      <c r="B116" s="56">
        <v>15</v>
      </c>
      <c r="C116" s="57">
        <v>0.10416666666666667</v>
      </c>
      <c r="D116" s="57">
        <v>0.114583</v>
      </c>
      <c r="E116" s="58" t="str">
        <f t="shared" si="4"/>
        <v>Table 14</v>
      </c>
      <c r="F116" s="56"/>
    </row>
    <row r="117" spans="1:6">
      <c r="A117" s="56" t="s">
        <v>414</v>
      </c>
      <c r="B117" s="56">
        <v>2</v>
      </c>
      <c r="C117" s="57">
        <v>0.10416666666666667</v>
      </c>
      <c r="D117" s="57">
        <v>0.105556</v>
      </c>
      <c r="E117" s="58" t="str">
        <f t="shared" si="4"/>
        <v>Table 14</v>
      </c>
      <c r="F117" s="56"/>
    </row>
    <row r="118" spans="1:6">
      <c r="A118" s="56" t="s">
        <v>415</v>
      </c>
      <c r="B118" s="56">
        <v>2</v>
      </c>
      <c r="C118" s="57">
        <v>0.10416666666666667</v>
      </c>
      <c r="D118" s="57">
        <v>0.105556</v>
      </c>
      <c r="E118" s="58" t="str">
        <f t="shared" si="4"/>
        <v>Table 14</v>
      </c>
      <c r="F118" s="56"/>
    </row>
    <row r="119" spans="1:6">
      <c r="A119" s="54" t="s">
        <v>467</v>
      </c>
      <c r="B119" s="54"/>
      <c r="C119" s="55"/>
      <c r="D119" s="55"/>
      <c r="E119" s="54" t="s">
        <v>468</v>
      </c>
      <c r="F119" s="56"/>
    </row>
    <row r="120" spans="1:6">
      <c r="A120" s="56"/>
      <c r="B120" s="56"/>
      <c r="C120" s="57"/>
      <c r="D120" s="57"/>
      <c r="E120" s="56"/>
      <c r="F120" s="56"/>
    </row>
    <row r="121" spans="1:6">
      <c r="A121" s="56" t="s">
        <v>402</v>
      </c>
      <c r="B121" s="56">
        <v>7</v>
      </c>
      <c r="C121" s="57">
        <v>0.72916666666666663</v>
      </c>
      <c r="D121" s="57">
        <v>0.73402800000000001</v>
      </c>
      <c r="E121" s="58" t="str">
        <f>HYPERLINK("#'Table 15'!A1","Table 15")</f>
        <v>Table 15</v>
      </c>
      <c r="F121" s="56"/>
    </row>
    <row r="122" spans="1:6">
      <c r="A122" s="56" t="s">
        <v>419</v>
      </c>
      <c r="B122" s="56">
        <v>1</v>
      </c>
      <c r="C122" s="57">
        <v>0.10416666666666667</v>
      </c>
      <c r="D122" s="57">
        <v>0.104861</v>
      </c>
      <c r="E122" s="58" t="str">
        <f>HYPERLINK("#'Table 15'!A1","Table 15")</f>
        <v>Table 15</v>
      </c>
      <c r="F122" s="56"/>
    </row>
    <row r="123" spans="1:6">
      <c r="A123" s="56" t="s">
        <v>410</v>
      </c>
      <c r="B123" s="56">
        <v>0</v>
      </c>
      <c r="C123" s="57">
        <v>0.72916666666666663</v>
      </c>
      <c r="D123" s="57">
        <v>0.72916700000000001</v>
      </c>
      <c r="E123" s="58" t="str">
        <f>HYPERLINK("#'Table 15'!A1","Table 15")</f>
        <v>Table 15</v>
      </c>
      <c r="F123" s="56"/>
    </row>
    <row r="124" spans="1:6">
      <c r="A124" s="59" t="s">
        <v>445</v>
      </c>
      <c r="B124" s="59"/>
      <c r="C124" s="60"/>
      <c r="D124" s="60"/>
      <c r="E124" s="59"/>
      <c r="F124" s="56"/>
    </row>
    <row r="125" spans="1:6">
      <c r="A125" s="54" t="s">
        <v>469</v>
      </c>
      <c r="B125" s="54"/>
      <c r="C125" s="55"/>
      <c r="D125" s="55"/>
      <c r="E125" s="54" t="s">
        <v>470</v>
      </c>
      <c r="F125" s="56"/>
    </row>
    <row r="126" spans="1:6">
      <c r="A126" s="56"/>
      <c r="B126" s="56"/>
      <c r="C126" s="57"/>
      <c r="D126" s="57"/>
      <c r="E126" s="56"/>
      <c r="F126" s="56"/>
    </row>
    <row r="127" spans="1:6">
      <c r="A127" s="56" t="s">
        <v>396</v>
      </c>
      <c r="B127" s="56">
        <v>0</v>
      </c>
      <c r="C127" s="57">
        <v>0.72916666666666663</v>
      </c>
      <c r="D127" s="57">
        <v>0.72916700000000001</v>
      </c>
      <c r="E127" s="58" t="str">
        <f t="shared" ref="E127:E147" si="5">HYPERLINK("#'Table 16'!A1","Table 16")</f>
        <v>Table 16</v>
      </c>
      <c r="F127" s="56"/>
    </row>
    <row r="128" spans="1:6">
      <c r="A128" s="56" t="s">
        <v>397</v>
      </c>
      <c r="B128" s="56">
        <v>6</v>
      </c>
      <c r="C128" s="57">
        <v>0.72916666666666663</v>
      </c>
      <c r="D128" s="57">
        <v>0.73333300000000001</v>
      </c>
      <c r="E128" s="58" t="str">
        <f t="shared" si="5"/>
        <v>Table 16</v>
      </c>
      <c r="F128" s="56"/>
    </row>
    <row r="129" spans="1:6">
      <c r="A129" s="56" t="s">
        <v>398</v>
      </c>
      <c r="B129" s="56">
        <v>1</v>
      </c>
      <c r="C129" s="57">
        <v>0.72916666666666663</v>
      </c>
      <c r="D129" s="57">
        <v>0.72986099999999998</v>
      </c>
      <c r="E129" s="58" t="str">
        <f t="shared" si="5"/>
        <v>Table 16</v>
      </c>
      <c r="F129" s="56"/>
    </row>
    <row r="130" spans="1:6">
      <c r="A130" s="56" t="s">
        <v>399</v>
      </c>
      <c r="B130" s="56">
        <v>0</v>
      </c>
      <c r="C130" s="57">
        <v>0.60416666666666663</v>
      </c>
      <c r="D130" s="57">
        <v>0.60416700000000001</v>
      </c>
      <c r="E130" s="58" t="str">
        <f t="shared" si="5"/>
        <v>Table 16</v>
      </c>
      <c r="F130" s="56"/>
    </row>
    <row r="131" spans="1:6">
      <c r="A131" s="56" t="s">
        <v>400</v>
      </c>
      <c r="B131" s="56">
        <v>0</v>
      </c>
      <c r="C131" s="57">
        <v>0.72916666666666663</v>
      </c>
      <c r="D131" s="57">
        <v>0.72916700000000001</v>
      </c>
      <c r="E131" s="58" t="str">
        <f t="shared" si="5"/>
        <v>Table 16</v>
      </c>
      <c r="F131" s="56"/>
    </row>
    <row r="132" spans="1:6">
      <c r="A132" s="56" t="s">
        <v>401</v>
      </c>
      <c r="B132" s="56">
        <v>0</v>
      </c>
      <c r="C132" s="57">
        <v>0.72916666666666663</v>
      </c>
      <c r="D132" s="57">
        <v>0.72916700000000001</v>
      </c>
      <c r="E132" s="58" t="str">
        <f t="shared" si="5"/>
        <v>Table 16</v>
      </c>
      <c r="F132" s="56"/>
    </row>
    <row r="133" spans="1:6">
      <c r="A133" s="56" t="s">
        <v>402</v>
      </c>
      <c r="B133" s="56">
        <v>12</v>
      </c>
      <c r="C133" s="57">
        <v>0.72916666666666663</v>
      </c>
      <c r="D133" s="57">
        <v>0.73750000000000004</v>
      </c>
      <c r="E133" s="58" t="str">
        <f t="shared" si="5"/>
        <v>Table 16</v>
      </c>
      <c r="F133" s="56"/>
    </row>
    <row r="134" spans="1:6">
      <c r="A134" s="56" t="s">
        <v>403</v>
      </c>
      <c r="B134" s="56">
        <v>1</v>
      </c>
      <c r="C134" s="57">
        <v>0.72916666666666663</v>
      </c>
      <c r="D134" s="57">
        <v>0.72986099999999998</v>
      </c>
      <c r="E134" s="58" t="str">
        <f t="shared" si="5"/>
        <v>Table 16</v>
      </c>
      <c r="F134" s="56"/>
    </row>
    <row r="135" spans="1:6">
      <c r="A135" s="56" t="s">
        <v>404</v>
      </c>
      <c r="B135" s="56">
        <v>0</v>
      </c>
      <c r="C135" s="57">
        <v>0.60416666666666663</v>
      </c>
      <c r="D135" s="57">
        <v>0.60416700000000001</v>
      </c>
      <c r="E135" s="58" t="str">
        <f t="shared" si="5"/>
        <v>Table 16</v>
      </c>
      <c r="F135" s="56"/>
    </row>
    <row r="136" spans="1:6">
      <c r="A136" s="56" t="s">
        <v>418</v>
      </c>
      <c r="B136" s="56">
        <v>5</v>
      </c>
      <c r="C136" s="57">
        <v>0.72916666666666663</v>
      </c>
      <c r="D136" s="57">
        <v>0.73263900000000004</v>
      </c>
      <c r="E136" s="58" t="str">
        <f t="shared" si="5"/>
        <v>Table 16</v>
      </c>
      <c r="F136" s="56"/>
    </row>
    <row r="137" spans="1:6">
      <c r="A137" s="56" t="s">
        <v>419</v>
      </c>
      <c r="B137" s="56">
        <v>6</v>
      </c>
      <c r="C137" s="57">
        <v>0.72916666666666663</v>
      </c>
      <c r="D137" s="57">
        <v>0.73333300000000001</v>
      </c>
      <c r="E137" s="58" t="str">
        <f t="shared" si="5"/>
        <v>Table 16</v>
      </c>
      <c r="F137" s="56"/>
    </row>
    <row r="138" spans="1:6">
      <c r="A138" s="56" t="s">
        <v>420</v>
      </c>
      <c r="B138" s="56">
        <v>5</v>
      </c>
      <c r="C138" s="57">
        <v>0.72916666666666663</v>
      </c>
      <c r="D138" s="57">
        <v>0.73263900000000004</v>
      </c>
      <c r="E138" s="58" t="str">
        <f t="shared" si="5"/>
        <v>Table 16</v>
      </c>
      <c r="F138" s="56"/>
    </row>
    <row r="139" spans="1:6">
      <c r="A139" s="56" t="s">
        <v>407</v>
      </c>
      <c r="B139" s="56">
        <v>5</v>
      </c>
      <c r="C139" s="57">
        <v>0.72916666666666663</v>
      </c>
      <c r="D139" s="57">
        <v>0.73263900000000004</v>
      </c>
      <c r="E139" s="58" t="str">
        <f t="shared" si="5"/>
        <v>Table 16</v>
      </c>
      <c r="F139" s="56"/>
    </row>
    <row r="140" spans="1:6">
      <c r="A140" s="56" t="s">
        <v>408</v>
      </c>
      <c r="B140" s="56">
        <v>5</v>
      </c>
      <c r="C140" s="57">
        <v>0.60416666666666663</v>
      </c>
      <c r="D140" s="57">
        <v>0.60763900000000004</v>
      </c>
      <c r="E140" s="58" t="str">
        <f t="shared" si="5"/>
        <v>Table 16</v>
      </c>
      <c r="F140" s="56"/>
    </row>
    <row r="141" spans="1:6">
      <c r="A141" s="56" t="s">
        <v>409</v>
      </c>
      <c r="B141" s="56">
        <v>7</v>
      </c>
      <c r="C141" s="57">
        <v>0.72916666666666663</v>
      </c>
      <c r="D141" s="57">
        <v>0.73402800000000001</v>
      </c>
      <c r="E141" s="58" t="str">
        <f t="shared" si="5"/>
        <v>Table 16</v>
      </c>
      <c r="F141" s="56"/>
    </row>
    <row r="142" spans="1:6">
      <c r="A142" s="56" t="s">
        <v>410</v>
      </c>
      <c r="B142" s="56">
        <v>10</v>
      </c>
      <c r="C142" s="57">
        <v>0.72916666666666663</v>
      </c>
      <c r="D142" s="57">
        <v>0.73611099999999996</v>
      </c>
      <c r="E142" s="58" t="str">
        <f t="shared" si="5"/>
        <v>Table 16</v>
      </c>
      <c r="F142" s="56"/>
    </row>
    <row r="143" spans="1:6">
      <c r="A143" s="56" t="s">
        <v>411</v>
      </c>
      <c r="B143" s="56">
        <v>2</v>
      </c>
      <c r="C143" s="57">
        <v>0.72916666666666663</v>
      </c>
      <c r="D143" s="57">
        <v>0.73055599999999998</v>
      </c>
      <c r="E143" s="58" t="str">
        <f t="shared" si="5"/>
        <v>Table 16</v>
      </c>
      <c r="F143" s="56"/>
    </row>
    <row r="144" spans="1:6">
      <c r="A144" s="56" t="s">
        <v>412</v>
      </c>
      <c r="B144" s="56">
        <v>2</v>
      </c>
      <c r="C144" s="57">
        <v>0.72916666666666663</v>
      </c>
      <c r="D144" s="57">
        <v>0.73055599999999998</v>
      </c>
      <c r="E144" s="58" t="str">
        <f t="shared" si="5"/>
        <v>Table 16</v>
      </c>
      <c r="F144" s="56"/>
    </row>
    <row r="145" spans="1:6">
      <c r="A145" s="56" t="s">
        <v>413</v>
      </c>
      <c r="B145" s="56">
        <v>0</v>
      </c>
      <c r="C145" s="57">
        <v>0.72916666666666663</v>
      </c>
      <c r="D145" s="57">
        <v>0.72916700000000001</v>
      </c>
      <c r="E145" s="58" t="str">
        <f t="shared" si="5"/>
        <v>Table 16</v>
      </c>
      <c r="F145" s="56"/>
    </row>
    <row r="146" spans="1:6">
      <c r="A146" s="56" t="s">
        <v>414</v>
      </c>
      <c r="B146" s="56">
        <v>15</v>
      </c>
      <c r="C146" s="57">
        <v>0.72916666666666663</v>
      </c>
      <c r="D146" s="57">
        <v>0.73958299999999999</v>
      </c>
      <c r="E146" s="58" t="str">
        <f t="shared" si="5"/>
        <v>Table 16</v>
      </c>
      <c r="F146" s="56"/>
    </row>
    <row r="147" spans="1:6">
      <c r="A147" s="56" t="s">
        <v>415</v>
      </c>
      <c r="B147" s="56">
        <v>3</v>
      </c>
      <c r="C147" s="57">
        <v>0.72916666666666663</v>
      </c>
      <c r="D147" s="57">
        <v>0.73124999999999996</v>
      </c>
      <c r="E147" s="58" t="str">
        <f t="shared" si="5"/>
        <v>Table 16</v>
      </c>
      <c r="F147" s="56"/>
    </row>
    <row r="148" spans="1:6">
      <c r="A148" s="54" t="s">
        <v>471</v>
      </c>
      <c r="B148" s="54"/>
      <c r="C148" s="55"/>
      <c r="D148" s="55"/>
      <c r="E148" s="54" t="s">
        <v>472</v>
      </c>
      <c r="F148" s="56"/>
    </row>
    <row r="149" spans="1:6">
      <c r="A149" s="54" t="s">
        <v>473</v>
      </c>
      <c r="B149" s="54"/>
      <c r="C149" s="55"/>
      <c r="D149" s="55"/>
      <c r="E149" s="54" t="s">
        <v>474</v>
      </c>
      <c r="F149" s="56"/>
    </row>
    <row r="150" spans="1:6">
      <c r="A150" s="54" t="s">
        <v>475</v>
      </c>
      <c r="B150" s="54"/>
      <c r="C150" s="55"/>
      <c r="D150" s="55"/>
      <c r="E150" s="54" t="s">
        <v>476</v>
      </c>
      <c r="F150" s="56"/>
    </row>
    <row r="151" spans="1:6">
      <c r="A151" s="56"/>
      <c r="B151" s="56"/>
      <c r="C151" s="57"/>
      <c r="D151" s="57"/>
      <c r="E151" s="56"/>
      <c r="F151" s="56"/>
    </row>
    <row r="152" spans="1:6">
      <c r="A152" s="56" t="s">
        <v>402</v>
      </c>
      <c r="B152" s="56">
        <v>3</v>
      </c>
      <c r="C152" s="57">
        <v>0.72916666666666663</v>
      </c>
      <c r="D152" s="57">
        <v>0.73124999999999996</v>
      </c>
      <c r="E152" s="58" t="str">
        <f>HYPERLINK("#'Table 20'!A1","Table 20")</f>
        <v>Table 20</v>
      </c>
      <c r="F152" s="56"/>
    </row>
    <row r="153" spans="1:6">
      <c r="A153" s="56" t="s">
        <v>419</v>
      </c>
      <c r="B153" s="56">
        <v>1</v>
      </c>
      <c r="C153" s="57">
        <v>0.10416666666666667</v>
      </c>
      <c r="D153" s="57">
        <v>0.104861</v>
      </c>
      <c r="E153" s="58" t="str">
        <f>HYPERLINK("#'Table 20'!A1","Table 20")</f>
        <v>Table 20</v>
      </c>
      <c r="F153" s="56"/>
    </row>
    <row r="154" spans="1:6">
      <c r="A154" s="56" t="s">
        <v>413</v>
      </c>
      <c r="B154" s="56">
        <v>9</v>
      </c>
      <c r="C154" s="57">
        <v>0.10416666666666667</v>
      </c>
      <c r="D154" s="57">
        <v>0.110417</v>
      </c>
      <c r="E154" s="58" t="str">
        <f>HYPERLINK("#'Table 20'!A1","Table 20")</f>
        <v>Table 20</v>
      </c>
      <c r="F154" s="56"/>
    </row>
    <row r="155" spans="1:6">
      <c r="A155" s="54" t="s">
        <v>477</v>
      </c>
      <c r="B155" s="54"/>
      <c r="C155" s="55"/>
      <c r="D155" s="55"/>
      <c r="E155" s="54" t="s">
        <v>478</v>
      </c>
      <c r="F155" s="56"/>
    </row>
    <row r="156" spans="1:6">
      <c r="A156" s="56"/>
      <c r="B156" s="56"/>
      <c r="C156" s="57"/>
      <c r="D156" s="57"/>
      <c r="E156" s="56"/>
      <c r="F156" s="56"/>
    </row>
    <row r="157" spans="1:6">
      <c r="A157" s="56" t="s">
        <v>398</v>
      </c>
      <c r="B157" s="56">
        <v>10</v>
      </c>
      <c r="C157" s="57">
        <v>0.72916666666666663</v>
      </c>
      <c r="D157" s="57">
        <v>0.73611099999999996</v>
      </c>
      <c r="E157" s="58" t="str">
        <f>HYPERLINK("#'Table 21'!A1","Table 21")</f>
        <v>Table 21</v>
      </c>
      <c r="F157" s="56"/>
    </row>
    <row r="158" spans="1:6">
      <c r="A158" s="56" t="s">
        <v>413</v>
      </c>
      <c r="B158" s="56">
        <v>2</v>
      </c>
      <c r="C158" s="57">
        <v>0.10416666666666667</v>
      </c>
      <c r="D158" s="57">
        <v>0.105556</v>
      </c>
      <c r="E158" s="58" t="str">
        <f>HYPERLINK("#'Table 21'!A1","Table 21")</f>
        <v>Table 21</v>
      </c>
      <c r="F158" s="56"/>
    </row>
    <row r="159" spans="1:6">
      <c r="A159" s="56" t="s">
        <v>414</v>
      </c>
      <c r="B159" s="56">
        <v>0</v>
      </c>
      <c r="C159" s="57">
        <v>0.10416666666666667</v>
      </c>
      <c r="D159" s="57">
        <v>0.104167</v>
      </c>
      <c r="E159" s="58" t="str">
        <f>HYPERLINK("#'Table 21'!A1","Table 21")</f>
        <v>Table 21</v>
      </c>
      <c r="F159" s="56"/>
    </row>
    <row r="160" spans="1:6">
      <c r="A160" s="56" t="s">
        <v>415</v>
      </c>
      <c r="B160" s="56">
        <v>2</v>
      </c>
      <c r="C160" s="57">
        <v>0.10416666666666667</v>
      </c>
      <c r="D160" s="57">
        <v>0.105556</v>
      </c>
      <c r="E160" s="58" t="str">
        <f>HYPERLINK("#'Table 21'!A1","Table 21")</f>
        <v>Table 21</v>
      </c>
      <c r="F160" s="56"/>
    </row>
    <row r="161" spans="1:6">
      <c r="A161" s="54" t="s">
        <v>479</v>
      </c>
      <c r="B161" s="54"/>
      <c r="C161" s="55"/>
      <c r="D161" s="55"/>
      <c r="E161" s="54" t="s">
        <v>480</v>
      </c>
      <c r="F161" s="56"/>
    </row>
    <row r="162" spans="1:6">
      <c r="A162" s="54" t="s">
        <v>481</v>
      </c>
      <c r="B162" s="54"/>
      <c r="C162" s="55"/>
      <c r="D162" s="55"/>
      <c r="E162" s="54" t="s">
        <v>482</v>
      </c>
      <c r="F162" s="56"/>
    </row>
    <row r="163" spans="1:6">
      <c r="A163" s="56"/>
      <c r="B163" s="56"/>
      <c r="C163" s="57"/>
      <c r="D163" s="57"/>
      <c r="E163" s="56"/>
      <c r="F163" s="56"/>
    </row>
    <row r="164" spans="1:6">
      <c r="A164" s="59" t="s">
        <v>431</v>
      </c>
      <c r="B164" s="59"/>
      <c r="C164" s="60"/>
      <c r="D164" s="60"/>
      <c r="E164" s="59"/>
      <c r="F164" s="56"/>
    </row>
    <row r="165" spans="1:6">
      <c r="A165" s="56" t="s">
        <v>413</v>
      </c>
      <c r="B165" s="56">
        <v>12</v>
      </c>
      <c r="C165" s="57">
        <v>0.10416666666666667</v>
      </c>
      <c r="D165" s="57">
        <v>0.1125</v>
      </c>
      <c r="E165" s="58" t="str">
        <f>HYPERLINK("#'Table 23'!A1","Table 23")</f>
        <v>Table 23</v>
      </c>
      <c r="F165" s="56"/>
    </row>
    <row r="166" spans="1:6">
      <c r="A166" s="56" t="s">
        <v>414</v>
      </c>
      <c r="B166" s="56">
        <v>0</v>
      </c>
      <c r="C166" s="57">
        <v>0.10416666666666667</v>
      </c>
      <c r="D166" s="57">
        <v>0.104167</v>
      </c>
      <c r="E166" s="58" t="str">
        <f>HYPERLINK("#'Table 23'!A1","Table 23")</f>
        <v>Table 23</v>
      </c>
      <c r="F166" s="56"/>
    </row>
    <row r="167" spans="1:6">
      <c r="A167" s="56" t="s">
        <v>415</v>
      </c>
      <c r="B167" s="56">
        <v>1</v>
      </c>
      <c r="C167" s="57">
        <v>0.10416666666666667</v>
      </c>
      <c r="D167" s="57">
        <v>0.104861</v>
      </c>
      <c r="E167" s="58" t="str">
        <f>HYPERLINK("#'Table 23'!A1","Table 23")</f>
        <v>Table 23</v>
      </c>
      <c r="F167" s="56"/>
    </row>
    <row r="168" spans="1:6">
      <c r="A168" s="54" t="s">
        <v>484</v>
      </c>
      <c r="B168" s="54"/>
      <c r="C168" s="55"/>
      <c r="D168" s="55"/>
      <c r="E168" s="54" t="s">
        <v>485</v>
      </c>
      <c r="F168" s="56"/>
    </row>
    <row r="169" spans="1:6">
      <c r="A169" s="56"/>
      <c r="B169" s="56"/>
      <c r="C169" s="57"/>
      <c r="D169" s="57"/>
      <c r="E169" s="56"/>
      <c r="F169" s="56"/>
    </row>
    <row r="170" spans="1:6">
      <c r="A170" s="56" t="s">
        <v>396</v>
      </c>
      <c r="B170" s="56">
        <v>11</v>
      </c>
      <c r="C170" s="57">
        <v>0.72916666666666663</v>
      </c>
      <c r="D170" s="57">
        <v>0.73680599999999996</v>
      </c>
      <c r="E170" s="58" t="str">
        <f>HYPERLINK("#'Table 24'!A1","Table 24")</f>
        <v>Table 24</v>
      </c>
      <c r="F170" s="56"/>
    </row>
    <row r="171" spans="1:6">
      <c r="A171" s="56" t="s">
        <v>397</v>
      </c>
      <c r="B171" s="56">
        <v>13</v>
      </c>
      <c r="C171" s="57">
        <v>0.72916666666666663</v>
      </c>
      <c r="D171" s="57">
        <v>0.73819400000000002</v>
      </c>
      <c r="E171" s="58" t="str">
        <f>HYPERLINK("#'Table 24'!A1","Table 24")</f>
        <v>Table 24</v>
      </c>
      <c r="F171" s="56"/>
    </row>
    <row r="172" spans="1:6">
      <c r="A172" s="56" t="s">
        <v>398</v>
      </c>
      <c r="B172" s="56">
        <v>11</v>
      </c>
      <c r="C172" s="57">
        <v>0.72916666666666663</v>
      </c>
      <c r="D172" s="57">
        <v>0.73680599999999996</v>
      </c>
      <c r="E172" s="58" t="str">
        <f>HYPERLINK("#'Table 24'!A1","Table 24")</f>
        <v>Table 24</v>
      </c>
      <c r="F172" s="56"/>
    </row>
    <row r="173" spans="1:6">
      <c r="A173" s="59" t="s">
        <v>486</v>
      </c>
      <c r="B173" s="59"/>
      <c r="C173" s="60"/>
      <c r="D173" s="60"/>
      <c r="E173" s="59"/>
      <c r="F173" s="56"/>
    </row>
    <row r="174" spans="1:6">
      <c r="A174" s="56" t="s">
        <v>420</v>
      </c>
      <c r="B174" s="56">
        <v>7</v>
      </c>
      <c r="C174" s="57">
        <v>0.72916666666666663</v>
      </c>
      <c r="D174" s="57">
        <v>0.73402800000000001</v>
      </c>
      <c r="E174" s="58" t="str">
        <f>HYPERLINK("#'Table 24'!A1","Table 24")</f>
        <v>Table 24</v>
      </c>
      <c r="F174" s="56"/>
    </row>
    <row r="175" spans="1:6">
      <c r="A175" s="59" t="s">
        <v>445</v>
      </c>
      <c r="B175" s="59"/>
      <c r="C175" s="60"/>
      <c r="D175" s="60"/>
      <c r="E175" s="59"/>
      <c r="F175" s="56"/>
    </row>
    <row r="176" spans="1:6">
      <c r="A176" s="54" t="s">
        <v>487</v>
      </c>
      <c r="B176" s="54"/>
      <c r="C176" s="55"/>
      <c r="D176" s="55"/>
      <c r="E176" s="54" t="s">
        <v>488</v>
      </c>
      <c r="F176" s="56"/>
    </row>
    <row r="177" spans="1:6">
      <c r="A177" s="56"/>
      <c r="B177" s="56"/>
      <c r="C177" s="57"/>
      <c r="D177" s="57"/>
      <c r="E177" s="56"/>
      <c r="F177" s="56"/>
    </row>
    <row r="178" spans="1:6">
      <c r="A178" s="59" t="s">
        <v>489</v>
      </c>
      <c r="B178" s="59"/>
      <c r="C178" s="60"/>
      <c r="D178" s="60"/>
      <c r="E178" s="59"/>
      <c r="F178" s="56"/>
    </row>
    <row r="179" spans="1:6">
      <c r="A179" s="59" t="s">
        <v>423</v>
      </c>
      <c r="B179" s="59"/>
      <c r="C179" s="60"/>
      <c r="D179" s="60"/>
      <c r="E179" s="59"/>
      <c r="F179" s="56"/>
    </row>
    <row r="180" spans="1:6">
      <c r="A180" s="59" t="s">
        <v>491</v>
      </c>
      <c r="B180" s="59"/>
      <c r="C180" s="60"/>
      <c r="D180" s="60"/>
      <c r="E180" s="59"/>
      <c r="F180" s="56"/>
    </row>
    <row r="181" spans="1:6">
      <c r="A181" s="59" t="s">
        <v>455</v>
      </c>
      <c r="B181" s="59"/>
      <c r="C181" s="60"/>
      <c r="D181" s="60"/>
      <c r="E181" s="59"/>
      <c r="F181" s="56"/>
    </row>
    <row r="182" spans="1:6">
      <c r="A182" s="59" t="s">
        <v>430</v>
      </c>
      <c r="B182" s="59"/>
      <c r="C182" s="60"/>
      <c r="D182" s="60"/>
      <c r="E182" s="59"/>
      <c r="F182" s="56"/>
    </row>
    <row r="183" spans="1:6">
      <c r="A183" s="59" t="s">
        <v>460</v>
      </c>
      <c r="B183" s="59"/>
      <c r="C183" s="60"/>
      <c r="D183" s="60"/>
      <c r="E183" s="59"/>
      <c r="F183" s="56"/>
    </row>
    <row r="184" spans="1:6">
      <c r="A184" s="54" t="s">
        <v>493</v>
      </c>
      <c r="B184" s="54"/>
      <c r="C184" s="55"/>
      <c r="D184" s="55"/>
      <c r="E184" s="54" t="s">
        <v>494</v>
      </c>
      <c r="F184" s="56"/>
    </row>
    <row r="185" spans="1:6">
      <c r="A185" s="56"/>
      <c r="B185" s="56"/>
      <c r="C185" s="57"/>
      <c r="D185" s="57"/>
      <c r="E185" s="56"/>
      <c r="F185" s="56"/>
    </row>
    <row r="186" spans="1:6">
      <c r="A186" s="56" t="s">
        <v>413</v>
      </c>
      <c r="B186" s="56">
        <v>10</v>
      </c>
      <c r="C186" s="57">
        <v>0.10416666666666667</v>
      </c>
      <c r="D186" s="57">
        <v>0.111111</v>
      </c>
      <c r="E186" s="58" t="str">
        <f>HYPERLINK("#'Table 27'!A1","Table 27")</f>
        <v>Table 27</v>
      </c>
      <c r="F186" s="56"/>
    </row>
    <row r="187" spans="1:6">
      <c r="A187" s="54" t="s">
        <v>495</v>
      </c>
      <c r="B187" s="54"/>
      <c r="C187" s="55"/>
      <c r="D187" s="55"/>
      <c r="E187" s="54" t="s">
        <v>496</v>
      </c>
      <c r="F187" s="56"/>
    </row>
    <row r="188" spans="1:6">
      <c r="A188" s="56"/>
      <c r="B188" s="56"/>
      <c r="C188" s="57"/>
      <c r="D188" s="57"/>
      <c r="E188" s="56"/>
      <c r="F188" s="56"/>
    </row>
    <row r="189" spans="1:6">
      <c r="A189" s="56" t="s">
        <v>396</v>
      </c>
      <c r="B189" s="56">
        <v>71</v>
      </c>
      <c r="C189" s="57">
        <v>0.66666666666666663</v>
      </c>
      <c r="D189" s="57">
        <v>0.71597200000000005</v>
      </c>
      <c r="E189" s="58" t="str">
        <f t="shared" ref="E189:E202" si="6">HYPERLINK("#'Table 28'!A1","Table 28")</f>
        <v>Table 28</v>
      </c>
      <c r="F189" s="61" t="s">
        <v>543</v>
      </c>
    </row>
    <row r="190" spans="1:6">
      <c r="A190" s="56" t="s">
        <v>397</v>
      </c>
      <c r="B190" s="56">
        <v>3</v>
      </c>
      <c r="C190" s="57">
        <v>0.66666666666666663</v>
      </c>
      <c r="D190" s="57">
        <v>0.66874999999999996</v>
      </c>
      <c r="E190" s="58" t="str">
        <f t="shared" si="6"/>
        <v>Table 28</v>
      </c>
      <c r="F190" s="56"/>
    </row>
    <row r="191" spans="1:6">
      <c r="A191" s="56" t="s">
        <v>398</v>
      </c>
      <c r="B191" s="56">
        <v>39</v>
      </c>
      <c r="C191" s="57">
        <v>0.66666666666666663</v>
      </c>
      <c r="D191" s="57">
        <v>0.69374999999999998</v>
      </c>
      <c r="E191" s="58" t="str">
        <f t="shared" si="6"/>
        <v>Table 28</v>
      </c>
      <c r="F191" s="61" t="s">
        <v>543</v>
      </c>
    </row>
    <row r="192" spans="1:6">
      <c r="A192" s="56" t="s">
        <v>402</v>
      </c>
      <c r="B192" s="56">
        <v>0</v>
      </c>
      <c r="C192" s="57">
        <v>0.66666666666666663</v>
      </c>
      <c r="D192" s="57">
        <v>0.66666700000000001</v>
      </c>
      <c r="E192" s="58" t="str">
        <f t="shared" si="6"/>
        <v>Table 28</v>
      </c>
      <c r="F192" s="56"/>
    </row>
    <row r="193" spans="1:6">
      <c r="A193" s="56" t="s">
        <v>403</v>
      </c>
      <c r="B193" s="56">
        <v>10</v>
      </c>
      <c r="C193" s="57">
        <v>0.66666666666666663</v>
      </c>
      <c r="D193" s="57">
        <v>0.67361099999999996</v>
      </c>
      <c r="E193" s="58" t="str">
        <f t="shared" si="6"/>
        <v>Table 28</v>
      </c>
      <c r="F193" s="56"/>
    </row>
    <row r="194" spans="1:6">
      <c r="A194" s="56" t="s">
        <v>404</v>
      </c>
      <c r="B194" s="56">
        <v>0</v>
      </c>
      <c r="C194" s="57">
        <v>0.66666666666666663</v>
      </c>
      <c r="D194" s="57">
        <v>0.66666700000000001</v>
      </c>
      <c r="E194" s="58" t="str">
        <f t="shared" si="6"/>
        <v>Table 28</v>
      </c>
      <c r="F194" s="56"/>
    </row>
    <row r="195" spans="1:6">
      <c r="A195" s="56" t="s">
        <v>419</v>
      </c>
      <c r="B195" s="56">
        <v>2</v>
      </c>
      <c r="C195" s="57">
        <v>0.66666666666666663</v>
      </c>
      <c r="D195" s="57">
        <v>0.66805599999999998</v>
      </c>
      <c r="E195" s="58" t="str">
        <f t="shared" si="6"/>
        <v>Table 28</v>
      </c>
      <c r="F195" s="56"/>
    </row>
    <row r="196" spans="1:6">
      <c r="A196" s="56" t="s">
        <v>407</v>
      </c>
      <c r="B196" s="56">
        <v>2</v>
      </c>
      <c r="C196" s="57">
        <v>0.66666666666666663</v>
      </c>
      <c r="D196" s="57">
        <v>0.66805599999999998</v>
      </c>
      <c r="E196" s="58" t="str">
        <f t="shared" si="6"/>
        <v>Table 28</v>
      </c>
      <c r="F196" s="56"/>
    </row>
    <row r="197" spans="1:6">
      <c r="A197" s="56" t="s">
        <v>408</v>
      </c>
      <c r="B197" s="56">
        <v>1</v>
      </c>
      <c r="C197" s="57">
        <v>0.66666666666666663</v>
      </c>
      <c r="D197" s="57">
        <v>0.66736099999999998</v>
      </c>
      <c r="E197" s="58" t="str">
        <f t="shared" si="6"/>
        <v>Table 28</v>
      </c>
      <c r="F197" s="56"/>
    </row>
    <row r="198" spans="1:6">
      <c r="A198" s="56" t="s">
        <v>410</v>
      </c>
      <c r="B198" s="56">
        <v>1</v>
      </c>
      <c r="C198" s="57">
        <v>0.66666666666666663</v>
      </c>
      <c r="D198" s="57">
        <v>0.66736099999999998</v>
      </c>
      <c r="E198" s="58" t="str">
        <f t="shared" si="6"/>
        <v>Table 28</v>
      </c>
      <c r="F198" s="56"/>
    </row>
    <row r="199" spans="1:6">
      <c r="A199" s="56" t="s">
        <v>411</v>
      </c>
      <c r="B199" s="56">
        <v>0</v>
      </c>
      <c r="C199" s="57">
        <v>0.66666666666666663</v>
      </c>
      <c r="D199" s="57">
        <v>0.66666700000000001</v>
      </c>
      <c r="E199" s="58" t="str">
        <f t="shared" si="6"/>
        <v>Table 28</v>
      </c>
      <c r="F199" s="56"/>
    </row>
    <row r="200" spans="1:6">
      <c r="A200" s="56" t="s">
        <v>412</v>
      </c>
      <c r="B200" s="56">
        <v>273</v>
      </c>
      <c r="C200" s="57">
        <v>0.66666666666666663</v>
      </c>
      <c r="D200" s="57">
        <v>0.85624999999999996</v>
      </c>
      <c r="E200" s="58" t="str">
        <f t="shared" si="6"/>
        <v>Table 28</v>
      </c>
      <c r="F200" s="61" t="s">
        <v>543</v>
      </c>
    </row>
    <row r="201" spans="1:6">
      <c r="A201" s="56" t="s">
        <v>414</v>
      </c>
      <c r="B201" s="56">
        <v>6</v>
      </c>
      <c r="C201" s="57">
        <v>0.66666666666666663</v>
      </c>
      <c r="D201" s="57">
        <v>0.67083300000000001</v>
      </c>
      <c r="E201" s="58" t="str">
        <f t="shared" si="6"/>
        <v>Table 28</v>
      </c>
      <c r="F201" s="56"/>
    </row>
    <row r="202" spans="1:6">
      <c r="A202" s="56" t="s">
        <v>415</v>
      </c>
      <c r="B202" s="56">
        <v>0</v>
      </c>
      <c r="C202" s="57">
        <v>0.66666666666666663</v>
      </c>
      <c r="D202" s="57">
        <v>0.66666700000000001</v>
      </c>
      <c r="E202" s="58" t="str">
        <f t="shared" si="6"/>
        <v>Table 28</v>
      </c>
      <c r="F202" s="56"/>
    </row>
    <row r="203" spans="1:6">
      <c r="A203" s="54" t="s">
        <v>497</v>
      </c>
      <c r="B203" s="54"/>
      <c r="C203" s="55"/>
      <c r="D203" s="55"/>
      <c r="E203" s="54" t="s">
        <v>498</v>
      </c>
      <c r="F203" s="56"/>
    </row>
    <row r="204" spans="1:6">
      <c r="A204" s="56"/>
      <c r="B204" s="56"/>
      <c r="C204" s="57"/>
      <c r="D204" s="57"/>
      <c r="E204" s="56"/>
      <c r="F204" s="56"/>
    </row>
    <row r="205" spans="1:6">
      <c r="A205" s="56" t="s">
        <v>400</v>
      </c>
      <c r="B205" s="56">
        <v>1</v>
      </c>
      <c r="C205" s="57">
        <v>0.72916666666666663</v>
      </c>
      <c r="D205" s="57">
        <v>0.72986099999999998</v>
      </c>
      <c r="E205" s="58" t="str">
        <f>HYPERLINK("#'Table 29'!A1","Table 29")</f>
        <v>Table 29</v>
      </c>
      <c r="F205" s="56"/>
    </row>
    <row r="206" spans="1:6">
      <c r="A206" s="56" t="s">
        <v>402</v>
      </c>
      <c r="B206" s="56">
        <v>9</v>
      </c>
      <c r="C206" s="57">
        <v>0.72916666666666663</v>
      </c>
      <c r="D206" s="57">
        <v>0.73541699999999999</v>
      </c>
      <c r="E206" s="58" t="str">
        <f>HYPERLINK("#'Table 29'!A1","Table 29")</f>
        <v>Table 29</v>
      </c>
      <c r="F206" s="56"/>
    </row>
    <row r="207" spans="1:6">
      <c r="A207" s="56" t="s">
        <v>413</v>
      </c>
      <c r="B207" s="56">
        <v>7</v>
      </c>
      <c r="C207" s="57">
        <v>0.10416666666666667</v>
      </c>
      <c r="D207" s="57">
        <v>0.109028</v>
      </c>
      <c r="E207" s="58" t="str">
        <f>HYPERLINK("#'Table 29'!A1","Table 29")</f>
        <v>Table 29</v>
      </c>
      <c r="F207" s="56"/>
    </row>
    <row r="208" spans="1:6">
      <c r="A208" s="54" t="s">
        <v>499</v>
      </c>
      <c r="B208" s="54"/>
      <c r="C208" s="55"/>
      <c r="D208" s="55"/>
      <c r="E208" s="54" t="s">
        <v>500</v>
      </c>
      <c r="F208" s="56"/>
    </row>
    <row r="209" spans="1:6">
      <c r="A209" s="56"/>
      <c r="B209" s="56"/>
      <c r="C209" s="57"/>
      <c r="D209" s="57"/>
      <c r="E209" s="56"/>
      <c r="F209" s="56"/>
    </row>
    <row r="210" spans="1:6">
      <c r="A210" s="59" t="s">
        <v>491</v>
      </c>
      <c r="B210" s="59"/>
      <c r="C210" s="60"/>
      <c r="D210" s="60"/>
      <c r="E210" s="59"/>
      <c r="F210" s="56"/>
    </row>
    <row r="211" spans="1:6">
      <c r="A211" s="56" t="s">
        <v>401</v>
      </c>
      <c r="B211" s="56">
        <v>11</v>
      </c>
      <c r="C211" s="57">
        <v>0.72916666666666663</v>
      </c>
      <c r="D211" s="57">
        <v>0.73680599999999996</v>
      </c>
      <c r="E211" s="58" t="str">
        <f>HYPERLINK("#'Table 30'!A1","Table 30")</f>
        <v>Table 30</v>
      </c>
      <c r="F211" s="56"/>
    </row>
    <row r="212" spans="1:6">
      <c r="A212" s="56" t="s">
        <v>404</v>
      </c>
      <c r="B212" s="56">
        <v>33</v>
      </c>
      <c r="C212" s="57">
        <v>0.60416666666666663</v>
      </c>
      <c r="D212" s="57">
        <v>0.62708299999999995</v>
      </c>
      <c r="E212" s="58" t="str">
        <f>HYPERLINK("#'Table 30'!A1","Table 30")</f>
        <v>Table 30</v>
      </c>
      <c r="F212" s="56"/>
    </row>
    <row r="213" spans="1:6">
      <c r="A213" s="59" t="s">
        <v>501</v>
      </c>
      <c r="B213" s="59"/>
      <c r="C213" s="60"/>
      <c r="D213" s="60"/>
      <c r="E213" s="59"/>
      <c r="F213" s="56"/>
    </row>
    <row r="214" spans="1:6">
      <c r="A214" s="59" t="s">
        <v>503</v>
      </c>
      <c r="B214" s="59"/>
      <c r="C214" s="60"/>
      <c r="D214" s="60"/>
      <c r="E214" s="59"/>
      <c r="F214" s="56"/>
    </row>
    <row r="215" spans="1:6">
      <c r="A215" s="54" t="s">
        <v>505</v>
      </c>
      <c r="B215" s="54"/>
      <c r="C215" s="55"/>
      <c r="D215" s="55"/>
      <c r="E215" s="54" t="s">
        <v>506</v>
      </c>
      <c r="F215" s="56"/>
    </row>
    <row r="216" spans="1:6">
      <c r="A216" s="56"/>
      <c r="B216" s="56"/>
      <c r="C216" s="57"/>
      <c r="D216" s="57"/>
      <c r="E216" s="56"/>
      <c r="F216" s="56"/>
    </row>
    <row r="217" spans="1:6">
      <c r="A217" s="56" t="s">
        <v>398</v>
      </c>
      <c r="B217" s="56">
        <v>12</v>
      </c>
      <c r="C217" s="57">
        <v>0.60416666666666663</v>
      </c>
      <c r="D217" s="57">
        <v>0.61250000000000004</v>
      </c>
      <c r="E217" s="58" t="str">
        <f>HYPERLINK("#'Table 31'!A1","Table 31")</f>
        <v>Table 31</v>
      </c>
      <c r="F217" s="56"/>
    </row>
    <row r="218" spans="1:6">
      <c r="A218" s="56" t="s">
        <v>400</v>
      </c>
      <c r="B218" s="56">
        <v>7</v>
      </c>
      <c r="C218" s="57">
        <v>0.60416666666666663</v>
      </c>
      <c r="D218" s="57">
        <v>0.60902800000000001</v>
      </c>
      <c r="E218" s="58" t="str">
        <f>HYPERLINK("#'Table 31'!A1","Table 31")</f>
        <v>Table 31</v>
      </c>
      <c r="F218" s="56"/>
    </row>
    <row r="219" spans="1:6">
      <c r="A219" s="59" t="s">
        <v>424</v>
      </c>
      <c r="B219" s="59"/>
      <c r="C219" s="60"/>
      <c r="D219" s="60"/>
      <c r="E219" s="59"/>
      <c r="F219" s="56"/>
    </row>
    <row r="220" spans="1:6">
      <c r="A220" s="56" t="s">
        <v>418</v>
      </c>
      <c r="B220" s="56">
        <v>4</v>
      </c>
      <c r="C220" s="57">
        <v>0.72916666666666663</v>
      </c>
      <c r="D220" s="57">
        <v>0.73194400000000004</v>
      </c>
      <c r="E220" s="58" t="str">
        <f>HYPERLINK("#'Table 31'!A1","Table 31")</f>
        <v>Table 31</v>
      </c>
      <c r="F220" s="56"/>
    </row>
    <row r="221" spans="1:6">
      <c r="A221" s="54" t="s">
        <v>507</v>
      </c>
      <c r="B221" s="54"/>
      <c r="C221" s="55"/>
      <c r="D221" s="55"/>
      <c r="E221" s="54" t="s">
        <v>508</v>
      </c>
      <c r="F221" s="56"/>
    </row>
    <row r="222" spans="1:6">
      <c r="A222" s="54" t="s">
        <v>509</v>
      </c>
      <c r="B222" s="54"/>
      <c r="C222" s="55"/>
      <c r="D222" s="55"/>
      <c r="E222" s="54" t="s">
        <v>510</v>
      </c>
      <c r="F222" s="56"/>
    </row>
    <row r="223" spans="1:6">
      <c r="A223" s="56"/>
      <c r="B223" s="56"/>
      <c r="C223" s="57"/>
      <c r="D223" s="57"/>
      <c r="E223" s="56"/>
      <c r="F223" s="56"/>
    </row>
    <row r="224" spans="1:6">
      <c r="A224" s="56" t="s">
        <v>400</v>
      </c>
      <c r="B224" s="56">
        <v>5</v>
      </c>
      <c r="C224" s="57">
        <v>0.10416666666666667</v>
      </c>
      <c r="D224" s="57">
        <v>0.107639</v>
      </c>
      <c r="E224" s="58" t="str">
        <f>HYPERLINK("#'Table 33'!A1","Table 33")</f>
        <v>Table 33</v>
      </c>
      <c r="F224" s="56"/>
    </row>
    <row r="225" spans="1:6">
      <c r="A225" s="56" t="s">
        <v>409</v>
      </c>
      <c r="B225" s="56">
        <v>4</v>
      </c>
      <c r="C225" s="57">
        <v>0.10416666666666667</v>
      </c>
      <c r="D225" s="57">
        <v>0.106944</v>
      </c>
      <c r="E225" s="58" t="str">
        <f>HYPERLINK("#'Table 33'!A1","Table 33")</f>
        <v>Table 33</v>
      </c>
      <c r="F225" s="56"/>
    </row>
    <row r="226" spans="1:6">
      <c r="A226" s="54" t="s">
        <v>511</v>
      </c>
      <c r="B226" s="54"/>
      <c r="C226" s="55"/>
      <c r="D226" s="55"/>
      <c r="E226" s="54" t="s">
        <v>512</v>
      </c>
      <c r="F226" s="56"/>
    </row>
    <row r="227" spans="1:6">
      <c r="A227" s="56"/>
      <c r="B227" s="56"/>
      <c r="C227" s="57"/>
      <c r="D227" s="57"/>
      <c r="E227" s="56"/>
      <c r="F227" s="56"/>
    </row>
    <row r="228" spans="1:6">
      <c r="A228" s="56" t="s">
        <v>396</v>
      </c>
      <c r="B228" s="56">
        <v>4</v>
      </c>
      <c r="C228" s="57">
        <v>0.6875</v>
      </c>
      <c r="D228" s="57">
        <v>0.69027799999999995</v>
      </c>
      <c r="E228" s="58" t="str">
        <f t="shared" ref="E228:E237" si="7">HYPERLINK("#'Table 34'!A1","Table 34")</f>
        <v>Table 34</v>
      </c>
      <c r="F228" s="56"/>
    </row>
    <row r="229" spans="1:6">
      <c r="A229" s="56" t="s">
        <v>398</v>
      </c>
      <c r="B229" s="56">
        <v>4</v>
      </c>
      <c r="C229" s="57">
        <v>0.6875</v>
      </c>
      <c r="D229" s="57">
        <v>0.69027799999999995</v>
      </c>
      <c r="E229" s="58" t="str">
        <f t="shared" si="7"/>
        <v>Table 34</v>
      </c>
      <c r="F229" s="56"/>
    </row>
    <row r="230" spans="1:6">
      <c r="A230" s="56" t="s">
        <v>399</v>
      </c>
      <c r="B230" s="56">
        <v>8</v>
      </c>
      <c r="C230" s="57">
        <v>0.5625</v>
      </c>
      <c r="D230" s="57">
        <v>0.56805600000000001</v>
      </c>
      <c r="E230" s="58" t="str">
        <f t="shared" si="7"/>
        <v>Table 34</v>
      </c>
      <c r="F230" s="56"/>
    </row>
    <row r="231" spans="1:6">
      <c r="A231" s="56" t="s">
        <v>418</v>
      </c>
      <c r="B231" s="56">
        <v>5</v>
      </c>
      <c r="C231" s="57">
        <v>0.6875</v>
      </c>
      <c r="D231" s="57">
        <v>0.69097200000000003</v>
      </c>
      <c r="E231" s="58" t="str">
        <f t="shared" si="7"/>
        <v>Table 34</v>
      </c>
      <c r="F231" s="56"/>
    </row>
    <row r="232" spans="1:6">
      <c r="A232" s="56" t="s">
        <v>419</v>
      </c>
      <c r="B232" s="56">
        <v>2</v>
      </c>
      <c r="C232" s="57">
        <v>0.6875</v>
      </c>
      <c r="D232" s="57">
        <v>0.68888899999999997</v>
      </c>
      <c r="E232" s="58" t="str">
        <f t="shared" si="7"/>
        <v>Table 34</v>
      </c>
      <c r="F232" s="56"/>
    </row>
    <row r="233" spans="1:6">
      <c r="A233" s="56" t="s">
        <v>407</v>
      </c>
      <c r="B233" s="56">
        <v>6</v>
      </c>
      <c r="C233" s="57">
        <v>0.6875</v>
      </c>
      <c r="D233" s="57">
        <v>0.69166700000000003</v>
      </c>
      <c r="E233" s="58" t="str">
        <f t="shared" si="7"/>
        <v>Table 34</v>
      </c>
      <c r="F233" s="56"/>
    </row>
    <row r="234" spans="1:6">
      <c r="A234" s="56" t="s">
        <v>408</v>
      </c>
      <c r="B234" s="56">
        <v>4</v>
      </c>
      <c r="C234" s="57">
        <v>0.5625</v>
      </c>
      <c r="D234" s="57">
        <v>0.56527799999999995</v>
      </c>
      <c r="E234" s="58" t="str">
        <f t="shared" si="7"/>
        <v>Table 34</v>
      </c>
      <c r="F234" s="56"/>
    </row>
    <row r="235" spans="1:6">
      <c r="A235" s="56" t="s">
        <v>413</v>
      </c>
      <c r="B235" s="56">
        <v>1</v>
      </c>
      <c r="C235" s="57">
        <v>0.6875</v>
      </c>
      <c r="D235" s="57">
        <v>0.68819399999999997</v>
      </c>
      <c r="E235" s="58" t="str">
        <f t="shared" si="7"/>
        <v>Table 34</v>
      </c>
      <c r="F235" s="56"/>
    </row>
    <row r="236" spans="1:6">
      <c r="A236" s="56" t="s">
        <v>414</v>
      </c>
      <c r="B236" s="56">
        <v>3</v>
      </c>
      <c r="C236" s="57">
        <v>0.6875</v>
      </c>
      <c r="D236" s="57">
        <v>0.68958299999999995</v>
      </c>
      <c r="E236" s="58" t="str">
        <f t="shared" si="7"/>
        <v>Table 34</v>
      </c>
      <c r="F236" s="56"/>
    </row>
    <row r="237" spans="1:6">
      <c r="A237" s="56" t="s">
        <v>415</v>
      </c>
      <c r="B237" s="56">
        <v>2</v>
      </c>
      <c r="C237" s="57">
        <v>0.6875</v>
      </c>
      <c r="D237" s="57">
        <v>0.68888899999999997</v>
      </c>
      <c r="E237" s="58" t="str">
        <f t="shared" si="7"/>
        <v>Table 34</v>
      </c>
      <c r="F237" s="56"/>
    </row>
    <row r="238" spans="1:6">
      <c r="A238" s="54" t="s">
        <v>513</v>
      </c>
      <c r="B238" s="54"/>
      <c r="C238" s="55"/>
      <c r="D238" s="55"/>
      <c r="E238" s="54" t="s">
        <v>514</v>
      </c>
      <c r="F238" s="56"/>
    </row>
    <row r="239" spans="1:6">
      <c r="A239" s="56"/>
      <c r="B239" s="56"/>
      <c r="C239" s="57"/>
      <c r="D239" s="57"/>
      <c r="E239" s="56"/>
      <c r="F239" s="56"/>
    </row>
    <row r="240" spans="1:6">
      <c r="A240" s="56" t="s">
        <v>398</v>
      </c>
      <c r="B240" s="56">
        <v>2</v>
      </c>
      <c r="C240" s="57">
        <v>0.72916666666666663</v>
      </c>
      <c r="D240" s="57">
        <v>0.73055599999999998</v>
      </c>
      <c r="E240" s="58" t="str">
        <f>HYPERLINK("#'Table 35'!A1","Table 35")</f>
        <v>Table 35</v>
      </c>
      <c r="F240" s="56"/>
    </row>
    <row r="241" spans="1:6">
      <c r="A241" s="56" t="s">
        <v>413</v>
      </c>
      <c r="B241" s="56">
        <v>6</v>
      </c>
      <c r="C241" s="57">
        <v>0.10416666666666667</v>
      </c>
      <c r="D241" s="57">
        <v>0.108333</v>
      </c>
      <c r="E241" s="58" t="str">
        <f>HYPERLINK("#'Table 35'!A1","Table 35")</f>
        <v>Table 35</v>
      </c>
      <c r="F241" s="56"/>
    </row>
    <row r="242" spans="1:6">
      <c r="A242" s="54" t="s">
        <v>515</v>
      </c>
      <c r="B242" s="54"/>
      <c r="C242" s="55"/>
      <c r="D242" s="55"/>
      <c r="E242" s="54" t="s">
        <v>516</v>
      </c>
      <c r="F242" s="56"/>
    </row>
    <row r="243" spans="1:6">
      <c r="A243" s="54" t="s">
        <v>517</v>
      </c>
      <c r="B243" s="54"/>
      <c r="C243" s="55"/>
      <c r="D243" s="55"/>
      <c r="E243" s="54" t="s">
        <v>518</v>
      </c>
      <c r="F243" s="56"/>
    </row>
    <row r="244" spans="1:6">
      <c r="A244" s="56"/>
      <c r="B244" s="56"/>
      <c r="C244" s="57"/>
      <c r="D244" s="57"/>
      <c r="E244" s="56"/>
      <c r="F244" s="56"/>
    </row>
    <row r="245" spans="1:6">
      <c r="A245" s="56" t="s">
        <v>401</v>
      </c>
      <c r="B245" s="56">
        <v>3</v>
      </c>
      <c r="C245" s="57">
        <v>0.72916666666666663</v>
      </c>
      <c r="D245" s="57">
        <v>0.73124999999999996</v>
      </c>
      <c r="E245" s="58" t="str">
        <f>HYPERLINK("#'Table 38'!A1","Table 38")</f>
        <v>Table 38</v>
      </c>
      <c r="F245" s="56"/>
    </row>
    <row r="246" spans="1:6">
      <c r="A246" s="56" t="s">
        <v>404</v>
      </c>
      <c r="B246" s="56">
        <v>12</v>
      </c>
      <c r="C246" s="57">
        <v>0.60416666666666663</v>
      </c>
      <c r="D246" s="57">
        <v>0.61250000000000004</v>
      </c>
      <c r="E246" s="58" t="str">
        <f>HYPERLINK("#'Table 38'!A1","Table 38")</f>
        <v>Table 38</v>
      </c>
      <c r="F246" s="56"/>
    </row>
    <row r="247" spans="1:6">
      <c r="A247" s="59" t="s">
        <v>431</v>
      </c>
      <c r="B247" s="59"/>
      <c r="C247" s="60"/>
      <c r="D247" s="60"/>
      <c r="E247" s="59"/>
      <c r="F247" s="56"/>
    </row>
    <row r="248" spans="1:6">
      <c r="A248" s="56" t="s">
        <v>413</v>
      </c>
      <c r="B248" s="56">
        <v>8</v>
      </c>
      <c r="C248" s="57">
        <v>0.10416666666666667</v>
      </c>
      <c r="D248" s="57">
        <v>0.109722</v>
      </c>
      <c r="E248" s="58" t="str">
        <f>HYPERLINK("#'Table 38'!A1","Table 38")</f>
        <v>Table 38</v>
      </c>
      <c r="F248" s="56"/>
    </row>
    <row r="249" spans="1:6">
      <c r="A249" s="54" t="s">
        <v>519</v>
      </c>
      <c r="B249" s="54"/>
      <c r="C249" s="55"/>
      <c r="D249" s="55"/>
      <c r="E249" s="54" t="s">
        <v>520</v>
      </c>
      <c r="F249" s="56"/>
    </row>
    <row r="250" spans="1:6">
      <c r="A250" s="54" t="s">
        <v>521</v>
      </c>
      <c r="B250" s="54"/>
      <c r="C250" s="55"/>
      <c r="D250" s="55"/>
      <c r="E250" s="54" t="s">
        <v>522</v>
      </c>
      <c r="F250" s="56"/>
    </row>
    <row r="251" spans="1:6">
      <c r="A251" s="54" t="s">
        <v>523</v>
      </c>
      <c r="B251" s="54"/>
      <c r="C251" s="55"/>
      <c r="D251" s="55"/>
      <c r="E251" s="54" t="s">
        <v>524</v>
      </c>
      <c r="F251" s="56"/>
    </row>
    <row r="252" spans="1:6">
      <c r="A252" s="56"/>
      <c r="B252" s="56"/>
      <c r="C252" s="57"/>
      <c r="D252" s="57"/>
      <c r="E252" s="56"/>
      <c r="F252" s="56"/>
    </row>
    <row r="253" spans="1:6">
      <c r="A253" s="56" t="s">
        <v>398</v>
      </c>
      <c r="B253" s="56">
        <v>4</v>
      </c>
      <c r="C253" s="57">
        <v>0.72916666666666663</v>
      </c>
      <c r="D253" s="57">
        <v>0.73194400000000004</v>
      </c>
      <c r="E253" s="58" t="str">
        <f>HYPERLINK("#'Table 41'!A1","Table 41")</f>
        <v>Table 41</v>
      </c>
      <c r="F253" s="56"/>
    </row>
    <row r="254" spans="1:6">
      <c r="A254" s="56" t="s">
        <v>415</v>
      </c>
      <c r="B254" s="56">
        <v>1</v>
      </c>
      <c r="C254" s="57">
        <v>0.72916666666666663</v>
      </c>
      <c r="D254" s="57">
        <v>0.72986099999999998</v>
      </c>
      <c r="E254" s="58" t="str">
        <f>HYPERLINK("#'Table 41'!A1","Table 41")</f>
        <v>Table 41</v>
      </c>
      <c r="F254" s="56"/>
    </row>
    <row r="255" spans="1:6">
      <c r="A255" s="54" t="s">
        <v>525</v>
      </c>
      <c r="B255" s="54"/>
      <c r="C255" s="55"/>
      <c r="D255" s="55"/>
      <c r="E255" s="54" t="s">
        <v>526</v>
      </c>
      <c r="F255" s="56"/>
    </row>
    <row r="256" spans="1:6">
      <c r="A256" s="56"/>
      <c r="B256" s="56"/>
      <c r="C256" s="57"/>
      <c r="D256" s="57"/>
      <c r="E256" s="56"/>
      <c r="F256" s="56"/>
    </row>
    <row r="257" spans="1:6">
      <c r="A257" s="56" t="s">
        <v>401</v>
      </c>
      <c r="B257" s="56">
        <v>1</v>
      </c>
      <c r="C257" s="57">
        <v>0.72916666666666663</v>
      </c>
      <c r="D257" s="57">
        <v>0.72986099999999998</v>
      </c>
      <c r="E257" s="58" t="str">
        <f>HYPERLINK("#'Table 42'!A1","Table 42")</f>
        <v>Table 42</v>
      </c>
      <c r="F257" s="56"/>
    </row>
    <row r="258" spans="1:6">
      <c r="A258" s="56" t="s">
        <v>403</v>
      </c>
      <c r="B258" s="56">
        <v>2</v>
      </c>
      <c r="C258" s="57">
        <v>0.72916666666666663</v>
      </c>
      <c r="D258" s="57">
        <v>0.73055599999999998</v>
      </c>
      <c r="E258" s="58" t="str">
        <f>HYPERLINK("#'Table 42'!A1","Table 42")</f>
        <v>Table 42</v>
      </c>
      <c r="F258" s="56"/>
    </row>
    <row r="259" spans="1:6">
      <c r="A259" s="56" t="s">
        <v>408</v>
      </c>
      <c r="B259" s="56">
        <v>5</v>
      </c>
      <c r="C259" s="57">
        <v>0.60416666666666663</v>
      </c>
      <c r="D259" s="57">
        <v>0.60763900000000004</v>
      </c>
      <c r="E259" s="58" t="str">
        <f>HYPERLINK("#'Table 42'!A1","Table 42")</f>
        <v>Table 42</v>
      </c>
      <c r="F259" s="56"/>
    </row>
    <row r="260" spans="1:6">
      <c r="A260" s="56" t="s">
        <v>414</v>
      </c>
      <c r="B260" s="56">
        <v>1</v>
      </c>
      <c r="C260" s="57">
        <v>0.72916666666666663</v>
      </c>
      <c r="D260" s="57">
        <v>0.72986099999999998</v>
      </c>
      <c r="E260" s="58" t="str">
        <f>HYPERLINK("#'Table 42'!A1","Table 42")</f>
        <v>Table 42</v>
      </c>
      <c r="F260" s="56"/>
    </row>
    <row r="261" spans="1:6">
      <c r="A261" s="54" t="s">
        <v>527</v>
      </c>
      <c r="B261" s="54"/>
      <c r="C261" s="55"/>
      <c r="D261" s="55"/>
      <c r="E261" s="54" t="s">
        <v>528</v>
      </c>
      <c r="F261" s="56"/>
    </row>
    <row r="262" spans="1:6">
      <c r="A262" s="56"/>
      <c r="B262" s="56"/>
      <c r="C262" s="57"/>
      <c r="D262" s="57"/>
      <c r="E262" s="56"/>
      <c r="F262" s="56"/>
    </row>
    <row r="263" spans="1:6">
      <c r="A263" s="56" t="s">
        <v>397</v>
      </c>
      <c r="B263" s="56">
        <v>3</v>
      </c>
      <c r="C263" s="57">
        <v>0.10416666666666667</v>
      </c>
      <c r="D263" s="57">
        <v>0.10625</v>
      </c>
      <c r="E263" s="58" t="str">
        <f>HYPERLINK("#'Table 43'!A1","Table 43")</f>
        <v>Table 43</v>
      </c>
      <c r="F263" s="56"/>
    </row>
    <row r="264" spans="1:6">
      <c r="A264" s="56" t="s">
        <v>398</v>
      </c>
      <c r="B264" s="56">
        <v>21</v>
      </c>
      <c r="C264" s="57">
        <v>0.10416666666666667</v>
      </c>
      <c r="D264" s="57">
        <v>0.11874999999999999</v>
      </c>
      <c r="E264" s="58" t="str">
        <f>HYPERLINK("#'Table 43'!A1","Table 43")</f>
        <v>Table 43</v>
      </c>
      <c r="F264" s="56"/>
    </row>
    <row r="265" spans="1:6">
      <c r="A265" s="56" t="s">
        <v>404</v>
      </c>
      <c r="B265" s="56">
        <v>5</v>
      </c>
      <c r="C265" s="57">
        <v>0.97916666666666663</v>
      </c>
      <c r="D265" s="57">
        <v>0.98263900000000004</v>
      </c>
      <c r="E265" s="58" t="str">
        <f>HYPERLINK("#'Table 43'!A1","Table 43")</f>
        <v>Table 43</v>
      </c>
      <c r="F265" s="56"/>
    </row>
    <row r="266" spans="1:6">
      <c r="A266" s="59" t="s">
        <v>405</v>
      </c>
      <c r="B266" s="59"/>
      <c r="C266" s="60"/>
      <c r="D266" s="60"/>
      <c r="E266" s="59"/>
      <c r="F266" s="56"/>
    </row>
    <row r="267" spans="1:6">
      <c r="A267" s="56" t="s">
        <v>409</v>
      </c>
      <c r="B267" s="56">
        <v>6</v>
      </c>
      <c r="C267" s="57">
        <v>0.10416666666666667</v>
      </c>
      <c r="D267" s="57">
        <v>0.108333</v>
      </c>
      <c r="E267" s="58" t="str">
        <f>HYPERLINK("#'Table 43'!A1","Table 43")</f>
        <v>Table 43</v>
      </c>
      <c r="F267" s="56"/>
    </row>
    <row r="268" spans="1:6">
      <c r="A268" s="56" t="s">
        <v>411</v>
      </c>
      <c r="B268" s="56">
        <v>0</v>
      </c>
      <c r="C268" s="57">
        <v>0.10416666666666667</v>
      </c>
      <c r="D268" s="57">
        <v>0.104167</v>
      </c>
      <c r="E268" s="58" t="str">
        <f>HYPERLINK("#'Table 43'!A1","Table 43")</f>
        <v>Table 43</v>
      </c>
      <c r="F268" s="56"/>
    </row>
    <row r="269" spans="1:6">
      <c r="A269" s="59" t="s">
        <v>445</v>
      </c>
      <c r="B269" s="59"/>
      <c r="C269" s="60"/>
      <c r="D269" s="60"/>
      <c r="E269" s="59"/>
      <c r="F269" s="56"/>
    </row>
    <row r="270" spans="1:6">
      <c r="A270" s="54" t="s">
        <v>529</v>
      </c>
      <c r="B270" s="54"/>
      <c r="C270" s="55"/>
      <c r="D270" s="55"/>
      <c r="E270" s="54" t="s">
        <v>530</v>
      </c>
      <c r="F270" s="56"/>
    </row>
    <row r="271" spans="1:6">
      <c r="A271" s="56"/>
      <c r="B271" s="56"/>
      <c r="C271" s="57"/>
      <c r="D271" s="57"/>
      <c r="E271" s="56"/>
      <c r="F271" s="56"/>
    </row>
    <row r="272" spans="1:6">
      <c r="A272" s="59" t="s">
        <v>489</v>
      </c>
      <c r="B272" s="59"/>
      <c r="C272" s="60"/>
      <c r="D272" s="60"/>
      <c r="E272" s="59"/>
      <c r="F272" s="56"/>
    </row>
    <row r="273" spans="1:6">
      <c r="A273" s="59" t="s">
        <v>430</v>
      </c>
      <c r="B273" s="59"/>
      <c r="C273" s="60"/>
      <c r="D273" s="60"/>
      <c r="E273" s="59"/>
      <c r="F273" s="56"/>
    </row>
    <row r="274" spans="1:6">
      <c r="A274" s="56" t="s">
        <v>418</v>
      </c>
      <c r="B274" s="56">
        <v>0</v>
      </c>
      <c r="C274" s="57">
        <v>0.60416666666666663</v>
      </c>
      <c r="D274" s="57">
        <v>0.60416700000000001</v>
      </c>
      <c r="E274" s="58" t="str">
        <f>HYPERLINK("#'Table 44'!A1","Table 44")</f>
        <v>Table 44</v>
      </c>
      <c r="F274" s="56"/>
    </row>
    <row r="275" spans="1:6">
      <c r="A275" s="56" t="s">
        <v>407</v>
      </c>
      <c r="B275" s="56">
        <v>182</v>
      </c>
      <c r="C275" s="57">
        <v>0.60416666666666663</v>
      </c>
      <c r="D275" s="57">
        <v>0.73055599999999998</v>
      </c>
      <c r="E275" s="58" t="str">
        <f>HYPERLINK("#'Table 44'!A1","Table 44")</f>
        <v>Table 44</v>
      </c>
      <c r="F275" s="61" t="s">
        <v>543</v>
      </c>
    </row>
    <row r="276" spans="1:6">
      <c r="A276" s="56" t="s">
        <v>409</v>
      </c>
      <c r="B276" s="56">
        <v>65</v>
      </c>
      <c r="C276" s="57">
        <v>0.60416666666666663</v>
      </c>
      <c r="D276" s="57">
        <v>0.64930600000000005</v>
      </c>
      <c r="E276" s="58" t="str">
        <f>HYPERLINK("#'Table 44'!A1","Table 44")</f>
        <v>Table 44</v>
      </c>
      <c r="F276" s="61" t="s">
        <v>543</v>
      </c>
    </row>
    <row r="277" spans="1:6">
      <c r="A277" s="54" t="s">
        <v>531</v>
      </c>
      <c r="B277" s="54"/>
      <c r="C277" s="55"/>
      <c r="D277" s="55"/>
      <c r="E277" s="54" t="s">
        <v>532</v>
      </c>
      <c r="F277" s="56"/>
    </row>
    <row r="278" spans="1:6">
      <c r="A278" s="56"/>
      <c r="B278" s="56"/>
      <c r="C278" s="57"/>
      <c r="D278" s="57"/>
      <c r="E278" s="56"/>
      <c r="F278" s="56"/>
    </row>
    <row r="279" spans="1:6">
      <c r="A279" s="59" t="s">
        <v>533</v>
      </c>
      <c r="B279" s="59"/>
      <c r="C279" s="60"/>
      <c r="D279" s="60"/>
      <c r="E279" s="59"/>
      <c r="F279" s="56"/>
    </row>
    <row r="280" spans="1:6">
      <c r="A280" s="54" t="s">
        <v>535</v>
      </c>
      <c r="B280" s="54"/>
      <c r="C280" s="55"/>
      <c r="D280" s="55"/>
      <c r="E280" s="54" t="s">
        <v>536</v>
      </c>
      <c r="F280" s="56"/>
    </row>
    <row r="281" spans="1:6">
      <c r="A281" s="56"/>
      <c r="B281" s="56"/>
      <c r="C281" s="57"/>
      <c r="D281" s="57"/>
      <c r="E281" s="56"/>
      <c r="F281" s="56"/>
    </row>
    <row r="282" spans="1:6">
      <c r="A282" s="56" t="s">
        <v>404</v>
      </c>
      <c r="B282" s="56">
        <v>0</v>
      </c>
      <c r="C282" s="57">
        <v>0.60416666666666663</v>
      </c>
      <c r="D282" s="57">
        <v>0.60416700000000001</v>
      </c>
      <c r="E282" s="58" t="str">
        <f>HYPERLINK("#'Table 46'!A1","Table 46")</f>
        <v>Table 46</v>
      </c>
      <c r="F282" s="56"/>
    </row>
    <row r="283" spans="1:6">
      <c r="A283" s="54" t="s">
        <v>537</v>
      </c>
      <c r="B283" s="54"/>
      <c r="C283" s="55"/>
      <c r="D283" s="55"/>
      <c r="E283" s="54" t="s">
        <v>538</v>
      </c>
      <c r="F283" s="56"/>
    </row>
    <row r="284" spans="1:6">
      <c r="A284" s="56"/>
      <c r="B284" s="56"/>
      <c r="C284" s="57"/>
      <c r="D284" s="57"/>
      <c r="E284" s="56"/>
      <c r="F284" s="56"/>
    </row>
    <row r="285" spans="1:6">
      <c r="A285" s="56" t="s">
        <v>397</v>
      </c>
      <c r="B285" s="56">
        <v>3</v>
      </c>
      <c r="C285" s="57">
        <v>0.72916666666666663</v>
      </c>
      <c r="D285" s="57">
        <v>0.73124999999999996</v>
      </c>
      <c r="E285" s="58" t="str">
        <f>HYPERLINK("#'Table 47'!A1","Table 47")</f>
        <v>Table 47</v>
      </c>
      <c r="F285" s="56"/>
    </row>
    <row r="286" spans="1:6">
      <c r="A286" s="54" t="s">
        <v>539</v>
      </c>
      <c r="B286" s="54"/>
      <c r="C286" s="55"/>
      <c r="D286" s="55"/>
      <c r="E286" s="54" t="s">
        <v>540</v>
      </c>
      <c r="F286" s="56"/>
    </row>
    <row r="287" spans="1:6">
      <c r="A287" s="56"/>
      <c r="B287" s="56"/>
      <c r="C287" s="57"/>
      <c r="D287" s="57"/>
      <c r="E287" s="56"/>
      <c r="F287" s="56"/>
    </row>
    <row r="288" spans="1:6">
      <c r="A288" s="56" t="s">
        <v>396</v>
      </c>
      <c r="B288" s="56">
        <v>2</v>
      </c>
      <c r="C288" s="57">
        <v>0.6875</v>
      </c>
      <c r="D288" s="57">
        <v>0.68888899999999997</v>
      </c>
      <c r="E288" s="58" t="str">
        <f>HYPERLINK("#'Table 48'!A1","Table 48")</f>
        <v>Table 48</v>
      </c>
      <c r="F288" s="56"/>
    </row>
    <row r="289" spans="1:6">
      <c r="A289" s="59" t="s">
        <v>491</v>
      </c>
      <c r="B289" s="59"/>
      <c r="C289" s="60"/>
      <c r="D289" s="60"/>
      <c r="E289" s="59"/>
      <c r="F289" s="56"/>
    </row>
    <row r="290" spans="1:6">
      <c r="A290" s="56" t="s">
        <v>399</v>
      </c>
      <c r="B290" s="56">
        <v>1</v>
      </c>
      <c r="C290" s="57">
        <v>0.5625</v>
      </c>
      <c r="D290" s="57">
        <v>0.56319399999999997</v>
      </c>
      <c r="E290" s="58" t="str">
        <f>HYPERLINK("#'Table 48'!A1","Table 48")</f>
        <v>Table 48</v>
      </c>
      <c r="F290" s="56"/>
    </row>
    <row r="291" spans="1:6">
      <c r="A291" s="56" t="s">
        <v>404</v>
      </c>
      <c r="B291" s="56">
        <v>97</v>
      </c>
      <c r="C291" s="57">
        <v>0.5625</v>
      </c>
      <c r="D291" s="57">
        <v>0.629861</v>
      </c>
      <c r="E291" s="58" t="str">
        <f>HYPERLINK("#'Table 48'!A1","Table 48")</f>
        <v>Table 48</v>
      </c>
      <c r="F291" s="61" t="s">
        <v>543</v>
      </c>
    </row>
    <row r="292" spans="1:6">
      <c r="A292" s="56" t="s">
        <v>407</v>
      </c>
      <c r="B292" s="56">
        <v>2</v>
      </c>
      <c r="C292" s="57">
        <v>0.6875</v>
      </c>
      <c r="D292" s="57">
        <v>0.68888899999999997</v>
      </c>
      <c r="E292" s="58" t="str">
        <f>HYPERLINK("#'Table 48'!A1","Table 48")</f>
        <v>Table 48</v>
      </c>
      <c r="F292" s="56"/>
    </row>
    <row r="293" spans="1:6">
      <c r="A293" s="59" t="s">
        <v>440</v>
      </c>
      <c r="B293" s="59"/>
      <c r="C293" s="60"/>
      <c r="D293" s="60"/>
      <c r="E293" s="59"/>
      <c r="F293" s="56"/>
    </row>
    <row r="294" spans="1:6">
      <c r="A294" s="54" t="s">
        <v>541</v>
      </c>
      <c r="B294" s="54"/>
      <c r="C294" s="55"/>
      <c r="D294" s="55"/>
      <c r="E294" s="54" t="s">
        <v>542</v>
      </c>
      <c r="F294" s="56"/>
    </row>
    <row r="295" spans="1:6">
      <c r="A295" s="56"/>
      <c r="B295" s="56"/>
      <c r="C295" s="57"/>
      <c r="D295" s="57"/>
      <c r="E295" s="56"/>
      <c r="F295" s="56"/>
    </row>
    <row r="296" spans="1:6">
      <c r="A296" s="59" t="s">
        <v>489</v>
      </c>
      <c r="B296" s="59"/>
      <c r="C296" s="60"/>
      <c r="D296" s="60"/>
      <c r="E296" s="59"/>
      <c r="F296" s="56"/>
    </row>
    <row r="297" spans="1:6">
      <c r="A297" s="56" t="s">
        <v>398</v>
      </c>
      <c r="B297" s="56">
        <v>70</v>
      </c>
      <c r="C297" s="57">
        <v>0.72916666666666663</v>
      </c>
      <c r="D297" s="57">
        <v>0.77777799999999997</v>
      </c>
      <c r="E297" s="58" t="str">
        <f t="shared" ref="E297:E303" si="8">HYPERLINK("#'Table 49'!A1","Table 49")</f>
        <v>Table 49</v>
      </c>
      <c r="F297" s="61" t="s">
        <v>543</v>
      </c>
    </row>
    <row r="298" spans="1:6">
      <c r="A298" s="56" t="s">
        <v>400</v>
      </c>
      <c r="B298" s="56">
        <v>21</v>
      </c>
      <c r="C298" s="57">
        <v>0.72916666666666663</v>
      </c>
      <c r="D298" s="57">
        <v>0.74375000000000002</v>
      </c>
      <c r="E298" s="58" t="str">
        <f t="shared" si="8"/>
        <v>Table 49</v>
      </c>
      <c r="F298" s="56"/>
    </row>
    <row r="299" spans="1:6">
      <c r="A299" s="56" t="s">
        <v>401</v>
      </c>
      <c r="B299" s="56">
        <v>27</v>
      </c>
      <c r="C299" s="57">
        <v>0.72916666666666663</v>
      </c>
      <c r="D299" s="57">
        <v>0.74791700000000005</v>
      </c>
      <c r="E299" s="58" t="str">
        <f t="shared" si="8"/>
        <v>Table 49</v>
      </c>
      <c r="F299" s="56"/>
    </row>
    <row r="300" spans="1:6">
      <c r="A300" s="56" t="s">
        <v>404</v>
      </c>
      <c r="B300" s="56">
        <v>35</v>
      </c>
      <c r="C300" s="57">
        <v>0.60416666666666663</v>
      </c>
      <c r="D300" s="57">
        <v>0.62847200000000003</v>
      </c>
      <c r="E300" s="58" t="str">
        <f t="shared" si="8"/>
        <v>Table 49</v>
      </c>
      <c r="F300" s="61" t="s">
        <v>543</v>
      </c>
    </row>
    <row r="301" spans="1:6">
      <c r="A301" s="56" t="s">
        <v>419</v>
      </c>
      <c r="B301" s="56">
        <v>1</v>
      </c>
      <c r="C301" s="57">
        <v>0.10416666666666667</v>
      </c>
      <c r="D301" s="57">
        <v>0.104861</v>
      </c>
      <c r="E301" s="58" t="str">
        <f t="shared" si="8"/>
        <v>Table 49</v>
      </c>
      <c r="F301" s="56"/>
    </row>
    <row r="302" spans="1:6">
      <c r="A302" s="56" t="s">
        <v>409</v>
      </c>
      <c r="B302" s="56">
        <v>6</v>
      </c>
      <c r="C302" s="57">
        <v>0.10416666666666667</v>
      </c>
      <c r="D302" s="57">
        <v>0.108333</v>
      </c>
      <c r="E302" s="58" t="str">
        <f t="shared" si="8"/>
        <v>Table 49</v>
      </c>
      <c r="F302" s="56"/>
    </row>
    <row r="303" spans="1:6">
      <c r="A303" s="56" t="s">
        <v>411</v>
      </c>
      <c r="B303" s="56">
        <v>11</v>
      </c>
      <c r="C303" s="57">
        <v>0.10416666666666667</v>
      </c>
      <c r="D303" s="57">
        <v>0.111806</v>
      </c>
      <c r="E303" s="58" t="str">
        <f t="shared" si="8"/>
        <v>Table 49</v>
      </c>
      <c r="F303" s="56"/>
    </row>
    <row r="304" spans="1:6">
      <c r="A304" s="59" t="s">
        <v>533</v>
      </c>
      <c r="B304" s="59"/>
      <c r="C304" s="60"/>
      <c r="D304" s="60"/>
      <c r="E304" s="59"/>
      <c r="F304" s="56"/>
    </row>
    <row r="305" spans="1:6">
      <c r="A305" s="56" t="s">
        <v>413</v>
      </c>
      <c r="B305" s="56">
        <v>9</v>
      </c>
      <c r="C305" s="57">
        <v>0.72916666666666663</v>
      </c>
      <c r="D305" s="57">
        <v>0.73541699999999999</v>
      </c>
      <c r="E305" s="58" t="str">
        <f>HYPERLINK("#'Table 49'!A1","Table 49")</f>
        <v>Table 49</v>
      </c>
      <c r="F305" s="56"/>
    </row>
    <row r="306" spans="1:6">
      <c r="A306" s="56" t="s">
        <v>414</v>
      </c>
      <c r="B306" s="56">
        <v>51</v>
      </c>
      <c r="C306" s="57">
        <v>0.72916666666666663</v>
      </c>
      <c r="D306" s="57">
        <v>0.76458300000000001</v>
      </c>
      <c r="E306" s="58" t="str">
        <f>HYPERLINK("#'Table 49'!A1","Table 49")</f>
        <v>Table 49</v>
      </c>
      <c r="F306" s="61" t="s">
        <v>543</v>
      </c>
    </row>
    <row r="307" spans="1:6">
      <c r="A307" s="56" t="s">
        <v>415</v>
      </c>
      <c r="B307" s="56">
        <v>16</v>
      </c>
      <c r="C307" s="57">
        <v>0.72916666666666663</v>
      </c>
      <c r="D307" s="57">
        <v>0.74027799999999999</v>
      </c>
      <c r="E307" s="58" t="str">
        <f>HYPERLINK("#'Table 49'!A1","Table 49")</f>
        <v>Table 49</v>
      </c>
      <c r="F307" s="56"/>
    </row>
  </sheetData>
  <conditionalFormatting sqref="B1:B1048576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Q35"/>
  <sheetViews>
    <sheetView workbookViewId="0">
      <selection activeCell="C19" sqref="C19:D19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94</v>
      </c>
      <c r="B1" s="62"/>
      <c r="C1" s="62"/>
      <c r="D1" s="84" t="s">
        <v>95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9.0273333333333317E-3</v>
      </c>
    </row>
    <row r="2" spans="1:69" ht="0.95" customHeight="1"/>
    <row r="3" spans="1:69" ht="33" customHeight="1">
      <c r="A3" s="1" t="s">
        <v>3</v>
      </c>
      <c r="B3" s="1" t="s">
        <v>4</v>
      </c>
      <c r="C3" s="70" t="s">
        <v>96</v>
      </c>
      <c r="D3" s="70"/>
      <c r="E3" s="38" t="s">
        <v>32</v>
      </c>
      <c r="F3" s="11" t="s">
        <v>33</v>
      </c>
      <c r="G3" s="79" t="s">
        <v>34</v>
      </c>
      <c r="H3" s="79"/>
      <c r="I3" s="11" t="s">
        <v>35</v>
      </c>
      <c r="J3" s="12" t="s">
        <v>36</v>
      </c>
      <c r="K3" s="12" t="s">
        <v>37</v>
      </c>
      <c r="L3" s="13" t="s">
        <v>38</v>
      </c>
      <c r="M3" s="12" t="s">
        <v>39</v>
      </c>
      <c r="N3" s="12" t="s">
        <v>40</v>
      </c>
    </row>
    <row r="4" spans="1:69" ht="17.25" customHeight="1">
      <c r="A4" s="3" t="s">
        <v>15</v>
      </c>
      <c r="B4" s="4">
        <v>45860</v>
      </c>
      <c r="C4" s="69"/>
      <c r="D4" s="69"/>
      <c r="E4" s="10"/>
      <c r="F4" s="10"/>
      <c r="G4" s="69"/>
      <c r="H4" s="69"/>
      <c r="I4" s="10"/>
      <c r="J4" s="10"/>
      <c r="K4" s="10"/>
      <c r="L4" s="10"/>
      <c r="M4" s="10"/>
      <c r="N4" s="10"/>
    </row>
    <row r="5" spans="1:69" ht="16.5" customHeight="1">
      <c r="A5" s="3" t="s">
        <v>18</v>
      </c>
      <c r="B5" s="4">
        <v>45861</v>
      </c>
      <c r="C5" s="68"/>
      <c r="D5" s="68"/>
      <c r="E5" s="9"/>
      <c r="F5" s="9"/>
      <c r="G5" s="68"/>
      <c r="H5" s="68"/>
      <c r="I5" s="9"/>
      <c r="J5" s="9"/>
      <c r="K5" s="9"/>
      <c r="L5" s="9"/>
      <c r="M5" s="9"/>
      <c r="N5" s="9"/>
    </row>
    <row r="6" spans="1:69" ht="16.5" customHeight="1">
      <c r="A6" s="3" t="s">
        <v>19</v>
      </c>
      <c r="B6" s="4">
        <v>45862</v>
      </c>
      <c r="C6" s="68"/>
      <c r="D6" s="68"/>
      <c r="E6" s="9"/>
      <c r="F6" s="9"/>
      <c r="G6" s="68"/>
      <c r="H6" s="68"/>
      <c r="I6" s="9"/>
      <c r="J6" s="9"/>
      <c r="K6" s="9"/>
      <c r="L6" s="9"/>
      <c r="M6" s="9"/>
      <c r="N6" s="9"/>
    </row>
    <row r="7" spans="1:69" ht="16.5" customHeight="1">
      <c r="A7" s="3" t="s">
        <v>20</v>
      </c>
      <c r="B7" s="4">
        <v>45863</v>
      </c>
      <c r="C7" s="68"/>
      <c r="D7" s="68"/>
      <c r="E7" s="9"/>
      <c r="F7" s="9"/>
      <c r="G7" s="68"/>
      <c r="H7" s="68"/>
      <c r="I7" s="9"/>
      <c r="J7" s="9"/>
      <c r="K7" s="9"/>
      <c r="L7" s="9"/>
      <c r="M7" s="9"/>
      <c r="N7" s="9"/>
    </row>
    <row r="8" spans="1:69" ht="16.5" customHeight="1">
      <c r="A8" s="3" t="s">
        <v>21</v>
      </c>
      <c r="B8" s="4">
        <v>45864</v>
      </c>
      <c r="C8" s="68"/>
      <c r="D8" s="68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8"/>
      <c r="D9" s="68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8"/>
      <c r="D10" s="68"/>
      <c r="E10" s="9"/>
      <c r="F10" s="9"/>
      <c r="G10" s="68"/>
      <c r="H10" s="68"/>
      <c r="I10" s="9"/>
      <c r="J10" s="9"/>
      <c r="K10" s="9"/>
      <c r="L10" s="9"/>
      <c r="M10" s="9"/>
      <c r="N10" s="9"/>
    </row>
    <row r="11" spans="1:69" ht="16.5" customHeight="1">
      <c r="A11" s="3" t="s">
        <v>15</v>
      </c>
      <c r="B11" s="4">
        <v>45867</v>
      </c>
      <c r="C11" s="68"/>
      <c r="D11" s="68"/>
      <c r="E11" s="9"/>
      <c r="F11" s="9"/>
      <c r="G11" s="68"/>
      <c r="H11" s="68"/>
      <c r="I11" s="9"/>
      <c r="J11" s="9"/>
      <c r="K11" s="9"/>
      <c r="L11" s="9"/>
      <c r="M11" s="9"/>
      <c r="N11" s="9"/>
    </row>
    <row r="12" spans="1:69" ht="17.25" customHeight="1">
      <c r="A12" s="3" t="s">
        <v>18</v>
      </c>
      <c r="B12" s="4">
        <v>45868</v>
      </c>
      <c r="C12" s="69"/>
      <c r="D12" s="69"/>
      <c r="E12" s="10"/>
      <c r="F12" s="10"/>
      <c r="G12" s="69"/>
      <c r="H12" s="69"/>
      <c r="I12" s="10"/>
      <c r="J12" s="10"/>
      <c r="K12" s="10"/>
      <c r="L12" s="10"/>
      <c r="M12" s="10"/>
      <c r="N12" s="10"/>
    </row>
    <row r="13" spans="1:69" ht="16.5" customHeight="1">
      <c r="A13" s="3" t="s">
        <v>19</v>
      </c>
      <c r="B13" s="4">
        <v>45869</v>
      </c>
      <c r="C13" s="68"/>
      <c r="D13" s="68"/>
      <c r="E13" s="9"/>
      <c r="F13" s="9"/>
      <c r="G13" s="68"/>
      <c r="H13" s="68"/>
      <c r="I13" s="9"/>
      <c r="J13" s="9"/>
      <c r="K13" s="9"/>
      <c r="L13" s="9"/>
      <c r="M13" s="9"/>
      <c r="N13" s="9"/>
    </row>
    <row r="14" spans="1:69" ht="16.5" customHeight="1">
      <c r="A14" s="3" t="s">
        <v>20</v>
      </c>
      <c r="B14" s="4">
        <v>45870</v>
      </c>
      <c r="C14" s="68"/>
      <c r="D14" s="68"/>
      <c r="E14" s="9"/>
      <c r="F14" s="9"/>
      <c r="G14" s="68"/>
      <c r="H14" s="68"/>
      <c r="I14" s="9"/>
      <c r="J14" s="9"/>
      <c r="K14" s="9"/>
      <c r="L14" s="9"/>
      <c r="M14" s="9"/>
      <c r="N14" s="9"/>
    </row>
    <row r="15" spans="1:69" ht="16.5" customHeight="1">
      <c r="A15" s="3" t="s">
        <v>21</v>
      </c>
      <c r="B15" s="4">
        <v>45871</v>
      </c>
      <c r="C15" s="68"/>
      <c r="D15" s="68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8"/>
      <c r="D16" s="68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8"/>
      <c r="D17" s="68"/>
      <c r="E17" s="9"/>
      <c r="F17" s="9"/>
      <c r="G17" s="68"/>
      <c r="H17" s="68"/>
      <c r="I17" s="9"/>
      <c r="J17" s="9"/>
      <c r="K17" s="9"/>
      <c r="L17" s="9"/>
      <c r="M17" s="9"/>
      <c r="N17" s="9"/>
    </row>
    <row r="18" spans="1:14" ht="16.5" customHeight="1">
      <c r="A18" s="3" t="s">
        <v>15</v>
      </c>
      <c r="B18" s="4">
        <v>45874</v>
      </c>
      <c r="C18" s="68"/>
      <c r="D18" s="68"/>
      <c r="E18" s="9"/>
      <c r="F18" s="9"/>
      <c r="G18" s="68"/>
      <c r="H18" s="68"/>
      <c r="I18" s="9"/>
      <c r="J18" s="9"/>
      <c r="K18" s="9"/>
      <c r="L18" s="9"/>
      <c r="M18" s="9"/>
      <c r="N18" s="9"/>
    </row>
    <row r="19" spans="1:14" ht="17.25" customHeight="1">
      <c r="A19" s="3" t="s">
        <v>18</v>
      </c>
      <c r="B19" s="4">
        <v>45875</v>
      </c>
      <c r="C19" s="69"/>
      <c r="D19" s="69"/>
      <c r="E19" s="10"/>
      <c r="F19" s="10"/>
      <c r="G19" s="69"/>
      <c r="H19" s="69"/>
      <c r="I19" s="10"/>
      <c r="J19" s="10"/>
      <c r="K19" s="10"/>
      <c r="L19" s="10"/>
      <c r="M19" s="10"/>
      <c r="N19" s="10"/>
    </row>
    <row r="20" spans="1:14" ht="16.5" customHeight="1">
      <c r="A20" s="3" t="s">
        <v>19</v>
      </c>
      <c r="B20" s="4">
        <v>45876</v>
      </c>
      <c r="C20" s="66" t="s">
        <v>97</v>
      </c>
      <c r="D20" s="66"/>
      <c r="E20" s="39" t="s">
        <v>56</v>
      </c>
      <c r="F20" s="9"/>
      <c r="G20" s="68"/>
      <c r="H20" s="68"/>
      <c r="I20" s="9"/>
      <c r="J20" s="9"/>
      <c r="K20" s="9"/>
      <c r="L20" s="9"/>
      <c r="M20" s="9"/>
      <c r="N20" s="9"/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39" t="s">
        <v>57</v>
      </c>
      <c r="F21" s="34">
        <v>0.32222200000000001</v>
      </c>
      <c r="G21" s="81">
        <v>0.59375</v>
      </c>
      <c r="H21" s="81"/>
      <c r="I21" s="24">
        <v>0.23958299999999999</v>
      </c>
      <c r="J21" s="7">
        <v>0</v>
      </c>
      <c r="K21" s="7">
        <v>1.1110999999999999E-2</v>
      </c>
      <c r="L21" s="8">
        <v>0</v>
      </c>
      <c r="M21" s="7">
        <v>1.1110999999999999E-2</v>
      </c>
      <c r="N21" s="7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39" t="s">
        <v>52</v>
      </c>
      <c r="F24" s="34">
        <v>0.72777800000000004</v>
      </c>
      <c r="G24" s="81">
        <v>0.10208299999999999</v>
      </c>
      <c r="H24" s="81"/>
      <c r="I24" s="24">
        <v>0.35208299999999998</v>
      </c>
      <c r="J24" s="7">
        <v>0</v>
      </c>
      <c r="K24" s="7">
        <v>1.389E-3</v>
      </c>
      <c r="L24" s="8">
        <v>0</v>
      </c>
      <c r="M24" s="7">
        <v>1.389E-3</v>
      </c>
      <c r="N24" s="7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39" t="s">
        <v>52</v>
      </c>
      <c r="F25" s="34">
        <v>0.72499999999999998</v>
      </c>
      <c r="G25" s="81">
        <v>9.5833000000000002E-2</v>
      </c>
      <c r="H25" s="81"/>
      <c r="I25" s="24">
        <v>0.345833</v>
      </c>
      <c r="J25" s="7">
        <v>0</v>
      </c>
      <c r="K25" s="7">
        <v>4.1669999999999997E-3</v>
      </c>
      <c r="L25" s="8">
        <v>0</v>
      </c>
      <c r="M25" s="7">
        <v>4.1669999999999997E-3</v>
      </c>
      <c r="N25" s="7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39" t="s">
        <v>52</v>
      </c>
      <c r="F26" s="34">
        <v>0.72708300000000003</v>
      </c>
      <c r="G26" s="81">
        <v>9.6528000000000003E-2</v>
      </c>
      <c r="H26" s="81"/>
      <c r="I26" s="24">
        <v>0.346528</v>
      </c>
      <c r="J26" s="7">
        <v>0</v>
      </c>
      <c r="K26" s="7">
        <v>2.0830000000000002E-3</v>
      </c>
      <c r="L26" s="8">
        <v>0</v>
      </c>
      <c r="M26" s="7">
        <v>2.0830000000000002E-3</v>
      </c>
      <c r="N26" s="7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39" t="s">
        <v>52</v>
      </c>
      <c r="F27" s="34">
        <v>0.72986099999999998</v>
      </c>
      <c r="G27" s="81">
        <v>2.0830000000000002E-3</v>
      </c>
      <c r="H27" s="81"/>
      <c r="I27" s="24">
        <v>0.25138899999999997</v>
      </c>
      <c r="J27" s="7">
        <v>0.10208299999999999</v>
      </c>
      <c r="K27" s="7">
        <v>0</v>
      </c>
      <c r="L27" s="8">
        <v>0</v>
      </c>
      <c r="M27" s="7">
        <v>0</v>
      </c>
      <c r="N27" s="7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38" t="s">
        <v>32</v>
      </c>
      <c r="F30" s="11" t="s">
        <v>33</v>
      </c>
      <c r="G30" s="79" t="s">
        <v>34</v>
      </c>
      <c r="H30" s="79"/>
      <c r="I30" s="11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39" t="s">
        <v>56</v>
      </c>
      <c r="F32" s="34">
        <v>0.38750000000000001</v>
      </c>
      <c r="G32" s="81">
        <v>0.71666700000000005</v>
      </c>
      <c r="H32" s="81"/>
      <c r="I32" s="24">
        <v>0.30833300000000002</v>
      </c>
      <c r="J32" s="7">
        <v>6.6667000000000004E-2</v>
      </c>
      <c r="K32" s="7">
        <v>0</v>
      </c>
      <c r="L32" s="8">
        <v>0</v>
      </c>
      <c r="M32" s="7">
        <v>0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39" t="s">
        <v>56</v>
      </c>
      <c r="F33" s="34">
        <v>0.33263900000000002</v>
      </c>
      <c r="G33" s="81">
        <v>0.71736100000000003</v>
      </c>
      <c r="H33" s="81"/>
      <c r="I33" s="24">
        <v>0.36319400000000002</v>
      </c>
      <c r="J33" s="7">
        <v>1.1806000000000001E-2</v>
      </c>
      <c r="K33" s="7">
        <v>6.9399999999999996E-4</v>
      </c>
      <c r="L33" s="8">
        <v>0</v>
      </c>
      <c r="M33" s="7">
        <v>6.9399999999999996E-4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40" t="s">
        <v>56</v>
      </c>
      <c r="F34" s="37">
        <v>0.32430599999999998</v>
      </c>
      <c r="G34" s="83">
        <v>0.71666700000000005</v>
      </c>
      <c r="H34" s="83"/>
      <c r="I34" s="26">
        <v>0.36249999999999999</v>
      </c>
      <c r="J34" s="20">
        <v>1.2500000000000001E-2</v>
      </c>
      <c r="K34" s="20">
        <v>9.0279999999999996E-3</v>
      </c>
      <c r="L34" s="21">
        <v>0</v>
      </c>
      <c r="M34" s="20">
        <v>9.0279999999999996E-3</v>
      </c>
      <c r="N34" s="20">
        <v>0</v>
      </c>
    </row>
    <row r="35" spans="1:14" ht="15.95" customHeight="1">
      <c r="A35" s="71" t="s">
        <v>98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28" customWidth="1"/>
    <col min="4" max="4" width="28.6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99</v>
      </c>
      <c r="B1" s="62"/>
      <c r="C1" s="62"/>
      <c r="D1" s="84" t="s">
        <v>100</v>
      </c>
      <c r="E1" s="84"/>
      <c r="F1" s="84"/>
      <c r="G1" s="84"/>
      <c r="H1" s="64" t="s">
        <v>2</v>
      </c>
      <c r="I1" s="64"/>
      <c r="J1" s="64"/>
      <c r="K1" s="64"/>
      <c r="L1" s="64"/>
      <c r="M1" s="64"/>
      <c r="N1" s="64"/>
      <c r="O1" s="64"/>
      <c r="BO1" s="50">
        <v>0.33333333333333331</v>
      </c>
      <c r="BP1" s="50">
        <v>0.72916666666666663</v>
      </c>
      <c r="BQ1" s="51">
        <v>1.1805333333333334E-2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61</v>
      </c>
      <c r="D3" s="65"/>
      <c r="E3" s="2" t="s">
        <v>62</v>
      </c>
      <c r="F3" s="1" t="s">
        <v>88</v>
      </c>
      <c r="G3" s="65" t="s">
        <v>101</v>
      </c>
      <c r="H3" s="65"/>
      <c r="I3" s="1" t="s">
        <v>102</v>
      </c>
      <c r="J3" s="2" t="s">
        <v>103</v>
      </c>
      <c r="K3" s="1" t="s">
        <v>90</v>
      </c>
      <c r="L3" s="1" t="s">
        <v>12</v>
      </c>
      <c r="M3" s="1" t="s">
        <v>91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55</v>
      </c>
      <c r="D4" s="66"/>
      <c r="E4" s="22" t="s">
        <v>56</v>
      </c>
      <c r="F4" s="23">
        <v>0.33472200000000002</v>
      </c>
      <c r="G4" s="75">
        <v>0.71319399999999999</v>
      </c>
      <c r="H4" s="75"/>
      <c r="I4" s="8">
        <v>0.35763899999999998</v>
      </c>
      <c r="J4" s="8">
        <v>1.5972E-2</v>
      </c>
      <c r="K4" s="8">
        <v>0</v>
      </c>
      <c r="L4" s="7">
        <v>0</v>
      </c>
      <c r="M4" s="8">
        <v>0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55</v>
      </c>
      <c r="D5" s="66"/>
      <c r="E5" s="22" t="s">
        <v>56</v>
      </c>
      <c r="F5" s="23">
        <v>0.32430599999999998</v>
      </c>
      <c r="G5" s="75">
        <v>0.713889</v>
      </c>
      <c r="H5" s="75"/>
      <c r="I5" s="8">
        <v>0.35972199999999999</v>
      </c>
      <c r="J5" s="8">
        <v>1.5278E-2</v>
      </c>
      <c r="K5" s="8">
        <v>9.0279999999999996E-3</v>
      </c>
      <c r="L5" s="7">
        <v>0</v>
      </c>
      <c r="M5" s="8">
        <v>9.0279999999999996E-3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55</v>
      </c>
      <c r="D6" s="66"/>
      <c r="E6" s="22" t="s">
        <v>56</v>
      </c>
      <c r="F6" s="23">
        <v>0.33194400000000002</v>
      </c>
      <c r="G6" s="75">
        <v>0.73124999999999996</v>
      </c>
      <c r="H6" s="75"/>
      <c r="I6" s="8">
        <v>0.375</v>
      </c>
      <c r="J6" s="8">
        <v>0</v>
      </c>
      <c r="K6" s="8">
        <v>3.4719999999999998E-3</v>
      </c>
      <c r="L6" s="7">
        <v>0</v>
      </c>
      <c r="M6" s="8">
        <v>3.4719999999999998E-3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55</v>
      </c>
      <c r="D7" s="66"/>
      <c r="E7" s="22" t="s">
        <v>57</v>
      </c>
      <c r="F7" s="23">
        <v>0.32986100000000002</v>
      </c>
      <c r="G7" s="75">
        <v>0.59652799999999995</v>
      </c>
      <c r="H7" s="75"/>
      <c r="I7" s="8">
        <v>0.24236099999999999</v>
      </c>
      <c r="J7" s="8">
        <v>0</v>
      </c>
      <c r="K7" s="8">
        <v>3.4719999999999998E-3</v>
      </c>
      <c r="L7" s="7">
        <v>0</v>
      </c>
      <c r="M7" s="8">
        <v>3.4719999999999998E-3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51</v>
      </c>
      <c r="D10" s="66"/>
      <c r="E10" s="22" t="s">
        <v>52</v>
      </c>
      <c r="F10" s="23">
        <v>0.71805600000000003</v>
      </c>
      <c r="G10" s="75">
        <v>9.3056E-2</v>
      </c>
      <c r="H10" s="75"/>
      <c r="I10" s="8">
        <v>0.34305600000000003</v>
      </c>
      <c r="J10" s="8">
        <v>1.1110999999999999E-2</v>
      </c>
      <c r="K10" s="8">
        <v>1.1110999999999999E-2</v>
      </c>
      <c r="L10" s="7">
        <v>0</v>
      </c>
      <c r="M10" s="8">
        <v>1.1110999999999999E-2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51</v>
      </c>
      <c r="D11" s="66"/>
      <c r="E11" s="22" t="s">
        <v>52</v>
      </c>
      <c r="F11" s="23">
        <v>0.72013899999999997</v>
      </c>
      <c r="G11" s="75">
        <v>8.7499999999999994E-2</v>
      </c>
      <c r="H11" s="75"/>
      <c r="I11" s="8">
        <v>0.33750000000000002</v>
      </c>
      <c r="J11" s="8">
        <v>1.6667000000000001E-2</v>
      </c>
      <c r="K11" s="8">
        <v>9.0279999999999996E-3</v>
      </c>
      <c r="L11" s="7">
        <v>0</v>
      </c>
      <c r="M11" s="8">
        <v>9.0279999999999996E-3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51</v>
      </c>
      <c r="D12" s="66"/>
      <c r="E12" s="22" t="s">
        <v>52</v>
      </c>
      <c r="F12" s="23">
        <v>0.72013899999999997</v>
      </c>
      <c r="G12" s="75">
        <v>9.375E-2</v>
      </c>
      <c r="H12" s="75"/>
      <c r="I12" s="8">
        <v>0.34375</v>
      </c>
      <c r="J12" s="8">
        <v>0</v>
      </c>
      <c r="K12" s="8">
        <v>9.0279999999999996E-3</v>
      </c>
      <c r="L12" s="7">
        <v>0</v>
      </c>
      <c r="M12" s="8">
        <v>9.0279999999999996E-3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51</v>
      </c>
      <c r="D13" s="66"/>
      <c r="E13" s="22" t="s">
        <v>52</v>
      </c>
      <c r="F13" s="23">
        <v>0.71875</v>
      </c>
      <c r="G13" s="75">
        <v>9.2360999999999999E-2</v>
      </c>
      <c r="H13" s="75"/>
      <c r="I13" s="8">
        <v>0.34236100000000003</v>
      </c>
      <c r="J13" s="8">
        <v>1.1806000000000001E-2</v>
      </c>
      <c r="K13" s="8">
        <v>1.0416999999999999E-2</v>
      </c>
      <c r="L13" s="7">
        <v>0</v>
      </c>
      <c r="M13" s="8">
        <v>1.0416999999999999E-2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53</v>
      </c>
      <c r="D14" s="66"/>
      <c r="E14" s="22" t="s">
        <v>54</v>
      </c>
      <c r="F14" s="23">
        <v>0.61805600000000005</v>
      </c>
      <c r="G14" s="75">
        <v>0.97152799999999995</v>
      </c>
      <c r="H14" s="75"/>
      <c r="I14" s="8">
        <v>0.32569399999999998</v>
      </c>
      <c r="J14" s="8">
        <v>0</v>
      </c>
      <c r="K14" s="8">
        <v>6.9439999999999997E-3</v>
      </c>
      <c r="L14" s="7">
        <v>0</v>
      </c>
      <c r="M14" s="8">
        <v>6.9439999999999997E-3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55</v>
      </c>
      <c r="D17" s="66"/>
      <c r="E17" s="22" t="s">
        <v>56</v>
      </c>
      <c r="F17" s="23">
        <v>0.32916699999999999</v>
      </c>
      <c r="G17" s="75">
        <v>0.713889</v>
      </c>
      <c r="H17" s="75"/>
      <c r="I17" s="8">
        <v>0.35972199999999999</v>
      </c>
      <c r="J17" s="8">
        <v>1.5278E-2</v>
      </c>
      <c r="K17" s="8">
        <v>4.1669999999999997E-3</v>
      </c>
      <c r="L17" s="7">
        <v>0</v>
      </c>
      <c r="M17" s="8">
        <v>4.1669999999999997E-3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55</v>
      </c>
      <c r="D18" s="66"/>
      <c r="E18" s="22" t="s">
        <v>56</v>
      </c>
      <c r="F18" s="23">
        <v>0.32638899999999998</v>
      </c>
      <c r="G18" s="75">
        <v>0.71180600000000005</v>
      </c>
      <c r="H18" s="75"/>
      <c r="I18" s="8">
        <v>0.35763899999999998</v>
      </c>
      <c r="J18" s="8">
        <v>1.7361000000000001E-2</v>
      </c>
      <c r="K18" s="8">
        <v>6.9439999999999997E-3</v>
      </c>
      <c r="L18" s="7">
        <v>0</v>
      </c>
      <c r="M18" s="8">
        <v>6.9439999999999997E-3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55</v>
      </c>
      <c r="D19" s="66"/>
      <c r="E19" s="22" t="s">
        <v>56</v>
      </c>
      <c r="F19" s="23">
        <v>0.32638899999999998</v>
      </c>
      <c r="G19" s="75">
        <v>0.71597200000000005</v>
      </c>
      <c r="H19" s="75"/>
      <c r="I19" s="8">
        <v>0.36180600000000002</v>
      </c>
      <c r="J19" s="8">
        <v>1.3194000000000001E-2</v>
      </c>
      <c r="K19" s="8">
        <v>6.9439999999999997E-3</v>
      </c>
      <c r="L19" s="7">
        <v>0</v>
      </c>
      <c r="M19" s="8">
        <v>6.9439999999999997E-3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55</v>
      </c>
      <c r="D20" s="66"/>
      <c r="E20" s="22" t="s">
        <v>56</v>
      </c>
      <c r="F20" s="23">
        <v>0.32430599999999998</v>
      </c>
      <c r="G20" s="75">
        <v>0.71666700000000005</v>
      </c>
      <c r="H20" s="75"/>
      <c r="I20" s="8">
        <v>0.36249999999999999</v>
      </c>
      <c r="J20" s="8">
        <v>1.2500000000000001E-2</v>
      </c>
      <c r="K20" s="8">
        <v>9.0279999999999996E-3</v>
      </c>
      <c r="L20" s="7">
        <v>0</v>
      </c>
      <c r="M20" s="8">
        <v>9.0279999999999996E-3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55</v>
      </c>
      <c r="D21" s="66"/>
      <c r="E21" s="22" t="s">
        <v>57</v>
      </c>
      <c r="F21" s="23">
        <v>0.32430599999999998</v>
      </c>
      <c r="G21" s="75">
        <v>0.59305600000000003</v>
      </c>
      <c r="H21" s="75"/>
      <c r="I21" s="8">
        <v>0.23888899999999999</v>
      </c>
      <c r="J21" s="8">
        <v>1.1110999999999999E-2</v>
      </c>
      <c r="K21" s="8">
        <v>9.0279999999999996E-3</v>
      </c>
      <c r="L21" s="7">
        <v>0</v>
      </c>
      <c r="M21" s="8">
        <v>9.0279999999999996E-3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51</v>
      </c>
      <c r="D24" s="66"/>
      <c r="E24" s="22" t="s">
        <v>52</v>
      </c>
      <c r="F24" s="23">
        <v>0.72222200000000003</v>
      </c>
      <c r="G24" s="75">
        <v>9.8611000000000004E-2</v>
      </c>
      <c r="H24" s="75"/>
      <c r="I24" s="8">
        <v>0.348611</v>
      </c>
      <c r="J24" s="8">
        <v>0</v>
      </c>
      <c r="K24" s="8">
        <v>6.9439999999999997E-3</v>
      </c>
      <c r="L24" s="7">
        <v>0</v>
      </c>
      <c r="M24" s="8">
        <v>6.9439999999999997E-3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51</v>
      </c>
      <c r="D25" s="66"/>
      <c r="E25" s="22" t="s">
        <v>52</v>
      </c>
      <c r="F25" s="23">
        <v>0.71875</v>
      </c>
      <c r="G25" s="75">
        <v>9.5833000000000002E-2</v>
      </c>
      <c r="H25" s="75"/>
      <c r="I25" s="8">
        <v>0.345833</v>
      </c>
      <c r="J25" s="8">
        <v>0</v>
      </c>
      <c r="K25" s="8">
        <v>1.0416999999999999E-2</v>
      </c>
      <c r="L25" s="7">
        <v>0</v>
      </c>
      <c r="M25" s="8">
        <v>1.0416999999999999E-2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51</v>
      </c>
      <c r="D26" s="66"/>
      <c r="E26" s="22" t="s">
        <v>52</v>
      </c>
      <c r="F26" s="23">
        <v>0.72291700000000003</v>
      </c>
      <c r="G26" s="75">
        <v>0.1</v>
      </c>
      <c r="H26" s="75"/>
      <c r="I26" s="8">
        <v>0.35</v>
      </c>
      <c r="J26" s="8">
        <v>0</v>
      </c>
      <c r="K26" s="8">
        <v>6.2500000000000003E-3</v>
      </c>
      <c r="L26" s="7">
        <v>0</v>
      </c>
      <c r="M26" s="8">
        <v>6.2500000000000003E-3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51</v>
      </c>
      <c r="D27" s="66"/>
      <c r="E27" s="22" t="s">
        <v>52</v>
      </c>
      <c r="F27" s="23">
        <v>0.72777800000000004</v>
      </c>
      <c r="G27" s="75">
        <v>2.0830000000000002E-3</v>
      </c>
      <c r="H27" s="75"/>
      <c r="I27" s="8">
        <v>0.252083</v>
      </c>
      <c r="J27" s="8">
        <v>0.10208299999999999</v>
      </c>
      <c r="K27" s="8">
        <v>1.389E-3</v>
      </c>
      <c r="L27" s="7">
        <v>0</v>
      </c>
      <c r="M27" s="8">
        <v>1.389E-3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55</v>
      </c>
      <c r="D32" s="66"/>
      <c r="E32" s="14" t="s">
        <v>56</v>
      </c>
      <c r="F32" s="23">
        <v>0.32291700000000001</v>
      </c>
      <c r="G32" s="67">
        <v>0.71597200000000005</v>
      </c>
      <c r="H32" s="67"/>
      <c r="I32" s="7">
        <v>0.36180600000000002</v>
      </c>
      <c r="J32" s="24">
        <v>1.3194000000000001E-2</v>
      </c>
      <c r="K32" s="7">
        <v>1.0416999999999999E-2</v>
      </c>
      <c r="L32" s="8">
        <v>0</v>
      </c>
      <c r="M32" s="7">
        <v>1.0416999999999999E-2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55</v>
      </c>
      <c r="D33" s="66"/>
      <c r="E33" s="14" t="s">
        <v>56</v>
      </c>
      <c r="F33" s="23">
        <v>0.32152799999999998</v>
      </c>
      <c r="G33" s="67">
        <v>0.51736099999999996</v>
      </c>
      <c r="H33" s="67"/>
      <c r="I33" s="7">
        <v>0.16319400000000001</v>
      </c>
      <c r="J33" s="24">
        <v>0.21180599999999999</v>
      </c>
      <c r="K33" s="7">
        <v>1.1806000000000001E-2</v>
      </c>
      <c r="L33" s="8">
        <v>0</v>
      </c>
      <c r="M33" s="7">
        <v>1.1806000000000001E-2</v>
      </c>
      <c r="N33" s="7">
        <v>0.21180599999999999</v>
      </c>
    </row>
    <row r="34" spans="1:14" ht="12.75" customHeight="1">
      <c r="A34" s="15" t="s">
        <v>18</v>
      </c>
      <c r="B34" s="16">
        <v>45889</v>
      </c>
      <c r="C34" s="72" t="s">
        <v>55</v>
      </c>
      <c r="D34" s="72"/>
      <c r="E34" s="18" t="s">
        <v>56</v>
      </c>
      <c r="F34" s="25">
        <v>0.32152799999999998</v>
      </c>
      <c r="G34" s="73">
        <v>0.71875</v>
      </c>
      <c r="H34" s="73"/>
      <c r="I34" s="20">
        <v>0.36458299999999999</v>
      </c>
      <c r="J34" s="26">
        <v>0</v>
      </c>
      <c r="K34" s="20">
        <v>1.1806000000000001E-2</v>
      </c>
      <c r="L34" s="21">
        <v>0</v>
      </c>
      <c r="M34" s="20">
        <v>1.1806000000000001E-2</v>
      </c>
      <c r="N34" s="20">
        <v>0</v>
      </c>
    </row>
    <row r="35" spans="1:14" ht="15.95" customHeight="1">
      <c r="A35" s="71" t="s">
        <v>104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1.1640625" customWidth="1"/>
    <col min="4" max="4" width="25.332031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6640625" customWidth="1"/>
  </cols>
  <sheetData>
    <row r="1" spans="1:69" ht="51" customHeight="1">
      <c r="A1" s="62" t="s">
        <v>105</v>
      </c>
      <c r="B1" s="62"/>
      <c r="C1" s="62"/>
      <c r="D1" s="74" t="s">
        <v>106</v>
      </c>
      <c r="E1" s="74"/>
      <c r="F1" s="74"/>
      <c r="G1" s="74"/>
      <c r="H1" s="64" t="s">
        <v>2</v>
      </c>
      <c r="I1" s="64"/>
      <c r="J1" s="64"/>
      <c r="K1" s="64"/>
      <c r="L1" s="64"/>
      <c r="M1" s="64"/>
      <c r="N1" s="64"/>
      <c r="O1" s="64"/>
      <c r="BO1" s="50">
        <v>0.72916666666666663</v>
      </c>
      <c r="BP1" s="50">
        <v>0.10416666666666667</v>
      </c>
      <c r="BQ1" s="51">
        <v>3.3333333332441484E-7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44</v>
      </c>
      <c r="D3" s="65"/>
      <c r="E3" s="2" t="s">
        <v>45</v>
      </c>
      <c r="F3" s="1" t="s">
        <v>107</v>
      </c>
      <c r="G3" s="65" t="s">
        <v>108</v>
      </c>
      <c r="H3" s="65"/>
      <c r="I3" s="1" t="s">
        <v>109</v>
      </c>
      <c r="J3" s="2" t="s">
        <v>103</v>
      </c>
      <c r="K3" s="1" t="s">
        <v>67</v>
      </c>
      <c r="L3" s="1" t="s">
        <v>12</v>
      </c>
      <c r="M3" s="1" t="s">
        <v>68</v>
      </c>
      <c r="N3" s="1" t="s">
        <v>14</v>
      </c>
    </row>
    <row r="4" spans="1:69" ht="17.25" customHeight="1">
      <c r="A4" s="3" t="s">
        <v>15</v>
      </c>
      <c r="B4" s="4">
        <v>45860</v>
      </c>
      <c r="C4" s="66" t="s">
        <v>51</v>
      </c>
      <c r="D4" s="66"/>
      <c r="E4" s="22" t="s">
        <v>52</v>
      </c>
      <c r="F4" s="23">
        <v>0.72777800000000004</v>
      </c>
      <c r="G4" s="75">
        <v>9.3056E-2</v>
      </c>
      <c r="H4" s="75"/>
      <c r="I4" s="8">
        <v>0.34305600000000003</v>
      </c>
      <c r="J4" s="8">
        <v>1.1110999999999999E-2</v>
      </c>
      <c r="K4" s="8">
        <v>1.389E-3</v>
      </c>
      <c r="L4" s="7">
        <v>0</v>
      </c>
      <c r="M4" s="8">
        <v>1.389E-3</v>
      </c>
      <c r="N4" s="8">
        <v>0</v>
      </c>
    </row>
    <row r="5" spans="1:69" ht="16.5" customHeight="1">
      <c r="A5" s="3" t="s">
        <v>18</v>
      </c>
      <c r="B5" s="4">
        <v>45861</v>
      </c>
      <c r="C5" s="66" t="s">
        <v>51</v>
      </c>
      <c r="D5" s="66"/>
      <c r="E5" s="22" t="s">
        <v>52</v>
      </c>
      <c r="F5" s="23">
        <v>0.72777800000000004</v>
      </c>
      <c r="G5" s="75">
        <v>9.3056E-2</v>
      </c>
      <c r="H5" s="75"/>
      <c r="I5" s="8">
        <v>0.34305600000000003</v>
      </c>
      <c r="J5" s="8">
        <v>1.1110999999999999E-2</v>
      </c>
      <c r="K5" s="8">
        <v>1.389E-3</v>
      </c>
      <c r="L5" s="7">
        <v>0</v>
      </c>
      <c r="M5" s="8">
        <v>1.389E-3</v>
      </c>
      <c r="N5" s="8">
        <v>0</v>
      </c>
    </row>
    <row r="6" spans="1:69" ht="16.5" customHeight="1">
      <c r="A6" s="3" t="s">
        <v>19</v>
      </c>
      <c r="B6" s="4">
        <v>45862</v>
      </c>
      <c r="C6" s="66" t="s">
        <v>51</v>
      </c>
      <c r="D6" s="66"/>
      <c r="E6" s="22" t="s">
        <v>52</v>
      </c>
      <c r="F6" s="23">
        <v>0.72708300000000003</v>
      </c>
      <c r="G6" s="75">
        <v>9.1666999999999998E-2</v>
      </c>
      <c r="H6" s="75"/>
      <c r="I6" s="8">
        <v>0.341667</v>
      </c>
      <c r="J6" s="8">
        <v>1.2500000000000001E-2</v>
      </c>
      <c r="K6" s="8">
        <v>2.0830000000000002E-3</v>
      </c>
      <c r="L6" s="7">
        <v>0</v>
      </c>
      <c r="M6" s="8">
        <v>2.0830000000000002E-3</v>
      </c>
      <c r="N6" s="8">
        <v>0</v>
      </c>
    </row>
    <row r="7" spans="1:69" ht="16.5" customHeight="1">
      <c r="A7" s="3" t="s">
        <v>20</v>
      </c>
      <c r="B7" s="4">
        <v>45863</v>
      </c>
      <c r="C7" s="66" t="s">
        <v>53</v>
      </c>
      <c r="D7" s="66"/>
      <c r="E7" s="22" t="s">
        <v>54</v>
      </c>
      <c r="F7" s="23">
        <v>0.62291700000000005</v>
      </c>
      <c r="G7" s="75">
        <v>0.96875</v>
      </c>
      <c r="H7" s="75"/>
      <c r="I7" s="8">
        <v>0.32291700000000001</v>
      </c>
      <c r="J7" s="8">
        <v>0</v>
      </c>
      <c r="K7" s="8">
        <v>2.0830000000000002E-3</v>
      </c>
      <c r="L7" s="7">
        <v>0</v>
      </c>
      <c r="M7" s="8">
        <v>2.0830000000000002E-3</v>
      </c>
      <c r="N7" s="8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55</v>
      </c>
      <c r="D10" s="66"/>
      <c r="E10" s="22" t="s">
        <v>56</v>
      </c>
      <c r="F10" s="23">
        <v>0.32500000000000001</v>
      </c>
      <c r="G10" s="75">
        <v>0.72708300000000003</v>
      </c>
      <c r="H10" s="75"/>
      <c r="I10" s="8">
        <v>0.372917</v>
      </c>
      <c r="J10" s="8">
        <v>0</v>
      </c>
      <c r="K10" s="8">
        <v>8.3330000000000001E-3</v>
      </c>
      <c r="L10" s="7">
        <v>0</v>
      </c>
      <c r="M10" s="8">
        <v>8.3330000000000001E-3</v>
      </c>
      <c r="N10" s="8">
        <v>0</v>
      </c>
    </row>
    <row r="11" spans="1:69" ht="16.5" customHeight="1">
      <c r="A11" s="3" t="s">
        <v>15</v>
      </c>
      <c r="B11" s="4">
        <v>45867</v>
      </c>
      <c r="C11" s="66" t="s">
        <v>55</v>
      </c>
      <c r="D11" s="66"/>
      <c r="E11" s="22" t="s">
        <v>56</v>
      </c>
      <c r="F11" s="23">
        <v>0.32361099999999998</v>
      </c>
      <c r="G11" s="75">
        <v>0.72916700000000001</v>
      </c>
      <c r="H11" s="75"/>
      <c r="I11" s="8">
        <v>0.375</v>
      </c>
      <c r="J11" s="8">
        <v>0</v>
      </c>
      <c r="K11" s="8">
        <v>9.7219999999999997E-3</v>
      </c>
      <c r="L11" s="7">
        <v>0</v>
      </c>
      <c r="M11" s="8">
        <v>9.7219999999999997E-3</v>
      </c>
      <c r="N11" s="8">
        <v>0</v>
      </c>
    </row>
    <row r="12" spans="1:69" ht="17.25" customHeight="1">
      <c r="A12" s="3" t="s">
        <v>18</v>
      </c>
      <c r="B12" s="4">
        <v>45868</v>
      </c>
      <c r="C12" s="66" t="s">
        <v>55</v>
      </c>
      <c r="D12" s="66"/>
      <c r="E12" s="22" t="s">
        <v>56</v>
      </c>
      <c r="F12" s="23">
        <v>0.32500000000000001</v>
      </c>
      <c r="G12" s="75">
        <v>0.73472199999999999</v>
      </c>
      <c r="H12" s="75"/>
      <c r="I12" s="8">
        <v>0.375</v>
      </c>
      <c r="J12" s="8">
        <v>0</v>
      </c>
      <c r="K12" s="8">
        <v>1.3889E-2</v>
      </c>
      <c r="L12" s="7">
        <v>0</v>
      </c>
      <c r="M12" s="8">
        <v>1.3889E-2</v>
      </c>
      <c r="N12" s="8">
        <v>0</v>
      </c>
    </row>
    <row r="13" spans="1:69" ht="16.5" customHeight="1">
      <c r="A13" s="3" t="s">
        <v>19</v>
      </c>
      <c r="B13" s="4">
        <v>45869</v>
      </c>
      <c r="C13" s="66" t="s">
        <v>55</v>
      </c>
      <c r="D13" s="66"/>
      <c r="E13" s="22" t="s">
        <v>56</v>
      </c>
      <c r="F13" s="23">
        <v>0.32361099999999998</v>
      </c>
      <c r="G13" s="75">
        <v>0.72708300000000003</v>
      </c>
      <c r="H13" s="75"/>
      <c r="I13" s="8">
        <v>0.372917</v>
      </c>
      <c r="J13" s="8">
        <v>0</v>
      </c>
      <c r="K13" s="8">
        <v>9.7219999999999997E-3</v>
      </c>
      <c r="L13" s="7">
        <v>0</v>
      </c>
      <c r="M13" s="8">
        <v>9.7219999999999997E-3</v>
      </c>
      <c r="N13" s="8">
        <v>0</v>
      </c>
    </row>
    <row r="14" spans="1:69" ht="16.5" customHeight="1">
      <c r="A14" s="3" t="s">
        <v>20</v>
      </c>
      <c r="B14" s="4">
        <v>45870</v>
      </c>
      <c r="C14" s="66" t="s">
        <v>55</v>
      </c>
      <c r="D14" s="66"/>
      <c r="E14" s="22" t="s">
        <v>57</v>
      </c>
      <c r="F14" s="23">
        <v>0.35138900000000001</v>
      </c>
      <c r="G14" s="75">
        <v>0.57430599999999998</v>
      </c>
      <c r="H14" s="75"/>
      <c r="I14" s="8">
        <v>0.20208300000000001</v>
      </c>
      <c r="J14" s="8">
        <v>4.7917000000000001E-2</v>
      </c>
      <c r="K14" s="8">
        <v>0</v>
      </c>
      <c r="L14" s="7">
        <v>0</v>
      </c>
      <c r="M14" s="8">
        <v>0</v>
      </c>
      <c r="N14" s="8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51</v>
      </c>
      <c r="D17" s="66"/>
      <c r="E17" s="22" t="s">
        <v>52</v>
      </c>
      <c r="F17" s="23">
        <v>0.72708300000000003</v>
      </c>
      <c r="G17" s="75">
        <v>0.1</v>
      </c>
      <c r="H17" s="75"/>
      <c r="I17" s="8">
        <v>0.35</v>
      </c>
      <c r="J17" s="8">
        <v>0</v>
      </c>
      <c r="K17" s="8">
        <v>2.0830000000000002E-3</v>
      </c>
      <c r="L17" s="7">
        <v>0</v>
      </c>
      <c r="M17" s="8">
        <v>2.0830000000000002E-3</v>
      </c>
      <c r="N17" s="8">
        <v>0</v>
      </c>
    </row>
    <row r="18" spans="1:14" ht="16.5" customHeight="1">
      <c r="A18" s="3" t="s">
        <v>15</v>
      </c>
      <c r="B18" s="4">
        <v>45874</v>
      </c>
      <c r="C18" s="66" t="s">
        <v>51</v>
      </c>
      <c r="D18" s="66"/>
      <c r="E18" s="22" t="s">
        <v>52</v>
      </c>
      <c r="F18" s="23">
        <v>0.72569399999999995</v>
      </c>
      <c r="G18" s="75">
        <v>0.104861</v>
      </c>
      <c r="H18" s="75"/>
      <c r="I18" s="8">
        <v>0.35416700000000001</v>
      </c>
      <c r="J18" s="8">
        <v>0</v>
      </c>
      <c r="K18" s="8">
        <v>4.1669999999999997E-3</v>
      </c>
      <c r="L18" s="7">
        <v>0</v>
      </c>
      <c r="M18" s="8">
        <v>4.1669999999999997E-3</v>
      </c>
      <c r="N18" s="8">
        <v>0</v>
      </c>
    </row>
    <row r="19" spans="1:14" ht="17.25" customHeight="1">
      <c r="A19" s="3" t="s">
        <v>18</v>
      </c>
      <c r="B19" s="4">
        <v>45875</v>
      </c>
      <c r="C19" s="66" t="s">
        <v>51</v>
      </c>
      <c r="D19" s="66"/>
      <c r="E19" s="22" t="s">
        <v>52</v>
      </c>
      <c r="F19" s="23">
        <v>0.72916700000000001</v>
      </c>
      <c r="G19" s="75">
        <v>8.0556000000000003E-2</v>
      </c>
      <c r="H19" s="75"/>
      <c r="I19" s="8">
        <v>0.33055600000000002</v>
      </c>
      <c r="J19" s="8">
        <v>2.3611E-2</v>
      </c>
      <c r="K19" s="8">
        <v>0</v>
      </c>
      <c r="L19" s="7">
        <v>0</v>
      </c>
      <c r="M19" s="8">
        <v>0</v>
      </c>
      <c r="N19" s="8">
        <v>0</v>
      </c>
    </row>
    <row r="20" spans="1:14" ht="16.5" customHeight="1">
      <c r="A20" s="3" t="s">
        <v>19</v>
      </c>
      <c r="B20" s="4">
        <v>45876</v>
      </c>
      <c r="C20" s="66" t="s">
        <v>51</v>
      </c>
      <c r="D20" s="66"/>
      <c r="E20" s="22" t="s">
        <v>52</v>
      </c>
      <c r="F20" s="23">
        <v>0.72986099999999998</v>
      </c>
      <c r="G20" s="75">
        <v>8.9582999999999996E-2</v>
      </c>
      <c r="H20" s="75"/>
      <c r="I20" s="8">
        <v>0.338889</v>
      </c>
      <c r="J20" s="8">
        <v>1.4583E-2</v>
      </c>
      <c r="K20" s="8">
        <v>0</v>
      </c>
      <c r="L20" s="7">
        <v>0</v>
      </c>
      <c r="M20" s="8">
        <v>0</v>
      </c>
      <c r="N20" s="8">
        <v>0</v>
      </c>
    </row>
    <row r="21" spans="1:14" ht="16.5" customHeight="1">
      <c r="A21" s="3" t="s">
        <v>20</v>
      </c>
      <c r="B21" s="4">
        <v>45877</v>
      </c>
      <c r="C21" s="66" t="s">
        <v>53</v>
      </c>
      <c r="D21" s="66"/>
      <c r="E21" s="22" t="s">
        <v>54</v>
      </c>
      <c r="F21" s="23">
        <v>0.625</v>
      </c>
      <c r="G21" s="75">
        <v>0.96041699999999997</v>
      </c>
      <c r="H21" s="75"/>
      <c r="I21" s="8">
        <v>0.314583</v>
      </c>
      <c r="J21" s="8">
        <v>1.8749999999999999E-2</v>
      </c>
      <c r="K21" s="8">
        <v>0</v>
      </c>
      <c r="L21" s="7">
        <v>0</v>
      </c>
      <c r="M21" s="8">
        <v>0</v>
      </c>
      <c r="N21" s="8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55</v>
      </c>
      <c r="D24" s="66"/>
      <c r="E24" s="22" t="s">
        <v>56</v>
      </c>
      <c r="F24" s="23">
        <v>0.32083299999999998</v>
      </c>
      <c r="G24" s="75">
        <v>0.72083299999999995</v>
      </c>
      <c r="H24" s="75"/>
      <c r="I24" s="8">
        <v>0.36666700000000002</v>
      </c>
      <c r="J24" s="8">
        <v>0</v>
      </c>
      <c r="K24" s="8">
        <v>1.2500000000000001E-2</v>
      </c>
      <c r="L24" s="7">
        <v>0</v>
      </c>
      <c r="M24" s="8">
        <v>1.2500000000000001E-2</v>
      </c>
      <c r="N24" s="8">
        <v>0</v>
      </c>
    </row>
    <row r="25" spans="1:14" ht="16.5" customHeight="1">
      <c r="A25" s="3" t="s">
        <v>15</v>
      </c>
      <c r="B25" s="4">
        <v>45881</v>
      </c>
      <c r="C25" s="66" t="s">
        <v>55</v>
      </c>
      <c r="D25" s="66"/>
      <c r="E25" s="22" t="s">
        <v>56</v>
      </c>
      <c r="F25" s="23">
        <v>0.32222200000000001</v>
      </c>
      <c r="G25" s="68"/>
      <c r="H25" s="68"/>
      <c r="I25" s="8">
        <v>0</v>
      </c>
      <c r="J25" s="8">
        <v>0</v>
      </c>
      <c r="K25" s="8">
        <v>1.1110999999999999E-2</v>
      </c>
      <c r="L25" s="7">
        <v>0</v>
      </c>
      <c r="M25" s="8">
        <v>1.1110999999999999E-2</v>
      </c>
      <c r="N25" s="8">
        <v>0</v>
      </c>
    </row>
    <row r="26" spans="1:14" ht="17.25" customHeight="1">
      <c r="A26" s="3" t="s">
        <v>18</v>
      </c>
      <c r="B26" s="4">
        <v>45882</v>
      </c>
      <c r="C26" s="66" t="s">
        <v>55</v>
      </c>
      <c r="D26" s="66"/>
      <c r="E26" s="22" t="s">
        <v>56</v>
      </c>
      <c r="F26" s="23">
        <v>0.32222200000000001</v>
      </c>
      <c r="G26" s="75">
        <v>0.71666700000000005</v>
      </c>
      <c r="H26" s="75"/>
      <c r="I26" s="8">
        <v>0.36249999999999999</v>
      </c>
      <c r="J26" s="8">
        <v>1.2500000000000001E-2</v>
      </c>
      <c r="K26" s="8">
        <v>1.1110999999999999E-2</v>
      </c>
      <c r="L26" s="7">
        <v>0</v>
      </c>
      <c r="M26" s="8">
        <v>1.1110999999999999E-2</v>
      </c>
      <c r="N26" s="8">
        <v>0</v>
      </c>
    </row>
    <row r="27" spans="1:14" ht="16.5" customHeight="1">
      <c r="A27" s="3" t="s">
        <v>19</v>
      </c>
      <c r="B27" s="4">
        <v>45883</v>
      </c>
      <c r="C27" s="66" t="s">
        <v>55</v>
      </c>
      <c r="D27" s="66"/>
      <c r="E27" s="22" t="s">
        <v>56</v>
      </c>
      <c r="F27" s="23">
        <v>0.32222200000000001</v>
      </c>
      <c r="G27" s="75">
        <v>0.71319399999999999</v>
      </c>
      <c r="H27" s="75"/>
      <c r="I27" s="8">
        <v>0.35902800000000001</v>
      </c>
      <c r="J27" s="8">
        <v>1.5972E-2</v>
      </c>
      <c r="K27" s="8">
        <v>1.1110999999999999E-2</v>
      </c>
      <c r="L27" s="7">
        <v>0</v>
      </c>
      <c r="M27" s="8">
        <v>1.1110999999999999E-2</v>
      </c>
      <c r="N27" s="8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3" t="s">
        <v>33</v>
      </c>
      <c r="G30" s="70" t="s">
        <v>34</v>
      </c>
      <c r="H30" s="70"/>
      <c r="I30" s="12" t="s">
        <v>35</v>
      </c>
      <c r="J30" s="11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51</v>
      </c>
      <c r="D32" s="66"/>
      <c r="E32" s="14" t="s">
        <v>52</v>
      </c>
      <c r="F32" s="23">
        <v>0.72777800000000004</v>
      </c>
      <c r="G32" s="67">
        <v>0.111806</v>
      </c>
      <c r="H32" s="67"/>
      <c r="I32" s="7">
        <v>0.35416700000000001</v>
      </c>
      <c r="J32" s="24">
        <v>0</v>
      </c>
      <c r="K32" s="7">
        <v>9.0279999999999996E-3</v>
      </c>
      <c r="L32" s="8">
        <v>0</v>
      </c>
      <c r="M32" s="7">
        <v>9.0279999999999996E-3</v>
      </c>
      <c r="N32" s="7">
        <v>0</v>
      </c>
    </row>
    <row r="33" spans="1:14" ht="16.5" customHeight="1">
      <c r="A33" s="3" t="s">
        <v>15</v>
      </c>
      <c r="B33" s="4">
        <v>45888</v>
      </c>
      <c r="C33" s="66" t="s">
        <v>51</v>
      </c>
      <c r="D33" s="66"/>
      <c r="E33" s="14" t="s">
        <v>52</v>
      </c>
      <c r="F33" s="23">
        <v>0.713889</v>
      </c>
      <c r="G33" s="67">
        <v>9.7222000000000003E-2</v>
      </c>
      <c r="H33" s="67"/>
      <c r="I33" s="7">
        <v>0.34722199999999998</v>
      </c>
      <c r="J33" s="24">
        <v>0</v>
      </c>
      <c r="K33" s="7">
        <v>1.5278E-2</v>
      </c>
      <c r="L33" s="8">
        <v>0</v>
      </c>
      <c r="M33" s="7">
        <v>1.5278E-2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51</v>
      </c>
      <c r="D34" s="72"/>
      <c r="E34" s="18" t="s">
        <v>52</v>
      </c>
      <c r="F34" s="25">
        <v>0.72916700000000001</v>
      </c>
      <c r="G34" s="73">
        <v>0.104167</v>
      </c>
      <c r="H34" s="73"/>
      <c r="I34" s="20">
        <v>0.35416700000000001</v>
      </c>
      <c r="J34" s="26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110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Q35"/>
  <sheetViews>
    <sheetView workbookViewId="0">
      <selection sqref="A1:C1"/>
    </sheetView>
  </sheetViews>
  <sheetFormatPr baseColWidth="10" defaultColWidth="9.33203125" defaultRowHeight="12.75"/>
  <cols>
    <col min="1" max="1" width="5.83203125" customWidth="1"/>
    <col min="2" max="2" width="12.1640625" customWidth="1"/>
    <col min="3" max="3" width="34.1640625" customWidth="1"/>
    <col min="4" max="4" width="22.1640625" customWidth="1"/>
    <col min="5" max="5" width="14.5" customWidth="1"/>
    <col min="6" max="6" width="10.5" customWidth="1"/>
    <col min="7" max="7" width="2" customWidth="1"/>
    <col min="8" max="8" width="8" customWidth="1"/>
    <col min="9" max="9" width="10.83203125" customWidth="1"/>
    <col min="10" max="10" width="10.5" customWidth="1"/>
    <col min="11" max="11" width="10.1640625" customWidth="1"/>
    <col min="12" max="12" width="12" customWidth="1"/>
    <col min="13" max="13" width="9.5" customWidth="1"/>
    <col min="14" max="14" width="10.5" customWidth="1"/>
    <col min="15" max="15" width="2.5" customWidth="1"/>
  </cols>
  <sheetData>
    <row r="1" spans="1:69" ht="51" customHeight="1">
      <c r="A1" s="62" t="s">
        <v>111</v>
      </c>
      <c r="B1" s="62"/>
      <c r="C1" s="62"/>
      <c r="D1" s="63" t="s">
        <v>112</v>
      </c>
      <c r="E1" s="63"/>
      <c r="F1" s="63"/>
      <c r="G1" s="63"/>
      <c r="H1" s="64" t="s">
        <v>2</v>
      </c>
      <c r="I1" s="64"/>
      <c r="J1" s="64"/>
      <c r="K1" s="64"/>
      <c r="L1" s="64"/>
      <c r="M1" s="64"/>
      <c r="N1" s="64"/>
      <c r="O1" s="64"/>
      <c r="BO1" s="50">
        <v>0.29166666666666669</v>
      </c>
      <c r="BP1" s="50">
        <v>0.66666666666666663</v>
      </c>
      <c r="BQ1" s="51">
        <v>3.3333333337992599E-7</v>
      </c>
    </row>
    <row r="2" spans="1:69" ht="0.95" customHeight="1"/>
    <row r="3" spans="1:69" ht="33" customHeight="1">
      <c r="A3" s="1" t="s">
        <v>3</v>
      </c>
      <c r="B3" s="1" t="s">
        <v>4</v>
      </c>
      <c r="C3" s="65" t="s">
        <v>113</v>
      </c>
      <c r="D3" s="65"/>
      <c r="E3" s="11" t="s">
        <v>32</v>
      </c>
      <c r="F3" s="12" t="s">
        <v>33</v>
      </c>
      <c r="G3" s="70" t="s">
        <v>34</v>
      </c>
      <c r="H3" s="70"/>
      <c r="I3" s="12" t="s">
        <v>35</v>
      </c>
      <c r="J3" s="12" t="s">
        <v>36</v>
      </c>
      <c r="K3" s="12" t="s">
        <v>37</v>
      </c>
      <c r="L3" s="13" t="s">
        <v>38</v>
      </c>
      <c r="M3" s="12" t="s">
        <v>39</v>
      </c>
      <c r="N3" s="12" t="s">
        <v>40</v>
      </c>
    </row>
    <row r="4" spans="1:69" ht="17.25" customHeight="1">
      <c r="A4" s="3" t="s">
        <v>15</v>
      </c>
      <c r="B4" s="4">
        <v>45860</v>
      </c>
      <c r="C4" s="66" t="s">
        <v>16</v>
      </c>
      <c r="D4" s="66"/>
      <c r="E4" s="14" t="s">
        <v>17</v>
      </c>
      <c r="F4" s="6">
        <v>0.28958299999999998</v>
      </c>
      <c r="G4" s="67">
        <v>0.66736099999999998</v>
      </c>
      <c r="H4" s="67"/>
      <c r="I4" s="7">
        <v>0.35416700000000001</v>
      </c>
      <c r="J4" s="7">
        <v>0</v>
      </c>
      <c r="K4" s="7">
        <v>2.7780000000000001E-3</v>
      </c>
      <c r="L4" s="8">
        <v>0</v>
      </c>
      <c r="M4" s="7">
        <v>2.7780000000000001E-3</v>
      </c>
      <c r="N4" s="7">
        <v>0</v>
      </c>
    </row>
    <row r="5" spans="1:69" ht="16.5" customHeight="1">
      <c r="A5" s="3" t="s">
        <v>18</v>
      </c>
      <c r="B5" s="4">
        <v>45861</v>
      </c>
      <c r="C5" s="66" t="s">
        <v>16</v>
      </c>
      <c r="D5" s="66"/>
      <c r="E5" s="14" t="s">
        <v>17</v>
      </c>
      <c r="F5" s="6">
        <v>0.27777800000000002</v>
      </c>
      <c r="G5" s="67">
        <v>0.68888899999999997</v>
      </c>
      <c r="H5" s="67"/>
      <c r="I5" s="7">
        <v>0.35416700000000001</v>
      </c>
      <c r="J5" s="7">
        <v>0</v>
      </c>
      <c r="K5" s="7">
        <v>3.6110999999999997E-2</v>
      </c>
      <c r="L5" s="8">
        <v>0</v>
      </c>
      <c r="M5" s="7">
        <v>3.6110999999999997E-2</v>
      </c>
      <c r="N5" s="7">
        <v>0</v>
      </c>
    </row>
    <row r="6" spans="1:69" ht="16.5" customHeight="1">
      <c r="A6" s="3" t="s">
        <v>19</v>
      </c>
      <c r="B6" s="4">
        <v>45862</v>
      </c>
      <c r="C6" s="66" t="s">
        <v>16</v>
      </c>
      <c r="D6" s="66"/>
      <c r="E6" s="14" t="s">
        <v>17</v>
      </c>
      <c r="F6" s="6">
        <v>0.28125</v>
      </c>
      <c r="G6" s="67">
        <v>0.83819399999999999</v>
      </c>
      <c r="H6" s="67"/>
      <c r="I6" s="7">
        <v>0.35416700000000001</v>
      </c>
      <c r="J6" s="7">
        <v>0</v>
      </c>
      <c r="K6" s="7">
        <v>0.18194399999999999</v>
      </c>
      <c r="L6" s="8">
        <v>0</v>
      </c>
      <c r="M6" s="7">
        <v>0.18194399999999999</v>
      </c>
      <c r="N6" s="7">
        <v>0</v>
      </c>
    </row>
    <row r="7" spans="1:69" ht="16.5" customHeight="1">
      <c r="A7" s="3" t="s">
        <v>20</v>
      </c>
      <c r="B7" s="4">
        <v>45863</v>
      </c>
      <c r="C7" s="66" t="s">
        <v>16</v>
      </c>
      <c r="D7" s="66"/>
      <c r="E7" s="14" t="s">
        <v>17</v>
      </c>
      <c r="F7" s="6">
        <v>0.27708300000000002</v>
      </c>
      <c r="G7" s="67">
        <v>0.66736099999999998</v>
      </c>
      <c r="H7" s="67"/>
      <c r="I7" s="7">
        <v>0.35416700000000001</v>
      </c>
      <c r="J7" s="7">
        <v>0</v>
      </c>
      <c r="K7" s="7">
        <v>1.5278E-2</v>
      </c>
      <c r="L7" s="8">
        <v>0</v>
      </c>
      <c r="M7" s="7">
        <v>1.5278E-2</v>
      </c>
      <c r="N7" s="7">
        <v>0</v>
      </c>
    </row>
    <row r="8" spans="1:69" ht="16.5" customHeight="1">
      <c r="A8" s="3" t="s">
        <v>21</v>
      </c>
      <c r="B8" s="4">
        <v>45864</v>
      </c>
      <c r="C8" s="66" t="s">
        <v>22</v>
      </c>
      <c r="D8" s="66"/>
      <c r="E8" s="9"/>
      <c r="F8" s="9"/>
      <c r="G8" s="68"/>
      <c r="H8" s="68"/>
      <c r="I8" s="9"/>
      <c r="J8" s="9"/>
      <c r="K8" s="9"/>
      <c r="L8" s="9"/>
      <c r="M8" s="9"/>
      <c r="N8" s="9"/>
    </row>
    <row r="9" spans="1:69" ht="16.5" customHeight="1">
      <c r="A9" s="3" t="s">
        <v>23</v>
      </c>
      <c r="B9" s="4">
        <v>45865</v>
      </c>
      <c r="C9" s="66" t="s">
        <v>22</v>
      </c>
      <c r="D9" s="66"/>
      <c r="E9" s="9"/>
      <c r="F9" s="9"/>
      <c r="G9" s="68"/>
      <c r="H9" s="68"/>
      <c r="I9" s="9"/>
      <c r="J9" s="9"/>
      <c r="K9" s="9"/>
      <c r="L9" s="9"/>
      <c r="M9" s="9"/>
      <c r="N9" s="9"/>
    </row>
    <row r="10" spans="1:69" ht="16.5" customHeight="1">
      <c r="A10" s="3" t="s">
        <v>24</v>
      </c>
      <c r="B10" s="4">
        <v>45866</v>
      </c>
      <c r="C10" s="66" t="s">
        <v>16</v>
      </c>
      <c r="D10" s="66"/>
      <c r="E10" s="14" t="s">
        <v>25</v>
      </c>
      <c r="F10" s="6">
        <v>0.29513899999999998</v>
      </c>
      <c r="G10" s="67">
        <v>0.64375000000000004</v>
      </c>
      <c r="H10" s="67"/>
      <c r="I10" s="7">
        <v>0.32777800000000001</v>
      </c>
      <c r="J10" s="7">
        <v>0</v>
      </c>
      <c r="K10" s="7">
        <v>0</v>
      </c>
      <c r="L10" s="8">
        <v>0</v>
      </c>
      <c r="M10" s="7">
        <v>0</v>
      </c>
      <c r="N10" s="7">
        <v>0</v>
      </c>
    </row>
    <row r="11" spans="1:69" ht="16.5" customHeight="1">
      <c r="A11" s="3" t="s">
        <v>15</v>
      </c>
      <c r="B11" s="4">
        <v>45867</v>
      </c>
      <c r="C11" s="66" t="s">
        <v>16</v>
      </c>
      <c r="D11" s="66"/>
      <c r="E11" s="14" t="s">
        <v>17</v>
      </c>
      <c r="F11" s="6">
        <v>0.27777800000000002</v>
      </c>
      <c r="G11" s="67">
        <v>0.83750000000000002</v>
      </c>
      <c r="H11" s="67"/>
      <c r="I11" s="7">
        <v>0.35416700000000001</v>
      </c>
      <c r="J11" s="7">
        <v>0</v>
      </c>
      <c r="K11" s="7">
        <v>0.184722</v>
      </c>
      <c r="L11" s="8">
        <v>0</v>
      </c>
      <c r="M11" s="7">
        <v>0.184722</v>
      </c>
      <c r="N11" s="7">
        <v>0</v>
      </c>
    </row>
    <row r="12" spans="1:69" ht="17.25" customHeight="1">
      <c r="A12" s="3" t="s">
        <v>18</v>
      </c>
      <c r="B12" s="4">
        <v>45868</v>
      </c>
      <c r="C12" s="66" t="s">
        <v>16</v>
      </c>
      <c r="D12" s="66"/>
      <c r="E12" s="14" t="s">
        <v>17</v>
      </c>
      <c r="F12" s="6">
        <v>0.28541699999999998</v>
      </c>
      <c r="G12" s="67">
        <v>0.66944400000000004</v>
      </c>
      <c r="H12" s="67"/>
      <c r="I12" s="7">
        <v>0.35416700000000001</v>
      </c>
      <c r="J12" s="7">
        <v>0</v>
      </c>
      <c r="K12" s="7">
        <v>9.0279999999999996E-3</v>
      </c>
      <c r="L12" s="8">
        <v>0</v>
      </c>
      <c r="M12" s="7">
        <v>9.0279999999999996E-3</v>
      </c>
      <c r="N12" s="7">
        <v>0</v>
      </c>
    </row>
    <row r="13" spans="1:69" ht="16.5" customHeight="1">
      <c r="A13" s="3" t="s">
        <v>19</v>
      </c>
      <c r="B13" s="4">
        <v>45869</v>
      </c>
      <c r="C13" s="66" t="s">
        <v>114</v>
      </c>
      <c r="D13" s="66"/>
      <c r="E13" s="14" t="s">
        <v>17</v>
      </c>
      <c r="F13" s="9"/>
      <c r="G13" s="68"/>
      <c r="H13" s="68"/>
      <c r="I13" s="7">
        <v>0</v>
      </c>
      <c r="J13" s="7">
        <v>0</v>
      </c>
      <c r="K13" s="7">
        <v>0</v>
      </c>
      <c r="L13" s="8">
        <v>0</v>
      </c>
      <c r="M13" s="7">
        <v>0</v>
      </c>
      <c r="N13" s="7">
        <v>0.37430600000000003</v>
      </c>
    </row>
    <row r="14" spans="1:69" ht="16.5" customHeight="1">
      <c r="A14" s="3" t="s">
        <v>20</v>
      </c>
      <c r="B14" s="4">
        <v>45870</v>
      </c>
      <c r="C14" s="66" t="s">
        <v>16</v>
      </c>
      <c r="D14" s="66"/>
      <c r="E14" s="14" t="s">
        <v>17</v>
      </c>
      <c r="F14" s="6">
        <v>0.27430599999999999</v>
      </c>
      <c r="G14" s="67">
        <v>0.68055600000000005</v>
      </c>
      <c r="H14" s="67"/>
      <c r="I14" s="7">
        <v>0.35416700000000001</v>
      </c>
      <c r="J14" s="7">
        <v>0</v>
      </c>
      <c r="K14" s="7">
        <v>3.125E-2</v>
      </c>
      <c r="L14" s="8">
        <v>0</v>
      </c>
      <c r="M14" s="7">
        <v>3.125E-2</v>
      </c>
      <c r="N14" s="7">
        <v>0</v>
      </c>
    </row>
    <row r="15" spans="1:69" ht="16.5" customHeight="1">
      <c r="A15" s="3" t="s">
        <v>21</v>
      </c>
      <c r="B15" s="4">
        <v>45871</v>
      </c>
      <c r="C15" s="66" t="s">
        <v>22</v>
      </c>
      <c r="D15" s="66"/>
      <c r="E15" s="9"/>
      <c r="F15" s="9"/>
      <c r="G15" s="68"/>
      <c r="H15" s="68"/>
      <c r="I15" s="9"/>
      <c r="J15" s="9"/>
      <c r="K15" s="9"/>
      <c r="L15" s="9"/>
      <c r="M15" s="9"/>
      <c r="N15" s="9"/>
    </row>
    <row r="16" spans="1:69" ht="16.5" customHeight="1">
      <c r="A16" s="3" t="s">
        <v>23</v>
      </c>
      <c r="B16" s="4">
        <v>45872</v>
      </c>
      <c r="C16" s="66" t="s">
        <v>22</v>
      </c>
      <c r="D16" s="66"/>
      <c r="E16" s="9"/>
      <c r="F16" s="9"/>
      <c r="G16" s="68"/>
      <c r="H16" s="68"/>
      <c r="I16" s="9"/>
      <c r="J16" s="9"/>
      <c r="K16" s="9"/>
      <c r="L16" s="9"/>
      <c r="M16" s="9"/>
      <c r="N16" s="9"/>
    </row>
    <row r="17" spans="1:14" ht="16.5" customHeight="1">
      <c r="A17" s="3" t="s">
        <v>24</v>
      </c>
      <c r="B17" s="4">
        <v>45873</v>
      </c>
      <c r="C17" s="66" t="s">
        <v>16</v>
      </c>
      <c r="D17" s="66"/>
      <c r="E17" s="14" t="s">
        <v>25</v>
      </c>
      <c r="F17" s="6">
        <v>0.29027799999999998</v>
      </c>
      <c r="G17" s="67">
        <v>0.60972199999999999</v>
      </c>
      <c r="H17" s="67"/>
      <c r="I17" s="7">
        <v>0.29722199999999999</v>
      </c>
      <c r="J17" s="7">
        <v>3.6110999999999997E-2</v>
      </c>
      <c r="K17" s="7">
        <v>1.389E-3</v>
      </c>
      <c r="L17" s="8">
        <v>0</v>
      </c>
      <c r="M17" s="7">
        <v>1.389E-3</v>
      </c>
      <c r="N17" s="7">
        <v>0</v>
      </c>
    </row>
    <row r="18" spans="1:14" ht="16.5" customHeight="1">
      <c r="A18" s="3" t="s">
        <v>15</v>
      </c>
      <c r="B18" s="4">
        <v>45874</v>
      </c>
      <c r="C18" s="66" t="s">
        <v>16</v>
      </c>
      <c r="D18" s="66"/>
      <c r="E18" s="14" t="s">
        <v>17</v>
      </c>
      <c r="F18" s="6">
        <v>0.27777800000000002</v>
      </c>
      <c r="G18" s="67">
        <v>0.66666700000000001</v>
      </c>
      <c r="H18" s="67"/>
      <c r="I18" s="7">
        <v>0.35416700000000001</v>
      </c>
      <c r="J18" s="7">
        <v>0</v>
      </c>
      <c r="K18" s="7">
        <v>1.3889E-2</v>
      </c>
      <c r="L18" s="8">
        <v>0</v>
      </c>
      <c r="M18" s="7">
        <v>1.3889E-2</v>
      </c>
      <c r="N18" s="7">
        <v>0</v>
      </c>
    </row>
    <row r="19" spans="1:14" ht="17.25" customHeight="1">
      <c r="A19" s="3" t="s">
        <v>18</v>
      </c>
      <c r="B19" s="4">
        <v>45875</v>
      </c>
      <c r="C19" s="66" t="s">
        <v>16</v>
      </c>
      <c r="D19" s="66"/>
      <c r="E19" s="14" t="s">
        <v>17</v>
      </c>
      <c r="F19" s="6">
        <v>0.27777800000000002</v>
      </c>
      <c r="G19" s="67">
        <v>0.66527800000000004</v>
      </c>
      <c r="H19" s="67"/>
      <c r="I19" s="7">
        <v>0.35277799999999998</v>
      </c>
      <c r="J19" s="7">
        <v>0</v>
      </c>
      <c r="K19" s="7">
        <v>1.3889E-2</v>
      </c>
      <c r="L19" s="8">
        <v>0</v>
      </c>
      <c r="M19" s="7">
        <v>1.3889E-2</v>
      </c>
      <c r="N19" s="7">
        <v>0</v>
      </c>
    </row>
    <row r="20" spans="1:14" ht="16.5" customHeight="1">
      <c r="A20" s="3" t="s">
        <v>19</v>
      </c>
      <c r="B20" s="4">
        <v>45876</v>
      </c>
      <c r="C20" s="66" t="s">
        <v>16</v>
      </c>
      <c r="D20" s="66"/>
      <c r="E20" s="14" t="s">
        <v>17</v>
      </c>
      <c r="F20" s="6">
        <v>0.27708300000000002</v>
      </c>
      <c r="G20" s="67">
        <v>0.66736099999999998</v>
      </c>
      <c r="H20" s="67"/>
      <c r="I20" s="7">
        <v>0.35416700000000001</v>
      </c>
      <c r="J20" s="7">
        <v>0</v>
      </c>
      <c r="K20" s="7">
        <v>1.5278E-2</v>
      </c>
      <c r="L20" s="8">
        <v>0</v>
      </c>
      <c r="M20" s="7">
        <v>1.5278E-2</v>
      </c>
      <c r="N20" s="7">
        <v>0</v>
      </c>
    </row>
    <row r="21" spans="1:14" ht="16.5" customHeight="1">
      <c r="A21" s="3" t="s">
        <v>20</v>
      </c>
      <c r="B21" s="4">
        <v>45877</v>
      </c>
      <c r="C21" s="66" t="s">
        <v>16</v>
      </c>
      <c r="D21" s="66"/>
      <c r="E21" s="14" t="s">
        <v>17</v>
      </c>
      <c r="F21" s="6">
        <v>0.26527800000000001</v>
      </c>
      <c r="G21" s="67">
        <v>0.66527800000000004</v>
      </c>
      <c r="H21" s="67"/>
      <c r="I21" s="7">
        <v>0.35277799999999998</v>
      </c>
      <c r="J21" s="7">
        <v>0</v>
      </c>
      <c r="K21" s="7">
        <v>2.6388999999999999E-2</v>
      </c>
      <c r="L21" s="8">
        <v>0</v>
      </c>
      <c r="M21" s="7">
        <v>2.6388999999999999E-2</v>
      </c>
      <c r="N21" s="7">
        <v>0</v>
      </c>
    </row>
    <row r="22" spans="1:14" ht="16.5" customHeight="1">
      <c r="A22" s="3" t="s">
        <v>21</v>
      </c>
      <c r="B22" s="4">
        <v>45878</v>
      </c>
      <c r="C22" s="66" t="s">
        <v>22</v>
      </c>
      <c r="D22" s="66"/>
      <c r="E22" s="9"/>
      <c r="F22" s="9"/>
      <c r="G22" s="68"/>
      <c r="H22" s="68"/>
      <c r="I22" s="9"/>
      <c r="J22" s="9"/>
      <c r="K22" s="9"/>
      <c r="L22" s="9"/>
      <c r="M22" s="9"/>
      <c r="N22" s="9"/>
    </row>
    <row r="23" spans="1:14" ht="16.5" customHeight="1">
      <c r="A23" s="3" t="s">
        <v>23</v>
      </c>
      <c r="B23" s="4">
        <v>45879</v>
      </c>
      <c r="C23" s="66" t="s">
        <v>22</v>
      </c>
      <c r="D23" s="66"/>
      <c r="E23" s="9"/>
      <c r="F23" s="9"/>
      <c r="G23" s="68"/>
      <c r="H23" s="68"/>
      <c r="I23" s="9"/>
      <c r="J23" s="9"/>
      <c r="K23" s="9"/>
      <c r="L23" s="9"/>
      <c r="M23" s="9"/>
      <c r="N23" s="9"/>
    </row>
    <row r="24" spans="1:14" ht="16.5" customHeight="1">
      <c r="A24" s="3" t="s">
        <v>24</v>
      </c>
      <c r="B24" s="4">
        <v>45880</v>
      </c>
      <c r="C24" s="66" t="s">
        <v>16</v>
      </c>
      <c r="D24" s="66"/>
      <c r="E24" s="14" t="s">
        <v>25</v>
      </c>
      <c r="F24" s="6">
        <v>0.29305599999999998</v>
      </c>
      <c r="G24" s="67">
        <v>0.64791699999999997</v>
      </c>
      <c r="H24" s="67"/>
      <c r="I24" s="7">
        <v>0.33194400000000002</v>
      </c>
      <c r="J24" s="7">
        <v>0</v>
      </c>
      <c r="K24" s="7">
        <v>2.0830000000000002E-3</v>
      </c>
      <c r="L24" s="8">
        <v>0</v>
      </c>
      <c r="M24" s="7">
        <v>2.0830000000000002E-3</v>
      </c>
      <c r="N24" s="7">
        <v>0</v>
      </c>
    </row>
    <row r="25" spans="1:14" ht="16.5" customHeight="1">
      <c r="A25" s="3" t="s">
        <v>15</v>
      </c>
      <c r="B25" s="4">
        <v>45881</v>
      </c>
      <c r="C25" s="66" t="s">
        <v>16</v>
      </c>
      <c r="D25" s="66"/>
      <c r="E25" s="14" t="s">
        <v>17</v>
      </c>
      <c r="F25" s="6">
        <v>0.28958299999999998</v>
      </c>
      <c r="G25" s="67">
        <v>0.66527800000000004</v>
      </c>
      <c r="H25" s="67"/>
      <c r="I25" s="7">
        <v>0.35277799999999998</v>
      </c>
      <c r="J25" s="7">
        <v>0</v>
      </c>
      <c r="K25" s="7">
        <v>2.0830000000000002E-3</v>
      </c>
      <c r="L25" s="8">
        <v>0</v>
      </c>
      <c r="M25" s="7">
        <v>2.0830000000000002E-3</v>
      </c>
      <c r="N25" s="7">
        <v>0</v>
      </c>
    </row>
    <row r="26" spans="1:14" ht="17.25" customHeight="1">
      <c r="A26" s="3" t="s">
        <v>18</v>
      </c>
      <c r="B26" s="4">
        <v>45882</v>
      </c>
      <c r="C26" s="66" t="s">
        <v>16</v>
      </c>
      <c r="D26" s="66"/>
      <c r="E26" s="14" t="s">
        <v>17</v>
      </c>
      <c r="F26" s="6">
        <v>0.29513899999999998</v>
      </c>
      <c r="G26" s="67">
        <v>0.66388899999999995</v>
      </c>
      <c r="H26" s="67"/>
      <c r="I26" s="7">
        <v>0.34791699999999998</v>
      </c>
      <c r="J26" s="7">
        <v>0</v>
      </c>
      <c r="K26" s="7">
        <v>0</v>
      </c>
      <c r="L26" s="8">
        <v>0</v>
      </c>
      <c r="M26" s="7">
        <v>0</v>
      </c>
      <c r="N26" s="7">
        <v>0</v>
      </c>
    </row>
    <row r="27" spans="1:14" ht="16.5" customHeight="1">
      <c r="A27" s="3" t="s">
        <v>19</v>
      </c>
      <c r="B27" s="4">
        <v>45883</v>
      </c>
      <c r="C27" s="66" t="s">
        <v>16</v>
      </c>
      <c r="D27" s="66"/>
      <c r="E27" s="14" t="s">
        <v>17</v>
      </c>
      <c r="F27" s="6">
        <v>0.26666699999999999</v>
      </c>
      <c r="G27" s="67">
        <v>0.85486099999999998</v>
      </c>
      <c r="H27" s="67"/>
      <c r="I27" s="7">
        <v>0.35416700000000001</v>
      </c>
      <c r="J27" s="7">
        <v>0</v>
      </c>
      <c r="K27" s="7">
        <v>0.21319399999999999</v>
      </c>
      <c r="L27" s="8">
        <v>0</v>
      </c>
      <c r="M27" s="7">
        <v>0.21319399999999999</v>
      </c>
      <c r="N27" s="7">
        <v>0</v>
      </c>
    </row>
    <row r="28" spans="1:14" ht="16.5" customHeight="1">
      <c r="A28" s="3" t="s">
        <v>20</v>
      </c>
      <c r="B28" s="4">
        <v>45884</v>
      </c>
      <c r="C28" s="66" t="s">
        <v>28</v>
      </c>
      <c r="D28" s="66"/>
      <c r="E28" s="9"/>
      <c r="F28" s="9"/>
      <c r="G28" s="68"/>
      <c r="H28" s="68"/>
      <c r="I28" s="9"/>
      <c r="J28" s="9"/>
      <c r="K28" s="9"/>
      <c r="L28" s="9"/>
      <c r="M28" s="9"/>
      <c r="N28" s="9"/>
    </row>
    <row r="29" spans="1:14" ht="18" customHeight="1"/>
    <row r="30" spans="1:14" ht="33" customHeight="1">
      <c r="A30" s="1" t="s">
        <v>29</v>
      </c>
      <c r="B30" s="1" t="s">
        <v>30</v>
      </c>
      <c r="C30" s="65" t="s">
        <v>31</v>
      </c>
      <c r="D30" s="65"/>
      <c r="E30" s="11" t="s">
        <v>32</v>
      </c>
      <c r="F30" s="12" t="s">
        <v>33</v>
      </c>
      <c r="G30" s="70" t="s">
        <v>34</v>
      </c>
      <c r="H30" s="70"/>
      <c r="I30" s="12" t="s">
        <v>35</v>
      </c>
      <c r="J30" s="12" t="s">
        <v>36</v>
      </c>
      <c r="K30" s="12" t="s">
        <v>37</v>
      </c>
      <c r="L30" s="13" t="s">
        <v>38</v>
      </c>
      <c r="M30" s="12" t="s">
        <v>39</v>
      </c>
      <c r="N30" s="12" t="s">
        <v>40</v>
      </c>
    </row>
    <row r="31" spans="1:14" ht="16.5" customHeight="1">
      <c r="A31" s="3" t="s">
        <v>23</v>
      </c>
      <c r="B31" s="4">
        <v>45886</v>
      </c>
      <c r="C31" s="66" t="s">
        <v>22</v>
      </c>
      <c r="D31" s="66"/>
      <c r="E31" s="9"/>
      <c r="F31" s="9"/>
      <c r="G31" s="68"/>
      <c r="H31" s="68"/>
      <c r="I31" s="9"/>
      <c r="J31" s="9"/>
      <c r="K31" s="9"/>
      <c r="L31" s="9"/>
      <c r="M31" s="9"/>
      <c r="N31" s="9"/>
    </row>
    <row r="32" spans="1:14" ht="17.25" customHeight="1">
      <c r="A32" s="3" t="s">
        <v>24</v>
      </c>
      <c r="B32" s="4">
        <v>45887</v>
      </c>
      <c r="C32" s="66" t="s">
        <v>27</v>
      </c>
      <c r="D32" s="66"/>
      <c r="E32" s="14" t="s">
        <v>25</v>
      </c>
      <c r="F32" s="9"/>
      <c r="G32" s="68"/>
      <c r="H32" s="68"/>
      <c r="I32" s="7">
        <v>0</v>
      </c>
      <c r="J32" s="7">
        <v>0</v>
      </c>
      <c r="K32" s="7">
        <v>0</v>
      </c>
      <c r="L32" s="8">
        <v>0</v>
      </c>
      <c r="M32" s="7">
        <v>0</v>
      </c>
      <c r="N32" s="7">
        <v>0.33333299999999999</v>
      </c>
    </row>
    <row r="33" spans="1:14" ht="16.5" customHeight="1">
      <c r="A33" s="3" t="s">
        <v>15</v>
      </c>
      <c r="B33" s="4">
        <v>45888</v>
      </c>
      <c r="C33" s="66" t="s">
        <v>16</v>
      </c>
      <c r="D33" s="66"/>
      <c r="E33" s="14" t="s">
        <v>17</v>
      </c>
      <c r="F33" s="6">
        <v>0.27777800000000002</v>
      </c>
      <c r="G33" s="67">
        <v>0.76875000000000004</v>
      </c>
      <c r="H33" s="67"/>
      <c r="I33" s="7">
        <v>0.35416700000000001</v>
      </c>
      <c r="J33" s="7">
        <v>0</v>
      </c>
      <c r="K33" s="7">
        <v>0.11597200000000001</v>
      </c>
      <c r="L33" s="8">
        <v>0</v>
      </c>
      <c r="M33" s="7">
        <v>0.11597200000000001</v>
      </c>
      <c r="N33" s="7">
        <v>0</v>
      </c>
    </row>
    <row r="34" spans="1:14" ht="12.75" customHeight="1">
      <c r="A34" s="15" t="s">
        <v>18</v>
      </c>
      <c r="B34" s="16">
        <v>45889</v>
      </c>
      <c r="C34" s="72" t="s">
        <v>16</v>
      </c>
      <c r="D34" s="72"/>
      <c r="E34" s="18" t="s">
        <v>17</v>
      </c>
      <c r="F34" s="19">
        <v>0.29166700000000001</v>
      </c>
      <c r="G34" s="73">
        <v>0.66666700000000001</v>
      </c>
      <c r="H34" s="73"/>
      <c r="I34" s="20">
        <v>0.35416700000000001</v>
      </c>
      <c r="J34" s="20">
        <v>0</v>
      </c>
      <c r="K34" s="20">
        <v>0</v>
      </c>
      <c r="L34" s="21">
        <v>0</v>
      </c>
      <c r="M34" s="20">
        <v>0</v>
      </c>
      <c r="N34" s="20">
        <v>0</v>
      </c>
    </row>
    <row r="35" spans="1:14" ht="15.95" customHeight="1">
      <c r="A35" s="71" t="s">
        <v>115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</sheetData>
  <mergeCells count="66">
    <mergeCell ref="A35:N35"/>
    <mergeCell ref="C32:D32"/>
    <mergeCell ref="G32:H32"/>
    <mergeCell ref="C33:D33"/>
    <mergeCell ref="G33:H33"/>
    <mergeCell ref="C34:D34"/>
    <mergeCell ref="G34:H34"/>
    <mergeCell ref="C28:D28"/>
    <mergeCell ref="G28:H28"/>
    <mergeCell ref="C30:D30"/>
    <mergeCell ref="G30:H30"/>
    <mergeCell ref="C31:D31"/>
    <mergeCell ref="G31:H31"/>
    <mergeCell ref="C25:D25"/>
    <mergeCell ref="G25:H25"/>
    <mergeCell ref="C26:D26"/>
    <mergeCell ref="G26:H26"/>
    <mergeCell ref="C27:D27"/>
    <mergeCell ref="G27:H27"/>
    <mergeCell ref="C22:D22"/>
    <mergeCell ref="G22:H22"/>
    <mergeCell ref="C23:D23"/>
    <mergeCell ref="G23:H23"/>
    <mergeCell ref="C24:D24"/>
    <mergeCell ref="G24:H24"/>
    <mergeCell ref="C19:D19"/>
    <mergeCell ref="G19:H19"/>
    <mergeCell ref="C20:D20"/>
    <mergeCell ref="G20:H20"/>
    <mergeCell ref="C21:D21"/>
    <mergeCell ref="G21:H21"/>
    <mergeCell ref="C16:D16"/>
    <mergeCell ref="G16:H16"/>
    <mergeCell ref="C17:D17"/>
    <mergeCell ref="G17:H17"/>
    <mergeCell ref="C18:D18"/>
    <mergeCell ref="G18:H18"/>
    <mergeCell ref="C13:D13"/>
    <mergeCell ref="G13:H13"/>
    <mergeCell ref="C14:D14"/>
    <mergeCell ref="G14:H14"/>
    <mergeCell ref="C15:D15"/>
    <mergeCell ref="G15:H15"/>
    <mergeCell ref="C10:D10"/>
    <mergeCell ref="G10:H10"/>
    <mergeCell ref="C11:D11"/>
    <mergeCell ref="G11:H11"/>
    <mergeCell ref="C12:D12"/>
    <mergeCell ref="G12:H12"/>
    <mergeCell ref="C7:D7"/>
    <mergeCell ref="G7:H7"/>
    <mergeCell ref="C8:D8"/>
    <mergeCell ref="G8:H8"/>
    <mergeCell ref="C9:D9"/>
    <mergeCell ref="G9:H9"/>
    <mergeCell ref="C4:D4"/>
    <mergeCell ref="G4:H4"/>
    <mergeCell ref="C5:D5"/>
    <mergeCell ref="G5:H5"/>
    <mergeCell ref="C6:D6"/>
    <mergeCell ref="G6:H6"/>
    <mergeCell ref="A1:C1"/>
    <mergeCell ref="D1:G1"/>
    <mergeCell ref="H1:O1"/>
    <mergeCell ref="C3:D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Resumen Horas extra (Entrada)</vt:lpstr>
      <vt:lpstr>Resumen Horas extra (Salida)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Acciones Masivas Tarjeta de Asistencia - Buk</dc:title>
  <cp:lastModifiedBy>Romina Vasquez</cp:lastModifiedBy>
  <dcterms:created xsi:type="dcterms:W3CDTF">2025-08-21T13:49:27Z</dcterms:created>
  <dcterms:modified xsi:type="dcterms:W3CDTF">2025-09-02T16:03:54Z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2025-08-21T00:00:00Z</vt:filetime>
  </property>
  <property fmtid="{D5CDD505-2E9C-101B-9397-08002B2CF9AE}" pid="3" name="Creator">
    <vt:lpwstr>Mozilla/5.0 (Windows NT 10.0; Win64; x64) AppleWebKit/537.36 (KHTML, like Gecko) Chrome/139.0.0.0 Safari/537.36</vt:lpwstr>
  </property>
  <property fmtid="{D5CDD505-2E9C-101B-9397-08002B2CF9AE}" pid="4" name="LastSaved">
    <vt:filetime>2025-08-21T00:00:00Z</vt:filetime>
  </property>
  <property fmtid="{D5CDD505-2E9C-101B-9397-08002B2CF9AE}" pid="5" name="Producer">
    <vt:lpwstr>Skia/PDF m139</vt:lpwstr>
  </property>
</Properties>
</file>