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thonProject\autoAccounting\"/>
    </mc:Choice>
  </mc:AlternateContent>
  <xr:revisionPtr revIDLastSave="0" documentId="13_ncr:1_{3E650EFE-8ABB-4FA0-A4D1-1923593B69AE}" xr6:coauthVersionLast="47" xr6:coauthVersionMax="47" xr10:uidLastSave="{00000000-0000-0000-0000-000000000000}"/>
  <bookViews>
    <workbookView xWindow="-120" yWindow="-120" windowWidth="29040" windowHeight="15840" tabRatio="406" firstSheet="1" activeTab="1" xr2:uid="{00000000-000D-0000-FFFF-FFFF00000000}"/>
  </bookViews>
  <sheets>
    <sheet name="租金" sheetId="20" state="hidden" r:id="rId1"/>
    <sheet name="合同" sheetId="25" r:id="rId2"/>
    <sheet name="日记账" sheetId="31" r:id="rId3"/>
    <sheet name="月度总计" sheetId="34" r:id="rId4"/>
    <sheet name="代收" sheetId="33" r:id="rId5"/>
    <sheet name="司机" sheetId="19" r:id="rId6"/>
    <sheet name="Sheet1" sheetId="21" r:id="rId7"/>
    <sheet name="Sheet2" sheetId="28" r:id="rId8"/>
    <sheet name="租期调整" sheetId="35" r:id="rId9"/>
    <sheet name="车牌序号" sheetId="30" r:id="rId10"/>
  </sheets>
  <definedNames>
    <definedName name="_xlnm._FilterDatabase" localSheetId="6" hidden="1">Sheet1!$A$1:$C$177</definedName>
    <definedName name="_xlnm._FilterDatabase" localSheetId="1" hidden="1">合同!$A$1:$BD$202</definedName>
    <definedName name="_xlnm._FilterDatabase" localSheetId="2" hidden="1">日记账!$A$1:$J$705</definedName>
    <definedName name="_xlnm._FilterDatabase" localSheetId="5" hidden="1">司机!$A$1:$E$151</definedName>
    <definedName name="_xlnm._FilterDatabase" localSheetId="0" hidden="1">租金!$C$2:$AO$140</definedName>
    <definedName name="mmasd">租金!$V$3:$AO$3</definedName>
    <definedName name="month">租金!$V$3:$AO$3</definedName>
  </definedNames>
  <calcPr calcId="191029"/>
  <pivotCaches>
    <pivotCache cacheId="7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0" i="31" l="1"/>
  <c r="W198" i="25"/>
  <c r="V198" i="25"/>
  <c r="S198" i="25"/>
  <c r="O198" i="25" s="1"/>
  <c r="X198" i="25" s="1"/>
  <c r="R198" i="25"/>
  <c r="A198" i="25"/>
  <c r="X196" i="25"/>
  <c r="V196" i="25"/>
  <c r="W196" i="25"/>
  <c r="V197" i="25"/>
  <c r="W197" i="25"/>
  <c r="R196" i="25"/>
  <c r="S196" i="25"/>
  <c r="R197" i="25"/>
  <c r="S197" i="25"/>
  <c r="O197" i="25" s="1"/>
  <c r="O196" i="25"/>
  <c r="K657" i="31" a="1"/>
  <c r="K657" i="31" s="1"/>
  <c r="K656" i="31" a="1"/>
  <c r="K656" i="31" s="1"/>
  <c r="K655" i="31" a="1"/>
  <c r="K655" i="31" s="1"/>
  <c r="K654" i="31" a="1"/>
  <c r="K654" i="31" s="1"/>
  <c r="K653" i="31" a="1"/>
  <c r="K653" i="31" s="1"/>
  <c r="K652" i="31" a="1"/>
  <c r="K652" i="31" s="1"/>
  <c r="K651" i="31" a="1"/>
  <c r="K651" i="31" s="1"/>
  <c r="K650" i="31" a="1"/>
  <c r="K650" i="31" s="1"/>
  <c r="K649" i="31" a="1"/>
  <c r="K649" i="31" s="1"/>
  <c r="K647" i="31" a="1"/>
  <c r="K647" i="31" s="1"/>
  <c r="K646" i="31" a="1"/>
  <c r="K646" i="31" s="1"/>
  <c r="K645" i="31" a="1"/>
  <c r="K645" i="31" s="1"/>
  <c r="K644" i="31" a="1"/>
  <c r="K644" i="31" s="1"/>
  <c r="K643" i="31" a="1"/>
  <c r="K643" i="31" s="1"/>
  <c r="K642" i="31" a="1"/>
  <c r="K642" i="31" s="1"/>
  <c r="K641" i="31" a="1"/>
  <c r="K641" i="31" s="1"/>
  <c r="K640" i="31" a="1"/>
  <c r="K640" i="31" s="1"/>
  <c r="K639" i="31" a="1"/>
  <c r="K639" i="31" s="1"/>
  <c r="K675" i="31" a="1"/>
  <c r="K675" i="31" s="1"/>
  <c r="K672" i="31" a="1"/>
  <c r="K672" i="31" s="1"/>
  <c r="K658" i="31" a="1"/>
  <c r="K658" i="31" s="1"/>
  <c r="K659" i="31" a="1"/>
  <c r="K659" i="31" s="1"/>
  <c r="K660" i="31" a="1"/>
  <c r="K660" i="31" s="1"/>
  <c r="K661" i="31" a="1"/>
  <c r="K661" i="31" s="1"/>
  <c r="K662" i="31" a="1"/>
  <c r="K662" i="31" s="1"/>
  <c r="K663" i="31" a="1"/>
  <c r="K663" i="31" s="1"/>
  <c r="K664" i="31" a="1"/>
  <c r="K664" i="31" s="1"/>
  <c r="K665" i="31" a="1"/>
  <c r="K665" i="31" s="1"/>
  <c r="K666" i="31" a="1"/>
  <c r="K666" i="31" s="1"/>
  <c r="K667" i="31" a="1"/>
  <c r="K667" i="31" s="1"/>
  <c r="K668" i="31" a="1"/>
  <c r="K668" i="31" s="1"/>
  <c r="K669" i="31" a="1"/>
  <c r="K669" i="31" s="1"/>
  <c r="K670" i="31" a="1"/>
  <c r="K670" i="31" s="1"/>
  <c r="K671" i="31" a="1"/>
  <c r="K671" i="31" s="1"/>
  <c r="K673" i="31" a="1"/>
  <c r="K673" i="31" s="1"/>
  <c r="K674" i="31" a="1"/>
  <c r="K674" i="31" s="1"/>
  <c r="K676" i="31" a="1"/>
  <c r="K676" i="31" s="1"/>
  <c r="K677" i="31" a="1"/>
  <c r="K677" i="31" s="1"/>
  <c r="K678" i="31" a="1"/>
  <c r="K678" i="31" s="1"/>
  <c r="K679" i="31" a="1"/>
  <c r="K679" i="31" s="1"/>
  <c r="K680" i="31" a="1"/>
  <c r="K680" i="31" s="1"/>
  <c r="K681" i="31" a="1"/>
  <c r="K681" i="31" s="1"/>
  <c r="K682" i="31" a="1"/>
  <c r="K682" i="31" s="1"/>
  <c r="K683" i="31" a="1"/>
  <c r="K683" i="31" s="1"/>
  <c r="K684" i="31" a="1"/>
  <c r="K684" i="31" s="1"/>
  <c r="K685" i="31" a="1"/>
  <c r="K685" i="31" s="1"/>
  <c r="K686" i="31" a="1"/>
  <c r="K686" i="31" s="1"/>
  <c r="K687" i="31" a="1"/>
  <c r="K687" i="31" s="1"/>
  <c r="K688" i="31" a="1"/>
  <c r="K688" i="31" s="1"/>
  <c r="K689" i="31" a="1"/>
  <c r="K689" i="31" s="1"/>
  <c r="K690" i="31" a="1"/>
  <c r="K690" i="31" s="1"/>
  <c r="K691" i="31" a="1"/>
  <c r="K691" i="31" s="1"/>
  <c r="K692" i="31" a="1"/>
  <c r="K692" i="31" s="1"/>
  <c r="K693" i="31" a="1"/>
  <c r="K693" i="31" s="1"/>
  <c r="K694" i="31" a="1"/>
  <c r="K694" i="31" s="1"/>
  <c r="K695" i="31" a="1"/>
  <c r="K695" i="31" s="1"/>
  <c r="K696" i="31" a="1"/>
  <c r="K696" i="31" s="1"/>
  <c r="K697" i="31" a="1"/>
  <c r="K697" i="31" s="1"/>
  <c r="K698" i="31" a="1"/>
  <c r="K698" i="31" s="1"/>
  <c r="K699" i="31" a="1"/>
  <c r="K699" i="31" s="1"/>
  <c r="K700" i="31" a="1"/>
  <c r="K700" i="31" s="1"/>
  <c r="K701" i="31" a="1"/>
  <c r="K701" i="31" s="1"/>
  <c r="K702" i="31" a="1"/>
  <c r="K702" i="31" s="1"/>
  <c r="K703" i="31" a="1"/>
  <c r="K703" i="31" s="1"/>
  <c r="K704" i="31" a="1"/>
  <c r="K704" i="31" s="1"/>
  <c r="K705" i="31" a="1"/>
  <c r="K705" i="31" s="1"/>
  <c r="U126" i="25"/>
  <c r="U27" i="25"/>
  <c r="U105" i="25"/>
  <c r="U159" i="25"/>
  <c r="U59" i="25"/>
  <c r="U168" i="25"/>
  <c r="U123" i="25"/>
  <c r="U193" i="25"/>
  <c r="X197" i="25" l="1"/>
  <c r="V195" i="25"/>
  <c r="W195" i="25"/>
  <c r="R195" i="25"/>
  <c r="S195" i="25"/>
  <c r="O195" i="25" s="1"/>
  <c r="A195" i="25"/>
  <c r="A196" i="25"/>
  <c r="A197" i="25"/>
  <c r="X195" i="25" l="1"/>
  <c r="V193" i="25"/>
  <c r="W193" i="25"/>
  <c r="V194" i="25"/>
  <c r="W194" i="25"/>
  <c r="R193" i="25"/>
  <c r="S193" i="25"/>
  <c r="O193" i="25" s="1"/>
  <c r="X193" i="25" s="1"/>
  <c r="R194" i="25"/>
  <c r="S194" i="25"/>
  <c r="O194" i="25" s="1"/>
  <c r="X194" i="25" s="1"/>
  <c r="A193" i="25"/>
  <c r="A194" i="25"/>
  <c r="U187" i="25" l="1"/>
  <c r="W190" i="25" l="1"/>
  <c r="W191" i="25"/>
  <c r="W192" i="25"/>
  <c r="R191" i="25"/>
  <c r="S191" i="25"/>
  <c r="O191" i="25" s="1"/>
  <c r="X191" i="25" s="1"/>
  <c r="V191" i="25"/>
  <c r="R192" i="25"/>
  <c r="S192" i="25"/>
  <c r="O192" i="25" s="1"/>
  <c r="X192" i="25" s="1"/>
  <c r="V192" i="25"/>
  <c r="A191" i="25"/>
  <c r="A192" i="25"/>
  <c r="K589" i="31" a="1"/>
  <c r="K589" i="31" s="1"/>
  <c r="K590" i="31" a="1"/>
  <c r="K590" i="31" s="1"/>
  <c r="K591" i="31" a="1"/>
  <c r="K591" i="31" s="1"/>
  <c r="K592" i="31" a="1"/>
  <c r="K592" i="31" s="1"/>
  <c r="K593" i="31" a="1"/>
  <c r="K593" i="31" s="1"/>
  <c r="K594" i="31" a="1"/>
  <c r="K594" i="31" s="1"/>
  <c r="K595" i="31" a="1"/>
  <c r="K595" i="31" s="1"/>
  <c r="K596" i="31" a="1"/>
  <c r="K596" i="31" s="1"/>
  <c r="K597" i="31" a="1"/>
  <c r="K597" i="31" s="1"/>
  <c r="K598" i="31" a="1"/>
  <c r="K598" i="31" s="1"/>
  <c r="K599" i="31" a="1"/>
  <c r="K599" i="31" s="1"/>
  <c r="K600" i="31" a="1"/>
  <c r="K600" i="31" s="1"/>
  <c r="K601" i="31" a="1"/>
  <c r="K601" i="31" s="1"/>
  <c r="K602" i="31" a="1"/>
  <c r="K602" i="31" s="1"/>
  <c r="K603" i="31" a="1"/>
  <c r="K603" i="31" s="1"/>
  <c r="K604" i="31" a="1"/>
  <c r="K604" i="31" s="1"/>
  <c r="K605" i="31" a="1"/>
  <c r="K605" i="31" s="1"/>
  <c r="K606" i="31" a="1"/>
  <c r="K606" i="31" s="1"/>
  <c r="K607" i="31" a="1"/>
  <c r="K607" i="31" s="1"/>
  <c r="K608" i="31" a="1"/>
  <c r="K608" i="31" s="1"/>
  <c r="K609" i="31" a="1"/>
  <c r="K609" i="31" s="1"/>
  <c r="K610" i="31" a="1"/>
  <c r="K610" i="31" s="1"/>
  <c r="K611" i="31" a="1"/>
  <c r="K611" i="31" s="1"/>
  <c r="K612" i="31" a="1"/>
  <c r="K612" i="31" s="1"/>
  <c r="K613" i="31" a="1"/>
  <c r="K613" i="31" s="1"/>
  <c r="K614" i="31" a="1"/>
  <c r="K614" i="31" s="1"/>
  <c r="K615" i="31" a="1"/>
  <c r="K615" i="31" s="1"/>
  <c r="K616" i="31" a="1"/>
  <c r="K616" i="31" s="1"/>
  <c r="K617" i="31" a="1"/>
  <c r="K617" i="31" s="1"/>
  <c r="K618" i="31" a="1"/>
  <c r="K618" i="31" s="1"/>
  <c r="K619" i="31" a="1"/>
  <c r="K619" i="31" s="1"/>
  <c r="K620" i="31" a="1"/>
  <c r="K620" i="31" s="1"/>
  <c r="K621" i="31" a="1"/>
  <c r="K621" i="31" s="1"/>
  <c r="K622" i="31" a="1"/>
  <c r="K622" i="31" s="1"/>
  <c r="K623" i="31" a="1"/>
  <c r="K623" i="31" s="1"/>
  <c r="K624" i="31" a="1"/>
  <c r="K624" i="31" s="1"/>
  <c r="K625" i="31" a="1"/>
  <c r="K625" i="31" s="1"/>
  <c r="K626" i="31" a="1"/>
  <c r="K626" i="31" s="1"/>
  <c r="K627" i="31" a="1"/>
  <c r="K627" i="31" s="1"/>
  <c r="K628" i="31" a="1"/>
  <c r="K628" i="31" s="1"/>
  <c r="K629" i="31" a="1"/>
  <c r="K629" i="31" s="1"/>
  <c r="K630" i="31" a="1"/>
  <c r="K630" i="31" s="1"/>
  <c r="K631" i="31" a="1"/>
  <c r="K631" i="31" s="1"/>
  <c r="K632" i="31" a="1"/>
  <c r="K632" i="31" s="1"/>
  <c r="K633" i="31" a="1"/>
  <c r="K633" i="31" s="1"/>
  <c r="K634" i="31" a="1"/>
  <c r="K634" i="31" s="1"/>
  <c r="K635" i="31" a="1"/>
  <c r="K635" i="31" s="1"/>
  <c r="K636" i="31" a="1"/>
  <c r="K636" i="31" s="1"/>
  <c r="K637" i="31" a="1"/>
  <c r="K637" i="31" s="1"/>
  <c r="K638" i="31" a="1"/>
  <c r="K638" i="31" s="1"/>
  <c r="V190" i="25"/>
  <c r="S190" i="25"/>
  <c r="O190" i="25" s="1"/>
  <c r="R190" i="25"/>
  <c r="A190" i="25"/>
  <c r="V189" i="25"/>
  <c r="W189" i="25"/>
  <c r="R189" i="25"/>
  <c r="S189" i="25"/>
  <c r="O189" i="25" s="1"/>
  <c r="X189" i="25" s="1"/>
  <c r="A189" i="25"/>
  <c r="X190" i="25" l="1"/>
  <c r="V187" i="25"/>
  <c r="W187" i="25"/>
  <c r="V188" i="25"/>
  <c r="W188" i="25"/>
  <c r="R188" i="25"/>
  <c r="S188" i="25"/>
  <c r="O188" i="25" s="1"/>
  <c r="A188" i="25"/>
  <c r="K588" i="31" a="1"/>
  <c r="K588" i="31" s="1"/>
  <c r="K555" i="31" a="1"/>
  <c r="K555" i="31" s="1"/>
  <c r="R187" i="25"/>
  <c r="S187" i="25"/>
  <c r="O187" i="25" s="1"/>
  <c r="A187" i="25"/>
  <c r="K572" i="31" a="1"/>
  <c r="K572" i="31" s="1"/>
  <c r="K556" i="31" a="1"/>
  <c r="K556" i="31" s="1"/>
  <c r="K521" i="31" a="1"/>
  <c r="K521" i="31" s="1"/>
  <c r="K522" i="31" a="1"/>
  <c r="K522" i="31" s="1"/>
  <c r="K523" i="31" a="1"/>
  <c r="K523" i="31" s="1"/>
  <c r="K524" i="31" a="1"/>
  <c r="K524" i="31" s="1"/>
  <c r="K525" i="31" a="1"/>
  <c r="K525" i="31" s="1"/>
  <c r="K526" i="31" a="1"/>
  <c r="K526" i="31" s="1"/>
  <c r="K527" i="31" a="1"/>
  <c r="K527" i="31" s="1"/>
  <c r="K528" i="31" a="1"/>
  <c r="K528" i="31" s="1"/>
  <c r="K529" i="31" a="1"/>
  <c r="K529" i="31" s="1"/>
  <c r="K530" i="31" a="1"/>
  <c r="K530" i="31" s="1"/>
  <c r="K531" i="31" a="1"/>
  <c r="K531" i="31" s="1"/>
  <c r="K532" i="31" a="1"/>
  <c r="K532" i="31" s="1"/>
  <c r="K533" i="31" a="1"/>
  <c r="K533" i="31" s="1"/>
  <c r="K534" i="31" a="1"/>
  <c r="K534" i="31" s="1"/>
  <c r="K535" i="31" a="1"/>
  <c r="K535" i="31" s="1"/>
  <c r="K536" i="31" a="1"/>
  <c r="K536" i="31" s="1"/>
  <c r="K537" i="31" a="1"/>
  <c r="K537" i="31" s="1"/>
  <c r="K538" i="31" a="1"/>
  <c r="K538" i="31" s="1"/>
  <c r="K539" i="31" a="1"/>
  <c r="K539" i="31" s="1"/>
  <c r="K540" i="31" a="1"/>
  <c r="K540" i="31" s="1"/>
  <c r="K541" i="31" a="1"/>
  <c r="K541" i="31" s="1"/>
  <c r="K542" i="31" a="1"/>
  <c r="K542" i="31" s="1"/>
  <c r="K543" i="31" a="1"/>
  <c r="K543" i="31" s="1"/>
  <c r="K544" i="31" a="1"/>
  <c r="K544" i="31" s="1"/>
  <c r="K545" i="31" a="1"/>
  <c r="K545" i="31" s="1"/>
  <c r="K546" i="31" a="1"/>
  <c r="K546" i="31" s="1"/>
  <c r="K547" i="31" a="1"/>
  <c r="K547" i="31" s="1"/>
  <c r="K548" i="31" a="1"/>
  <c r="K548" i="31" s="1"/>
  <c r="K549" i="31" a="1"/>
  <c r="K549" i="31" s="1"/>
  <c r="K550" i="31" a="1"/>
  <c r="K550" i="31" s="1"/>
  <c r="K551" i="31" a="1"/>
  <c r="K551" i="31" s="1"/>
  <c r="K552" i="31" a="1"/>
  <c r="K552" i="31" s="1"/>
  <c r="K553" i="31" a="1"/>
  <c r="K553" i="31" s="1"/>
  <c r="K554" i="31" a="1"/>
  <c r="K554" i="31" s="1"/>
  <c r="K557" i="31" a="1"/>
  <c r="K557" i="31" s="1"/>
  <c r="K558" i="31" a="1"/>
  <c r="K558" i="31" s="1"/>
  <c r="K559" i="31" a="1"/>
  <c r="K559" i="31" s="1"/>
  <c r="K560" i="31" a="1"/>
  <c r="K560" i="31" s="1"/>
  <c r="K561" i="31" a="1"/>
  <c r="K561" i="31" s="1"/>
  <c r="K562" i="31" a="1"/>
  <c r="K562" i="31" s="1"/>
  <c r="K563" i="31" a="1"/>
  <c r="K563" i="31" s="1"/>
  <c r="K564" i="31" a="1"/>
  <c r="K564" i="31" s="1"/>
  <c r="K565" i="31" a="1"/>
  <c r="K565" i="31" s="1"/>
  <c r="K566" i="31" a="1"/>
  <c r="K566" i="31" s="1"/>
  <c r="K567" i="31" a="1"/>
  <c r="K567" i="31" s="1"/>
  <c r="K568" i="31" a="1"/>
  <c r="K568" i="31" s="1"/>
  <c r="K569" i="31" a="1"/>
  <c r="K569" i="31" s="1"/>
  <c r="K570" i="31" a="1"/>
  <c r="K570" i="31" s="1"/>
  <c r="K571" i="31" a="1"/>
  <c r="K571" i="31" s="1"/>
  <c r="K573" i="31" a="1"/>
  <c r="K573" i="31" s="1"/>
  <c r="K574" i="31" a="1"/>
  <c r="K574" i="31" s="1"/>
  <c r="K575" i="31" a="1"/>
  <c r="K575" i="31" s="1"/>
  <c r="K576" i="31" a="1"/>
  <c r="K576" i="31" s="1"/>
  <c r="K577" i="31" a="1"/>
  <c r="K577" i="31" s="1"/>
  <c r="K578" i="31" a="1"/>
  <c r="K578" i="31" s="1"/>
  <c r="K579" i="31" a="1"/>
  <c r="K579" i="31" s="1"/>
  <c r="K580" i="31" a="1"/>
  <c r="K580" i="31" s="1"/>
  <c r="K581" i="31" a="1"/>
  <c r="K581" i="31" s="1"/>
  <c r="K582" i="31" a="1"/>
  <c r="K582" i="31" s="1"/>
  <c r="K583" i="31" a="1"/>
  <c r="K583" i="31" s="1"/>
  <c r="K584" i="31" a="1"/>
  <c r="K584" i="31" s="1"/>
  <c r="K585" i="31" a="1"/>
  <c r="K585" i="31" s="1"/>
  <c r="K586" i="31" a="1"/>
  <c r="K586" i="31" s="1"/>
  <c r="K587" i="31" a="1"/>
  <c r="K587" i="31" s="1"/>
  <c r="K520" i="31" a="1"/>
  <c r="K520" i="31" s="1"/>
  <c r="W186" i="25"/>
  <c r="V186" i="25"/>
  <c r="S186" i="25"/>
  <c r="O186" i="25" s="1"/>
  <c r="X186" i="25" s="1"/>
  <c r="R186" i="25"/>
  <c r="A186" i="25"/>
  <c r="X187" i="25" l="1"/>
  <c r="X188" i="25"/>
  <c r="W185" i="25"/>
  <c r="V185" i="25"/>
  <c r="S185" i="25"/>
  <c r="O185" i="25" s="1"/>
  <c r="X185" i="25" s="1"/>
  <c r="R185" i="25"/>
  <c r="A185" i="25"/>
  <c r="S114" i="25" l="1"/>
  <c r="R114" i="25"/>
  <c r="W184" i="25"/>
  <c r="V184" i="25"/>
  <c r="S184" i="25"/>
  <c r="O184" i="25" s="1"/>
  <c r="X184" i="25" s="1"/>
  <c r="R184" i="25"/>
  <c r="A184" i="25"/>
  <c r="V183" i="25"/>
  <c r="W183" i="25"/>
  <c r="S183" i="25"/>
  <c r="O183" i="25" s="1"/>
  <c r="K519" i="31" a="1"/>
  <c r="K519" i="31" s="1"/>
  <c r="K518" i="31" a="1"/>
  <c r="K518" i="31" s="1"/>
  <c r="K517" i="31" a="1"/>
  <c r="K517" i="31" s="1"/>
  <c r="V182" i="25"/>
  <c r="W182" i="25"/>
  <c r="R182" i="25"/>
  <c r="S182" i="25"/>
  <c r="O182" i="25" s="1"/>
  <c r="X182" i="25" s="1"/>
  <c r="A182" i="25"/>
  <c r="K486" i="31" a="1"/>
  <c r="K486" i="31" s="1"/>
  <c r="K481" i="31" a="1"/>
  <c r="K481" i="31" s="1"/>
  <c r="K452" i="31" a="1"/>
  <c r="K452" i="31" s="1"/>
  <c r="K453" i="31" a="1"/>
  <c r="K453" i="31" s="1"/>
  <c r="K454" i="31" a="1"/>
  <c r="K454" i="31" s="1"/>
  <c r="K455" i="31" a="1"/>
  <c r="K455" i="31" s="1"/>
  <c r="K456" i="31" a="1"/>
  <c r="K456" i="31" s="1"/>
  <c r="K457" i="31" a="1"/>
  <c r="K457" i="31" s="1"/>
  <c r="K458" i="31" a="1"/>
  <c r="K458" i="31" s="1"/>
  <c r="K459" i="31" a="1"/>
  <c r="K459" i="31" s="1"/>
  <c r="K460" i="31" a="1"/>
  <c r="K460" i="31" s="1"/>
  <c r="K461" i="31" a="1"/>
  <c r="K461" i="31" s="1"/>
  <c r="K462" i="31" a="1"/>
  <c r="K462" i="31" s="1"/>
  <c r="K463" i="31" a="1"/>
  <c r="K463" i="31" s="1"/>
  <c r="K464" i="31" a="1"/>
  <c r="K464" i="31" s="1"/>
  <c r="K465" i="31" a="1"/>
  <c r="K465" i="31" s="1"/>
  <c r="K466" i="31" a="1"/>
  <c r="K466" i="31" s="1"/>
  <c r="K467" i="31" a="1"/>
  <c r="K467" i="31" s="1"/>
  <c r="K468" i="31" a="1"/>
  <c r="K468" i="31" s="1"/>
  <c r="K469" i="31" a="1"/>
  <c r="K469" i="31" s="1"/>
  <c r="K470" i="31" a="1"/>
  <c r="K470" i="31" s="1"/>
  <c r="K471" i="31" a="1"/>
  <c r="K471" i="31" s="1"/>
  <c r="K472" i="31" a="1"/>
  <c r="K472" i="31" s="1"/>
  <c r="K473" i="31" a="1"/>
  <c r="K473" i="31" s="1"/>
  <c r="K474" i="31" a="1"/>
  <c r="K474" i="31" s="1"/>
  <c r="K475" i="31" a="1"/>
  <c r="K475" i="31" s="1"/>
  <c r="K476" i="31" a="1"/>
  <c r="K476" i="31" s="1"/>
  <c r="K477" i="31" a="1"/>
  <c r="K477" i="31" s="1"/>
  <c r="K478" i="31" a="1"/>
  <c r="K478" i="31" s="1"/>
  <c r="K479" i="31" a="1"/>
  <c r="K479" i="31" s="1"/>
  <c r="K480" i="31" a="1"/>
  <c r="K480" i="31" s="1"/>
  <c r="K482" i="31" a="1"/>
  <c r="K482" i="31" s="1"/>
  <c r="K483" i="31" a="1"/>
  <c r="K483" i="31" s="1"/>
  <c r="K484" i="31" a="1"/>
  <c r="K484" i="31" s="1"/>
  <c r="K485" i="31" a="1"/>
  <c r="K485" i="31" s="1"/>
  <c r="K488" i="31" a="1"/>
  <c r="K488" i="31" s="1"/>
  <c r="K489" i="31" a="1"/>
  <c r="K489" i="31" s="1"/>
  <c r="K490" i="31" a="1"/>
  <c r="K490" i="31" s="1"/>
  <c r="K491" i="31" a="1"/>
  <c r="K491" i="31" s="1"/>
  <c r="K492" i="31" a="1"/>
  <c r="K492" i="31" s="1"/>
  <c r="K494" i="31" a="1"/>
  <c r="K494" i="31" s="1"/>
  <c r="K495" i="31" a="1"/>
  <c r="K495" i="31" s="1"/>
  <c r="K496" i="31" a="1"/>
  <c r="K496" i="31" s="1"/>
  <c r="K497" i="31" a="1"/>
  <c r="K497" i="31" s="1"/>
  <c r="K498" i="31" a="1"/>
  <c r="K498" i="31" s="1"/>
  <c r="K500" i="31" a="1"/>
  <c r="K500" i="31" s="1"/>
  <c r="K501" i="31" a="1"/>
  <c r="K501" i="31" s="1"/>
  <c r="K502" i="31" a="1"/>
  <c r="K502" i="31" s="1"/>
  <c r="K503" i="31" a="1"/>
  <c r="K503" i="31" s="1"/>
  <c r="K505" i="31" a="1"/>
  <c r="K505" i="31" s="1"/>
  <c r="K506" i="31" a="1"/>
  <c r="K506" i="31" s="1"/>
  <c r="K507" i="31" a="1"/>
  <c r="K507" i="31" s="1"/>
  <c r="K509" i="31" a="1"/>
  <c r="K509" i="31" s="1"/>
  <c r="K510" i="31" a="1"/>
  <c r="K510" i="31" s="1"/>
  <c r="K511" i="31" a="1"/>
  <c r="K511" i="31" s="1"/>
  <c r="K512" i="31" a="1"/>
  <c r="K512" i="31" s="1"/>
  <c r="K513" i="31" a="1"/>
  <c r="K513" i="31" s="1"/>
  <c r="K515" i="31" a="1"/>
  <c r="K515" i="31" s="1"/>
  <c r="K516" i="31" a="1"/>
  <c r="K516" i="31" s="1"/>
  <c r="W181" i="25"/>
  <c r="V181" i="25"/>
  <c r="S181" i="25"/>
  <c r="O181" i="25" s="1"/>
  <c r="X181" i="25" s="1"/>
  <c r="R181" i="25"/>
  <c r="A181" i="25"/>
  <c r="V175" i="25"/>
  <c r="V176" i="25"/>
  <c r="V177" i="25"/>
  <c r="V178" i="25"/>
  <c r="V179" i="25"/>
  <c r="V180" i="25"/>
  <c r="W175" i="25"/>
  <c r="W176" i="25"/>
  <c r="W177" i="25"/>
  <c r="W178" i="25"/>
  <c r="W179" i="25"/>
  <c r="W180" i="25"/>
  <c r="V120" i="25"/>
  <c r="K412" i="31" a="1"/>
  <c r="K412" i="31" s="1"/>
  <c r="X183" i="25" l="1"/>
  <c r="R180" i="25"/>
  <c r="S180" i="25"/>
  <c r="O180" i="25" s="1"/>
  <c r="X180" i="25" s="1"/>
  <c r="A180" i="25"/>
  <c r="K406" i="31" l="1" a="1"/>
  <c r="K406" i="31" s="1"/>
  <c r="K403" i="31" a="1"/>
  <c r="K403" i="31" s="1"/>
  <c r="K404" i="31" a="1"/>
  <c r="K404" i="31" s="1"/>
  <c r="K405" i="31" a="1"/>
  <c r="K405" i="31" s="1"/>
  <c r="K407" i="31" a="1"/>
  <c r="K407" i="31" s="1"/>
  <c r="K408" i="31" a="1"/>
  <c r="K408" i="31" s="1"/>
  <c r="K410" i="31" a="1"/>
  <c r="K410" i="31" s="1"/>
  <c r="K411" i="31" a="1"/>
  <c r="K411" i="31" s="1"/>
  <c r="K413" i="31" a="1"/>
  <c r="K413" i="31" s="1"/>
  <c r="K414" i="31" a="1"/>
  <c r="K414" i="31" s="1"/>
  <c r="K415" i="31" a="1"/>
  <c r="K415" i="31" s="1"/>
  <c r="K416" i="31" a="1"/>
  <c r="K416" i="31" s="1"/>
  <c r="K417" i="31" a="1"/>
  <c r="K417" i="31" s="1"/>
  <c r="K418" i="31" a="1"/>
  <c r="K418" i="31" s="1"/>
  <c r="K419" i="31" a="1"/>
  <c r="K419" i="31" s="1"/>
  <c r="K420" i="31" a="1"/>
  <c r="K420" i="31" s="1"/>
  <c r="K421" i="31" a="1"/>
  <c r="K421" i="31" s="1"/>
  <c r="K422" i="31" a="1"/>
  <c r="K422" i="31" s="1"/>
  <c r="K423" i="31" a="1"/>
  <c r="K423" i="31" s="1"/>
  <c r="K424" i="31" a="1"/>
  <c r="K424" i="31" s="1"/>
  <c r="K425" i="31" a="1"/>
  <c r="K425" i="31" s="1"/>
  <c r="K426" i="31" a="1"/>
  <c r="K426" i="31" s="1"/>
  <c r="K427" i="31" a="1"/>
  <c r="K427" i="31" s="1"/>
  <c r="K428" i="31" a="1"/>
  <c r="K428" i="31" s="1"/>
  <c r="K429" i="31" a="1"/>
  <c r="K429" i="31" s="1"/>
  <c r="K430" i="31" a="1"/>
  <c r="K430" i="31" s="1"/>
  <c r="K431" i="31" a="1"/>
  <c r="K431" i="31" s="1"/>
  <c r="K432" i="31" a="1"/>
  <c r="K432" i="31" s="1"/>
  <c r="K434" i="31" a="1"/>
  <c r="K434" i="31" s="1"/>
  <c r="K435" i="31" a="1"/>
  <c r="K435" i="31" s="1"/>
  <c r="K436" i="31" a="1"/>
  <c r="K436" i="31" s="1"/>
  <c r="K438" i="31" a="1"/>
  <c r="K438" i="31" s="1"/>
  <c r="K439" i="31" a="1"/>
  <c r="K439" i="31" s="1"/>
  <c r="K440" i="31" a="1"/>
  <c r="K440" i="31" s="1"/>
  <c r="K441" i="31" a="1"/>
  <c r="K441" i="31" s="1"/>
  <c r="K442" i="31" a="1"/>
  <c r="K442" i="31" s="1"/>
  <c r="K443" i="31" a="1"/>
  <c r="K443" i="31" s="1"/>
  <c r="K444" i="31" a="1"/>
  <c r="K444" i="31" s="1"/>
  <c r="K446" i="31" a="1"/>
  <c r="K446" i="31" s="1"/>
  <c r="K447" i="31" a="1"/>
  <c r="K447" i="31" s="1"/>
  <c r="K448" i="31" a="1"/>
  <c r="K448" i="31" s="1"/>
  <c r="K449" i="31" a="1"/>
  <c r="K449" i="31" s="1"/>
  <c r="K450" i="31" a="1"/>
  <c r="K450" i="31" s="1"/>
  <c r="K451" i="31" a="1"/>
  <c r="K451" i="31" s="1"/>
  <c r="R112" i="25"/>
  <c r="R179" i="25" l="1"/>
  <c r="S179" i="25"/>
  <c r="O179" i="25" s="1"/>
  <c r="A179" i="25"/>
  <c r="X179" i="25" l="1"/>
  <c r="R178" i="25"/>
  <c r="S178" i="25"/>
  <c r="O178" i="25" s="1"/>
  <c r="A178" i="25"/>
  <c r="X178" i="25" l="1"/>
  <c r="A177" i="25"/>
  <c r="R177" i="25"/>
  <c r="S177" i="25"/>
  <c r="O177" i="25" s="1"/>
  <c r="X177" i="25" l="1"/>
  <c r="S175" i="25"/>
  <c r="O175" i="25" s="1"/>
  <c r="R175" i="25"/>
  <c r="S176" i="25"/>
  <c r="O176" i="25" s="1"/>
  <c r="X176" i="25" s="1"/>
  <c r="R176" i="25"/>
  <c r="A175" i="25"/>
  <c r="A176" i="25"/>
  <c r="K383" i="31" a="1"/>
  <c r="K383" i="31" s="1"/>
  <c r="K393" i="31" a="1"/>
  <c r="K393" i="31" s="1"/>
  <c r="K394" i="31" a="1"/>
  <c r="K394" i="31" s="1"/>
  <c r="K395" i="31" a="1"/>
  <c r="K395" i="31" s="1"/>
  <c r="K396" i="31" a="1"/>
  <c r="K396" i="31" s="1"/>
  <c r="K397" i="31" a="1"/>
  <c r="K397" i="31" s="1"/>
  <c r="K398" i="31" a="1"/>
  <c r="K398" i="31" s="1"/>
  <c r="K399" i="31" a="1"/>
  <c r="K399" i="31" s="1"/>
  <c r="K400" i="31" a="1"/>
  <c r="K400" i="31" s="1"/>
  <c r="K401" i="31" a="1"/>
  <c r="K401" i="31" s="1"/>
  <c r="K402" i="31" a="1"/>
  <c r="K402" i="31" s="1"/>
  <c r="K385" i="31" a="1"/>
  <c r="K385" i="31" s="1"/>
  <c r="K386" i="31" a="1"/>
  <c r="K386" i="31" s="1"/>
  <c r="K387" i="31" a="1"/>
  <c r="K387" i="31" s="1"/>
  <c r="K388" i="31" a="1"/>
  <c r="K388" i="31" s="1"/>
  <c r="K389" i="31" a="1"/>
  <c r="K389" i="31" s="1"/>
  <c r="K392" i="31" a="1"/>
  <c r="K392" i="31" s="1"/>
  <c r="K384" i="31" a="1"/>
  <c r="K384" i="31" s="1"/>
  <c r="V173" i="25"/>
  <c r="W173" i="25"/>
  <c r="V174" i="25"/>
  <c r="W174" i="25"/>
  <c r="A174" i="25"/>
  <c r="R174" i="25"/>
  <c r="S174" i="25"/>
  <c r="O174" i="25" s="1"/>
  <c r="V172" i="25"/>
  <c r="W172" i="25"/>
  <c r="A172" i="25"/>
  <c r="R172" i="25"/>
  <c r="S172" i="25"/>
  <c r="O172" i="25" s="1"/>
  <c r="A173" i="25"/>
  <c r="R173" i="25"/>
  <c r="S173" i="25"/>
  <c r="O173" i="25" s="1"/>
  <c r="V170" i="25"/>
  <c r="W170" i="25"/>
  <c r="V171" i="25"/>
  <c r="W171" i="25"/>
  <c r="R170" i="25"/>
  <c r="S170" i="25"/>
  <c r="O170" i="25" s="1"/>
  <c r="R171" i="25"/>
  <c r="S171" i="25"/>
  <c r="O171" i="25" s="1"/>
  <c r="A171" i="25"/>
  <c r="A170" i="25"/>
  <c r="X175" i="25" l="1"/>
  <c r="X171" i="25"/>
  <c r="X172" i="25"/>
  <c r="X173" i="25"/>
  <c r="X174" i="25"/>
  <c r="X170" i="25"/>
  <c r="K375" i="31" a="1"/>
  <c r="K375" i="31" s="1"/>
  <c r="K376" i="31" a="1"/>
  <c r="K376" i="31" s="1"/>
  <c r="K377" i="31" a="1"/>
  <c r="K377" i="31" s="1"/>
  <c r="K378" i="31" a="1"/>
  <c r="K378" i="31" s="1"/>
  <c r="K379" i="31" a="1"/>
  <c r="K379" i="31" s="1"/>
  <c r="K380" i="31" a="1"/>
  <c r="K380" i="31" s="1"/>
  <c r="K381" i="31" a="1"/>
  <c r="K381" i="31" s="1"/>
  <c r="K382" i="31" a="1"/>
  <c r="K382" i="31" s="1"/>
  <c r="K359" i="31" a="1"/>
  <c r="K359" i="31" s="1"/>
  <c r="K360" i="31" a="1"/>
  <c r="K360" i="31" s="1"/>
  <c r="K361" i="31" a="1"/>
  <c r="K361" i="31" s="1"/>
  <c r="K362" i="31" a="1"/>
  <c r="K362" i="31" s="1"/>
  <c r="K363" i="31" a="1"/>
  <c r="K363" i="31" s="1"/>
  <c r="K364" i="31" a="1"/>
  <c r="K364" i="31" s="1"/>
  <c r="K365" i="31" a="1"/>
  <c r="K365" i="31" s="1"/>
  <c r="K366" i="31" a="1"/>
  <c r="K366" i="31" s="1"/>
  <c r="K367" i="31" a="1"/>
  <c r="K367" i="31" s="1"/>
  <c r="K368" i="31" a="1"/>
  <c r="K368" i="31" s="1"/>
  <c r="K369" i="31" a="1"/>
  <c r="K369" i="31" s="1"/>
  <c r="K370" i="31" a="1"/>
  <c r="K370" i="31" s="1"/>
  <c r="K371" i="31" a="1"/>
  <c r="K371" i="31" s="1"/>
  <c r="K372" i="31" a="1"/>
  <c r="K372" i="31" s="1"/>
  <c r="K373" i="31" a="1"/>
  <c r="K373" i="31" s="1"/>
  <c r="K374" i="31" a="1"/>
  <c r="K374" i="31" s="1"/>
  <c r="K356" i="31" a="1"/>
  <c r="K356" i="31" s="1"/>
  <c r="K358" i="31" a="1"/>
  <c r="K358" i="31" s="1"/>
  <c r="R169" i="25"/>
  <c r="S169" i="25"/>
  <c r="O169" i="25" s="1"/>
  <c r="V169" i="25"/>
  <c r="W169" i="25"/>
  <c r="A169" i="25"/>
  <c r="V168" i="25"/>
  <c r="W168" i="25"/>
  <c r="R168" i="25"/>
  <c r="S168" i="25"/>
  <c r="O168" i="25" s="1"/>
  <c r="A168" i="25"/>
  <c r="X168" i="25" l="1"/>
  <c r="X169" i="25"/>
  <c r="W167" i="25" l="1"/>
  <c r="V167" i="25"/>
  <c r="R167" i="25"/>
  <c r="S167" i="25"/>
  <c r="O167" i="25" s="1"/>
  <c r="X167" i="25" s="1"/>
  <c r="A167" i="25"/>
  <c r="R166" i="25" l="1"/>
  <c r="S166" i="25"/>
  <c r="O166" i="25" s="1"/>
  <c r="A166" i="25"/>
  <c r="W166" i="25"/>
  <c r="V166" i="25"/>
  <c r="K350" i="31" a="1"/>
  <c r="K350" i="31" s="1"/>
  <c r="K310" i="31" a="1"/>
  <c r="K310" i="31" s="1"/>
  <c r="K311" i="31" a="1"/>
  <c r="K311" i="31" s="1"/>
  <c r="K312" i="31" a="1"/>
  <c r="K312" i="31" s="1"/>
  <c r="K313" i="31" a="1"/>
  <c r="K313" i="31" s="1"/>
  <c r="K314" i="31" a="1"/>
  <c r="K314" i="31" s="1"/>
  <c r="K315" i="31" a="1"/>
  <c r="K315" i="31" s="1"/>
  <c r="K316" i="31" a="1"/>
  <c r="K316" i="31" s="1"/>
  <c r="K317" i="31" a="1"/>
  <c r="K317" i="31" s="1"/>
  <c r="K318" i="31" a="1"/>
  <c r="K318" i="31" s="1"/>
  <c r="K319" i="31" a="1"/>
  <c r="K319" i="31" s="1"/>
  <c r="K320" i="31" a="1"/>
  <c r="K320" i="31" s="1"/>
  <c r="K322" i="31" a="1"/>
  <c r="K322" i="31" s="1"/>
  <c r="K323" i="31" a="1"/>
  <c r="K323" i="31" s="1"/>
  <c r="K324" i="31" a="1"/>
  <c r="K324" i="31" s="1"/>
  <c r="K325" i="31" a="1"/>
  <c r="K325" i="31" s="1"/>
  <c r="K326" i="31" a="1"/>
  <c r="K326" i="31" s="1"/>
  <c r="K327" i="31" a="1"/>
  <c r="K327" i="31" s="1"/>
  <c r="K328" i="31" a="1"/>
  <c r="K328" i="31" s="1"/>
  <c r="K329" i="31" a="1"/>
  <c r="K329" i="31" s="1"/>
  <c r="K330" i="31" a="1"/>
  <c r="K330" i="31" s="1"/>
  <c r="K331" i="31" a="1"/>
  <c r="K331" i="31" s="1"/>
  <c r="K332" i="31" a="1"/>
  <c r="K332" i="31" s="1"/>
  <c r="K333" i="31" a="1"/>
  <c r="K333" i="31" s="1"/>
  <c r="K334" i="31" a="1"/>
  <c r="K334" i="31" s="1"/>
  <c r="K335" i="31" a="1"/>
  <c r="K335" i="31" s="1"/>
  <c r="K336" i="31" a="1"/>
  <c r="K336" i="31" s="1"/>
  <c r="K337" i="31" a="1"/>
  <c r="K337" i="31" s="1"/>
  <c r="K338" i="31" a="1"/>
  <c r="K338" i="31" s="1"/>
  <c r="K340" i="31" a="1"/>
  <c r="K340" i="31" s="1"/>
  <c r="K341" i="31" a="1"/>
  <c r="K341" i="31" s="1"/>
  <c r="K342" i="31" a="1"/>
  <c r="K342" i="31" s="1"/>
  <c r="K343" i="31" a="1"/>
  <c r="K343" i="31" s="1"/>
  <c r="K344" i="31" a="1"/>
  <c r="K344" i="31" s="1"/>
  <c r="K345" i="31" a="1"/>
  <c r="K345" i="31" s="1"/>
  <c r="K346" i="31" a="1"/>
  <c r="K346" i="31" s="1"/>
  <c r="K347" i="31" a="1"/>
  <c r="K347" i="31" s="1"/>
  <c r="K348" i="31" a="1"/>
  <c r="K348" i="31" s="1"/>
  <c r="K349" i="31" a="1"/>
  <c r="K349" i="31" s="1"/>
  <c r="K351" i="31" a="1"/>
  <c r="K351" i="31" s="1"/>
  <c r="K352" i="31" a="1"/>
  <c r="K352" i="31" s="1"/>
  <c r="K353" i="31" a="1"/>
  <c r="K353" i="31" s="1"/>
  <c r="K354" i="31" a="1"/>
  <c r="K354" i="31" s="1"/>
  <c r="K309" i="31" a="1"/>
  <c r="K309" i="31" s="1"/>
  <c r="AF201" i="25" a="1"/>
  <c r="AF201" i="25" s="1"/>
  <c r="V165" i="25"/>
  <c r="W165" i="25"/>
  <c r="R165" i="25"/>
  <c r="S165" i="25"/>
  <c r="O165" i="25" s="1"/>
  <c r="A165" i="25"/>
  <c r="W164" i="25"/>
  <c r="V164" i="25"/>
  <c r="R164" i="25"/>
  <c r="S164" i="25"/>
  <c r="O164" i="25" s="1"/>
  <c r="A164" i="25"/>
  <c r="K290" i="31" a="1"/>
  <c r="K290" i="31" s="1"/>
  <c r="K291" i="31" a="1"/>
  <c r="K291" i="31" s="1"/>
  <c r="K292" i="31" a="1"/>
  <c r="K292" i="31" s="1"/>
  <c r="K293" i="31" a="1"/>
  <c r="K293" i="31" s="1"/>
  <c r="K295" i="31" a="1"/>
  <c r="K295" i="31" s="1"/>
  <c r="K296" i="31" a="1"/>
  <c r="K296" i="31" s="1"/>
  <c r="K297" i="31" a="1"/>
  <c r="K297" i="31" s="1"/>
  <c r="K298" i="31" a="1"/>
  <c r="K298" i="31" s="1"/>
  <c r="K299" i="31" a="1"/>
  <c r="K299" i="31" s="1"/>
  <c r="K300" i="31" a="1"/>
  <c r="K300" i="31" s="1"/>
  <c r="K301" i="31" a="1"/>
  <c r="K301" i="31" s="1"/>
  <c r="K302" i="31" a="1"/>
  <c r="K302" i="31" s="1"/>
  <c r="K303" i="31" a="1"/>
  <c r="K303" i="31" s="1"/>
  <c r="K305" i="31" a="1"/>
  <c r="K305" i="31" s="1"/>
  <c r="K306" i="31" a="1"/>
  <c r="K306" i="31" s="1"/>
  <c r="K307" i="31" a="1"/>
  <c r="K307" i="31" s="1"/>
  <c r="K308" i="31" a="1"/>
  <c r="K308" i="31" s="1"/>
  <c r="W163" i="25"/>
  <c r="V163" i="25"/>
  <c r="S163" i="25"/>
  <c r="O163" i="25" s="1"/>
  <c r="R163" i="25"/>
  <c r="A163" i="25"/>
  <c r="W162" i="25"/>
  <c r="V162" i="25"/>
  <c r="S162" i="25"/>
  <c r="O162" i="25" s="1"/>
  <c r="R162" i="25"/>
  <c r="A162" i="25"/>
  <c r="K289" i="31" a="1"/>
  <c r="K289" i="31" s="1"/>
  <c r="X165" i="25" l="1"/>
  <c r="X166" i="25"/>
  <c r="X162" i="25"/>
  <c r="X164" i="25"/>
  <c r="X163" i="25"/>
  <c r="W161" i="25"/>
  <c r="W160" i="25"/>
  <c r="R160" i="25"/>
  <c r="S160" i="25"/>
  <c r="O160" i="25" s="1"/>
  <c r="R161" i="25"/>
  <c r="S161" i="25"/>
  <c r="O161" i="25" s="1"/>
  <c r="A161" i="25"/>
  <c r="C163" i="19"/>
  <c r="A160" i="25"/>
  <c r="V159" i="25"/>
  <c r="W159" i="25"/>
  <c r="R159" i="25"/>
  <c r="S159" i="25"/>
  <c r="O159" i="25" s="1"/>
  <c r="A159" i="25"/>
  <c r="X160" i="25" l="1"/>
  <c r="X161" i="25"/>
  <c r="X159" i="25"/>
  <c r="R158" i="25"/>
  <c r="S158" i="25"/>
  <c r="O158" i="25" s="1"/>
  <c r="V158" i="25"/>
  <c r="W158" i="25"/>
  <c r="A158" i="25"/>
  <c r="V157" i="25"/>
  <c r="W157" i="25"/>
  <c r="R157" i="25"/>
  <c r="S157" i="25"/>
  <c r="O157" i="25" s="1"/>
  <c r="A157" i="25"/>
  <c r="V156" i="25"/>
  <c r="W156" i="25"/>
  <c r="R156" i="25"/>
  <c r="S156" i="25"/>
  <c r="O156" i="25" s="1"/>
  <c r="A156" i="25"/>
  <c r="V155" i="25"/>
  <c r="W155" i="25"/>
  <c r="R155" i="25"/>
  <c r="S155" i="25"/>
  <c r="O155" i="25" s="1"/>
  <c r="A155" i="25"/>
  <c r="X157" i="25" l="1"/>
  <c r="X158" i="25"/>
  <c r="X156" i="25"/>
  <c r="X155" i="25"/>
  <c r="K282" i="31" l="1" a="1"/>
  <c r="K282" i="31" s="1"/>
  <c r="K283" i="31" a="1"/>
  <c r="K283" i="31" s="1"/>
  <c r="K284" i="31" a="1"/>
  <c r="K284" i="31" s="1"/>
  <c r="K285" i="31" a="1"/>
  <c r="K285" i="31" s="1"/>
  <c r="K286" i="31" a="1"/>
  <c r="K286" i="31" s="1"/>
  <c r="K287" i="31" a="1"/>
  <c r="K287" i="31" s="1"/>
  <c r="K288" i="31" a="1"/>
  <c r="K288" i="31" s="1"/>
  <c r="K281" i="31" a="1"/>
  <c r="K281" i="31" s="1"/>
  <c r="X16" i="25" l="1"/>
  <c r="X24" i="25"/>
  <c r="X26" i="25"/>
  <c r="X29" i="25"/>
  <c r="X30" i="25"/>
  <c r="X32" i="25"/>
  <c r="X33" i="25"/>
  <c r="X34" i="25"/>
  <c r="X37" i="25"/>
  <c r="X47" i="25"/>
  <c r="X49" i="25"/>
  <c r="X51" i="25"/>
  <c r="X62" i="25"/>
  <c r="X64" i="25"/>
  <c r="X75" i="25"/>
  <c r="X77" i="25"/>
  <c r="X78" i="25"/>
  <c r="X84" i="25"/>
  <c r="X87" i="25"/>
  <c r="X113" i="25"/>
  <c r="X134" i="25"/>
  <c r="V154" i="25"/>
  <c r="W154" i="25"/>
  <c r="R154" i="25"/>
  <c r="S154" i="25"/>
  <c r="O154" i="25" s="1"/>
  <c r="A154" i="25"/>
  <c r="S153" i="25"/>
  <c r="O153" i="25" s="1"/>
  <c r="R153" i="25"/>
  <c r="W153" i="25"/>
  <c r="V153" i="25"/>
  <c r="A153" i="25"/>
  <c r="X154" i="25" l="1"/>
  <c r="X153" i="25"/>
  <c r="K274" i="31" a="1"/>
  <c r="K274" i="31" s="1"/>
  <c r="K259" i="31" a="1"/>
  <c r="K259" i="31" s="1"/>
  <c r="K260" i="31" a="1"/>
  <c r="K260" i="31" s="1"/>
  <c r="K261" i="31" a="1"/>
  <c r="K261" i="31" s="1"/>
  <c r="K262" i="31" a="1"/>
  <c r="K262" i="31" s="1"/>
  <c r="K263" i="31" a="1"/>
  <c r="K263" i="31" s="1"/>
  <c r="K264" i="31" a="1"/>
  <c r="K264" i="31" s="1"/>
  <c r="K265" i="31" a="1"/>
  <c r="K265" i="31" s="1"/>
  <c r="K266" i="31" a="1"/>
  <c r="K266" i="31" s="1"/>
  <c r="K267" i="31" a="1"/>
  <c r="K267" i="31" s="1"/>
  <c r="K268" i="31" a="1"/>
  <c r="K268" i="31" s="1"/>
  <c r="K269" i="31" a="1"/>
  <c r="K269" i="31" s="1"/>
  <c r="K270" i="31" a="1"/>
  <c r="K270" i="31" s="1"/>
  <c r="K271" i="31" a="1"/>
  <c r="K271" i="31" s="1"/>
  <c r="K272" i="31" a="1"/>
  <c r="K272" i="31" s="1"/>
  <c r="K273" i="31" a="1"/>
  <c r="K273" i="31" s="1"/>
  <c r="K275" i="31" a="1"/>
  <c r="K275" i="31" s="1"/>
  <c r="K276" i="31" a="1"/>
  <c r="K276" i="31" s="1"/>
  <c r="K277" i="31" a="1"/>
  <c r="K277" i="31" s="1"/>
  <c r="K278" i="31" a="1"/>
  <c r="K278" i="31" s="1"/>
  <c r="K279" i="31" a="1"/>
  <c r="K279" i="31" s="1"/>
  <c r="C162" i="19" l="1"/>
  <c r="R152" i="25"/>
  <c r="S152" i="25"/>
  <c r="O152" i="25" s="1"/>
  <c r="A152" i="25"/>
  <c r="R150" i="25"/>
  <c r="S150" i="25"/>
  <c r="O150" i="25" s="1"/>
  <c r="R151" i="25"/>
  <c r="S151" i="25"/>
  <c r="O151" i="25" s="1"/>
  <c r="K228" i="31" a="1"/>
  <c r="K228" i="31" s="1"/>
  <c r="K208" i="31" a="1"/>
  <c r="K208" i="31" s="1"/>
  <c r="K209" i="31" a="1"/>
  <c r="K209" i="31" s="1"/>
  <c r="K210" i="31" a="1"/>
  <c r="K210" i="31" s="1"/>
  <c r="K211" i="31" a="1"/>
  <c r="K211" i="31" s="1"/>
  <c r="K212" i="31" a="1"/>
  <c r="K212" i="31" s="1"/>
  <c r="K213" i="31" a="1"/>
  <c r="K213" i="31" s="1"/>
  <c r="K214" i="31" a="1"/>
  <c r="K214" i="31" s="1"/>
  <c r="K215" i="31" a="1"/>
  <c r="K215" i="31" s="1"/>
  <c r="K216" i="31" a="1"/>
  <c r="K216" i="31" s="1"/>
  <c r="K217" i="31" a="1"/>
  <c r="K217" i="31" s="1"/>
  <c r="K218" i="31" a="1"/>
  <c r="K218" i="31" s="1"/>
  <c r="K219" i="31" a="1"/>
  <c r="K219" i="31" s="1"/>
  <c r="K220" i="31" a="1"/>
  <c r="K220" i="31" s="1"/>
  <c r="K221" i="31" a="1"/>
  <c r="K221" i="31" s="1"/>
  <c r="K222" i="31" a="1"/>
  <c r="K222" i="31" s="1"/>
  <c r="K223" i="31" a="1"/>
  <c r="K223" i="31" s="1"/>
  <c r="K224" i="31" a="1"/>
  <c r="K224" i="31" s="1"/>
  <c r="K225" i="31" a="1"/>
  <c r="K225" i="31" s="1"/>
  <c r="K226" i="31" a="1"/>
  <c r="K226" i="31" s="1"/>
  <c r="K227" i="31" a="1"/>
  <c r="K227" i="31" s="1"/>
  <c r="K229" i="31" a="1"/>
  <c r="K229" i="31" s="1"/>
  <c r="K230" i="31" a="1"/>
  <c r="K230" i="31" s="1"/>
  <c r="K231" i="31" a="1"/>
  <c r="K231" i="31" s="1"/>
  <c r="K232" i="31" a="1"/>
  <c r="K232" i="31" s="1"/>
  <c r="K233" i="31" a="1"/>
  <c r="K233" i="31" s="1"/>
  <c r="K234" i="31" a="1"/>
  <c r="K234" i="31" s="1"/>
  <c r="K235" i="31" a="1"/>
  <c r="K235" i="31" s="1"/>
  <c r="K236" i="31" a="1"/>
  <c r="K236" i="31" s="1"/>
  <c r="K237" i="31" a="1"/>
  <c r="K237" i="31" s="1"/>
  <c r="K238" i="31" a="1"/>
  <c r="K238" i="31" s="1"/>
  <c r="K239" i="31" a="1"/>
  <c r="K239" i="31" s="1"/>
  <c r="K240" i="31" a="1"/>
  <c r="K240" i="31" s="1"/>
  <c r="K241" i="31" a="1"/>
  <c r="K241" i="31" s="1"/>
  <c r="K242" i="31" a="1"/>
  <c r="K242" i="31" s="1"/>
  <c r="K243" i="31" a="1"/>
  <c r="K243" i="31" s="1"/>
  <c r="K244" i="31" a="1"/>
  <c r="K244" i="31" s="1"/>
  <c r="K245" i="31" a="1"/>
  <c r="K245" i="31" s="1"/>
  <c r="K246" i="31" a="1"/>
  <c r="K246" i="31" s="1"/>
  <c r="K247" i="31" a="1"/>
  <c r="K247" i="31" s="1"/>
  <c r="K248" i="31" a="1"/>
  <c r="K248" i="31" s="1"/>
  <c r="K249" i="31" a="1"/>
  <c r="K249" i="31" s="1"/>
  <c r="K250" i="31" a="1"/>
  <c r="K250" i="31" s="1"/>
  <c r="K251" i="31" a="1"/>
  <c r="K251" i="31" s="1"/>
  <c r="K252" i="31" a="1"/>
  <c r="K252" i="31" s="1"/>
  <c r="K253" i="31" a="1"/>
  <c r="K253" i="31" s="1"/>
  <c r="K255" i="31" a="1"/>
  <c r="K255" i="31" s="1"/>
  <c r="K256" i="31" a="1"/>
  <c r="K256" i="31" s="1"/>
  <c r="K257" i="31" a="1"/>
  <c r="K257" i="31" s="1"/>
  <c r="W149" i="25" l="1"/>
  <c r="V149" i="25"/>
  <c r="S149" i="25"/>
  <c r="O149" i="25" s="1"/>
  <c r="R149" i="25"/>
  <c r="A149" i="25"/>
  <c r="K202" i="31" a="1"/>
  <c r="K202" i="31" s="1"/>
  <c r="K203" i="31" a="1"/>
  <c r="K203" i="31" s="1"/>
  <c r="K204" i="31" a="1"/>
  <c r="K204" i="31" s="1"/>
  <c r="K205" i="31" a="1"/>
  <c r="K205" i="31" s="1"/>
  <c r="K206" i="31" a="1"/>
  <c r="K206" i="31" s="1"/>
  <c r="K207" i="31" a="1"/>
  <c r="K207" i="31" s="1"/>
  <c r="V147" i="25"/>
  <c r="W147" i="25"/>
  <c r="R147" i="25"/>
  <c r="S147" i="25"/>
  <c r="O147" i="25" s="1"/>
  <c r="A148" i="25"/>
  <c r="R148" i="25"/>
  <c r="S148" i="25"/>
  <c r="O148" i="25" s="1"/>
  <c r="V148" i="25"/>
  <c r="W148" i="25"/>
  <c r="V145" i="25"/>
  <c r="W145" i="25"/>
  <c r="X148" i="25" l="1"/>
  <c r="X147" i="25"/>
  <c r="X149" i="25"/>
  <c r="W146" i="25"/>
  <c r="V146" i="25"/>
  <c r="S146" i="25"/>
  <c r="O146" i="25" s="1"/>
  <c r="R146" i="25"/>
  <c r="A146" i="25"/>
  <c r="X146" i="25" l="1"/>
  <c r="C161" i="19"/>
  <c r="C160" i="19"/>
  <c r="C159" i="19"/>
  <c r="C158" i="19"/>
  <c r="S145" i="25"/>
  <c r="O145" i="25" s="1"/>
  <c r="X145" i="25" s="1"/>
  <c r="R145" i="25"/>
  <c r="A145" i="25"/>
  <c r="W144" i="25"/>
  <c r="W150" i="25"/>
  <c r="X150" i="25" s="1"/>
  <c r="W151" i="25"/>
  <c r="X151" i="25" s="1"/>
  <c r="W152" i="25"/>
  <c r="X152" i="25" s="1"/>
  <c r="R144" i="25"/>
  <c r="S144" i="25"/>
  <c r="O144" i="25" s="1"/>
  <c r="K181" i="31" a="1"/>
  <c r="K181" i="31" s="1"/>
  <c r="K182" i="31" a="1"/>
  <c r="K182" i="31" s="1"/>
  <c r="K183" i="31" a="1"/>
  <c r="K183" i="31" s="1"/>
  <c r="K184" i="31" a="1"/>
  <c r="K184" i="31" s="1"/>
  <c r="K185" i="31" a="1"/>
  <c r="K185" i="31" s="1"/>
  <c r="K186" i="31" a="1"/>
  <c r="K186" i="31" s="1"/>
  <c r="K187" i="31" a="1"/>
  <c r="K187" i="31" s="1"/>
  <c r="K188" i="31" a="1"/>
  <c r="K188" i="31" s="1"/>
  <c r="K189" i="31" a="1"/>
  <c r="K189" i="31" s="1"/>
  <c r="K190" i="31" a="1"/>
  <c r="K190" i="31" s="1"/>
  <c r="K191" i="31" a="1"/>
  <c r="K191" i="31" s="1"/>
  <c r="K192" i="31" a="1"/>
  <c r="K192" i="31" s="1"/>
  <c r="K193" i="31" a="1"/>
  <c r="K193" i="31" s="1"/>
  <c r="K194" i="31" a="1"/>
  <c r="K194" i="31" s="1"/>
  <c r="K195" i="31" a="1"/>
  <c r="K195" i="31" s="1"/>
  <c r="K196" i="31" a="1"/>
  <c r="K196" i="31" s="1"/>
  <c r="K197" i="31" a="1"/>
  <c r="K197" i="31" s="1"/>
  <c r="K199" i="31" a="1"/>
  <c r="K199" i="31" s="1"/>
  <c r="K200" i="31" a="1"/>
  <c r="K200" i="31" s="1"/>
  <c r="K201" i="31" a="1"/>
  <c r="K201" i="31" s="1"/>
  <c r="X144" i="25" l="1"/>
  <c r="R143" i="25"/>
  <c r="S143" i="25"/>
  <c r="O143" i="25" s="1"/>
  <c r="V143" i="25"/>
  <c r="W143" i="25"/>
  <c r="X143" i="25" l="1"/>
  <c r="K169" i="31" a="1"/>
  <c r="K169" i="31" s="1"/>
  <c r="K170" i="31" a="1"/>
  <c r="K170" i="31" s="1"/>
  <c r="K171" i="31" a="1"/>
  <c r="K171" i="31" s="1"/>
  <c r="K172" i="31" a="1"/>
  <c r="K172" i="31" s="1"/>
  <c r="K173" i="31" a="1"/>
  <c r="K173" i="31" s="1"/>
  <c r="K174" i="31" a="1"/>
  <c r="K174" i="31" s="1"/>
  <c r="K175" i="31" a="1"/>
  <c r="K175" i="31" s="1"/>
  <c r="K176" i="31" a="1"/>
  <c r="K176" i="31" s="1"/>
  <c r="K177" i="31" a="1"/>
  <c r="K177" i="31" s="1"/>
  <c r="K178" i="31" a="1"/>
  <c r="K178" i="31" s="1"/>
  <c r="K179" i="31" a="1"/>
  <c r="K179" i="31" s="1"/>
  <c r="K180" i="31" a="1"/>
  <c r="K180" i="31" s="1"/>
  <c r="S115" i="25" l="1"/>
  <c r="R115" i="25"/>
  <c r="S53" i="25"/>
  <c r="S101" i="25"/>
  <c r="S69" i="25"/>
  <c r="S109" i="25"/>
  <c r="S103" i="25"/>
  <c r="S99" i="25"/>
  <c r="S65" i="25"/>
  <c r="S97" i="25"/>
  <c r="S96" i="25"/>
  <c r="S63" i="25"/>
  <c r="S62" i="25"/>
  <c r="S90" i="25"/>
  <c r="S125" i="25"/>
  <c r="S93" i="25"/>
  <c r="S92" i="25"/>
  <c r="S81" i="25"/>
  <c r="S91" i="25"/>
  <c r="S74" i="25"/>
  <c r="S89" i="25"/>
  <c r="S70" i="25"/>
  <c r="S60" i="25"/>
  <c r="S58" i="25"/>
  <c r="S57" i="25"/>
  <c r="S124" i="25"/>
  <c r="S56" i="25"/>
  <c r="S21" i="25"/>
  <c r="S61" i="25"/>
  <c r="S59" i="25"/>
  <c r="S52" i="25"/>
  <c r="S48" i="25"/>
  <c r="S44" i="25"/>
  <c r="S41" i="25"/>
  <c r="S39" i="25"/>
  <c r="S25" i="25"/>
  <c r="S20" i="25"/>
  <c r="S10" i="25"/>
  <c r="S5" i="25"/>
  <c r="S4" i="25"/>
  <c r="S73" i="25"/>
  <c r="S116" i="25"/>
  <c r="S86" i="25"/>
  <c r="S85" i="25"/>
  <c r="S54" i="25"/>
  <c r="S55" i="25"/>
  <c r="S51" i="25"/>
  <c r="S27" i="25"/>
  <c r="S18" i="25"/>
  <c r="S80" i="25"/>
  <c r="S47" i="25"/>
  <c r="S49" i="25"/>
  <c r="S136" i="25"/>
  <c r="S138" i="25"/>
  <c r="S123" i="25"/>
  <c r="S122" i="25"/>
  <c r="S121" i="25"/>
  <c r="S118" i="25"/>
  <c r="S112" i="25"/>
  <c r="S98" i="25"/>
  <c r="S107" i="25"/>
  <c r="S106" i="25"/>
  <c r="S105" i="25"/>
  <c r="S104" i="25"/>
  <c r="S102" i="25"/>
  <c r="S100" i="25"/>
  <c r="S95" i="25"/>
  <c r="S79" i="25"/>
  <c r="S43" i="25"/>
  <c r="S36" i="25"/>
  <c r="S11" i="25"/>
  <c r="S17" i="25"/>
  <c r="S31" i="25"/>
  <c r="S119" i="25"/>
  <c r="S130" i="25"/>
  <c r="S132" i="25"/>
  <c r="S120" i="25"/>
  <c r="S129" i="25"/>
  <c r="S66" i="25"/>
  <c r="S126" i="25"/>
  <c r="S12" i="25"/>
  <c r="S82" i="25"/>
  <c r="S88" i="25"/>
  <c r="S50" i="25"/>
  <c r="S23" i="25"/>
  <c r="S72" i="25"/>
  <c r="S42" i="25"/>
  <c r="S108" i="25"/>
  <c r="S7" i="25"/>
  <c r="S111" i="25"/>
  <c r="S38" i="25"/>
  <c r="S14" i="25"/>
  <c r="S2" i="25"/>
  <c r="S13" i="25"/>
  <c r="S142" i="25"/>
  <c r="S133" i="25"/>
  <c r="S131" i="25"/>
  <c r="S128" i="25"/>
  <c r="S127" i="25"/>
  <c r="S45" i="25"/>
  <c r="S68" i="25"/>
  <c r="S33" i="25"/>
  <c r="S67" i="25"/>
  <c r="S40" i="25"/>
  <c r="S117" i="25"/>
  <c r="S46" i="25"/>
  <c r="R53" i="25"/>
  <c r="R101" i="25"/>
  <c r="R69" i="25"/>
  <c r="R109" i="25"/>
  <c r="R103" i="25"/>
  <c r="R99" i="25"/>
  <c r="R65" i="25"/>
  <c r="R97" i="25"/>
  <c r="R96" i="25"/>
  <c r="R63" i="25"/>
  <c r="R62" i="25"/>
  <c r="R90" i="25"/>
  <c r="R125" i="25"/>
  <c r="R93" i="25"/>
  <c r="R92" i="25"/>
  <c r="R81" i="25"/>
  <c r="R91" i="25"/>
  <c r="R74" i="25"/>
  <c r="R89" i="25"/>
  <c r="R70" i="25"/>
  <c r="R60" i="25"/>
  <c r="R58" i="25"/>
  <c r="R57" i="25"/>
  <c r="R124" i="25"/>
  <c r="R56" i="25"/>
  <c r="R21" i="25"/>
  <c r="R61" i="25"/>
  <c r="R59" i="25"/>
  <c r="R52" i="25"/>
  <c r="R48" i="25"/>
  <c r="R44" i="25"/>
  <c r="R41" i="25"/>
  <c r="R39" i="25"/>
  <c r="R25" i="25"/>
  <c r="R20" i="25"/>
  <c r="R10" i="25"/>
  <c r="R5" i="25"/>
  <c r="R4" i="25"/>
  <c r="R73" i="25"/>
  <c r="R116" i="25"/>
  <c r="R86" i="25"/>
  <c r="R85" i="25"/>
  <c r="R54" i="25"/>
  <c r="R55" i="25"/>
  <c r="R51" i="25"/>
  <c r="R27" i="25"/>
  <c r="R18" i="25"/>
  <c r="R80" i="25"/>
  <c r="R47" i="25"/>
  <c r="R49" i="25"/>
  <c r="R136" i="25"/>
  <c r="R138" i="25"/>
  <c r="R123" i="25"/>
  <c r="R122" i="25"/>
  <c r="R121" i="25"/>
  <c r="R118" i="25"/>
  <c r="R98" i="25"/>
  <c r="R107" i="25"/>
  <c r="R106" i="25"/>
  <c r="R105" i="25"/>
  <c r="R104" i="25"/>
  <c r="R102" i="25"/>
  <c r="R100" i="25"/>
  <c r="R95" i="25"/>
  <c r="R79" i="25"/>
  <c r="R43" i="25"/>
  <c r="R36" i="25"/>
  <c r="R11" i="25"/>
  <c r="R17" i="25"/>
  <c r="R31" i="25"/>
  <c r="R119" i="25"/>
  <c r="R130" i="25"/>
  <c r="R132" i="25"/>
  <c r="R120" i="25"/>
  <c r="R129" i="25"/>
  <c r="R66" i="25"/>
  <c r="R126" i="25"/>
  <c r="R12" i="25"/>
  <c r="R82" i="25"/>
  <c r="R88" i="25"/>
  <c r="R50" i="25"/>
  <c r="R23" i="25"/>
  <c r="R72" i="25"/>
  <c r="R42" i="25"/>
  <c r="R108" i="25"/>
  <c r="R7" i="25"/>
  <c r="R111" i="25"/>
  <c r="R38" i="25"/>
  <c r="R14" i="25"/>
  <c r="R2" i="25"/>
  <c r="R13" i="25"/>
  <c r="R142" i="25"/>
  <c r="R133" i="25"/>
  <c r="R131" i="25"/>
  <c r="R128" i="25"/>
  <c r="R127" i="25"/>
  <c r="R45" i="25"/>
  <c r="R68" i="25"/>
  <c r="R33" i="25"/>
  <c r="R67" i="25"/>
  <c r="R40" i="25"/>
  <c r="R117" i="25"/>
  <c r="R46" i="25"/>
  <c r="S28" i="25"/>
  <c r="R28" i="25"/>
  <c r="S137" i="25"/>
  <c r="S135" i="25"/>
  <c r="S134" i="25"/>
  <c r="S6" i="25"/>
  <c r="S110" i="25"/>
  <c r="S76" i="25"/>
  <c r="S8" i="25"/>
  <c r="S141" i="25"/>
  <c r="S139" i="25"/>
  <c r="S19" i="25"/>
  <c r="S29" i="25"/>
  <c r="S94" i="25"/>
  <c r="S77" i="25"/>
  <c r="S22" i="25"/>
  <c r="S71" i="25"/>
  <c r="S35" i="25"/>
  <c r="S140" i="25"/>
  <c r="S83" i="25"/>
  <c r="S3" i="25"/>
  <c r="S9" i="25"/>
  <c r="R137" i="25"/>
  <c r="R135" i="25"/>
  <c r="R134" i="25"/>
  <c r="R6" i="25"/>
  <c r="R110" i="25"/>
  <c r="R76" i="25"/>
  <c r="R8" i="25"/>
  <c r="R141" i="25"/>
  <c r="R139" i="25"/>
  <c r="R19" i="25"/>
  <c r="R29" i="25"/>
  <c r="R94" i="25"/>
  <c r="R77" i="25"/>
  <c r="R22" i="25"/>
  <c r="R71" i="25"/>
  <c r="R35" i="25"/>
  <c r="R140" i="25"/>
  <c r="R83" i="25"/>
  <c r="R3" i="25"/>
  <c r="R9" i="25"/>
  <c r="S15" i="25"/>
  <c r="R15" i="25"/>
  <c r="A2" i="25" l="1"/>
  <c r="A3" i="25"/>
  <c r="K168" i="31" a="1"/>
  <c r="K168" i="31" s="1"/>
  <c r="K167" i="31" a="1"/>
  <c r="K167" i="31" s="1"/>
  <c r="K157" i="31" a="1"/>
  <c r="K157" i="31" s="1"/>
  <c r="K158" i="31" a="1"/>
  <c r="K158" i="31" s="1"/>
  <c r="K159" i="31" a="1"/>
  <c r="K159" i="31" s="1"/>
  <c r="K160" i="31" a="1"/>
  <c r="K160" i="31" s="1"/>
  <c r="K161" i="31" a="1"/>
  <c r="K161" i="31" s="1"/>
  <c r="K162" i="31" a="1"/>
  <c r="K162" i="31" s="1"/>
  <c r="K163" i="31" a="1"/>
  <c r="K163" i="31" s="1"/>
  <c r="K164" i="31" a="1"/>
  <c r="K164" i="31" s="1"/>
  <c r="K165" i="31" a="1"/>
  <c r="K165" i="31" s="1"/>
  <c r="K156" i="31" a="1"/>
  <c r="K156" i="31" s="1"/>
  <c r="K151" i="31" l="1" a="1"/>
  <c r="K151" i="31" s="1"/>
  <c r="K146" i="31" a="1"/>
  <c r="K146" i="31" s="1"/>
  <c r="K147" i="31" a="1"/>
  <c r="K147" i="31" s="1"/>
  <c r="K148" i="31" a="1"/>
  <c r="K148" i="31" s="1"/>
  <c r="K149" i="31" a="1"/>
  <c r="K149" i="31" s="1"/>
  <c r="K150" i="31" a="1"/>
  <c r="K150" i="31" s="1"/>
  <c r="K152" i="31" a="1"/>
  <c r="K152" i="31" s="1"/>
  <c r="K153" i="31" a="1"/>
  <c r="K153" i="31" s="1"/>
  <c r="K154" i="31" a="1"/>
  <c r="K154" i="31" s="1"/>
  <c r="K155" i="31" a="1"/>
  <c r="K155" i="31" s="1"/>
  <c r="AP201" i="25" a="1"/>
  <c r="AP201" i="25" s="1"/>
  <c r="AO201" i="25" a="1"/>
  <c r="AO201" i="25" s="1"/>
  <c r="K145" i="31" a="1"/>
  <c r="K145" i="31" s="1"/>
  <c r="K138" i="31" a="1"/>
  <c r="K138" i="31" s="1"/>
  <c r="K139" i="31" a="1"/>
  <c r="K139" i="31" s="1"/>
  <c r="K140" i="31" a="1"/>
  <c r="K140" i="31" s="1"/>
  <c r="K141" i="31" a="1"/>
  <c r="K141" i="31" s="1"/>
  <c r="K142" i="31" a="1"/>
  <c r="K142" i="31" s="1"/>
  <c r="K143" i="31" a="1"/>
  <c r="K143" i="31" s="1"/>
  <c r="K144" i="31" a="1"/>
  <c r="K144" i="31" s="1"/>
  <c r="K137" i="31" l="1" a="1"/>
  <c r="K137" i="31" s="1"/>
  <c r="K132" i="31" a="1"/>
  <c r="K132" i="31" s="1"/>
  <c r="K133" i="31" a="1"/>
  <c r="K133" i="31" s="1"/>
  <c r="K134" i="31" a="1"/>
  <c r="K134" i="31" s="1"/>
  <c r="K135" i="31" a="1"/>
  <c r="K135" i="31" s="1"/>
  <c r="K136" i="31" a="1"/>
  <c r="K136" i="31" s="1"/>
  <c r="A143" i="25"/>
  <c r="A144" i="25"/>
  <c r="A147" i="25"/>
  <c r="A150" i="25"/>
  <c r="A151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V2" i="25" l="1"/>
  <c r="V142" i="25"/>
  <c r="W142" i="25"/>
  <c r="X142" i="25" s="1"/>
  <c r="O142" i="25"/>
  <c r="K131" i="31" a="1"/>
  <c r="K131" i="31" s="1"/>
  <c r="K130" i="31"/>
  <c r="K129" i="31"/>
  <c r="K128" i="31"/>
  <c r="K127" i="31"/>
  <c r="K125" i="31"/>
  <c r="K124" i="31"/>
  <c r="K123" i="31"/>
  <c r="K122" i="31"/>
  <c r="K121" i="31"/>
  <c r="K120" i="31"/>
  <c r="K102" i="31"/>
  <c r="K103" i="31"/>
  <c r="K104" i="31"/>
  <c r="K105" i="31"/>
  <c r="K106" i="31"/>
  <c r="K107" i="31"/>
  <c r="K108" i="31"/>
  <c r="K109" i="31"/>
  <c r="K110" i="31"/>
  <c r="K111" i="31"/>
  <c r="K112" i="31"/>
  <c r="K113" i="31"/>
  <c r="K114" i="31"/>
  <c r="K115" i="31"/>
  <c r="K116" i="31"/>
  <c r="K117" i="31"/>
  <c r="K118" i="31"/>
  <c r="K101" i="31"/>
  <c r="K99" i="31"/>
  <c r="K87" i="31"/>
  <c r="K88" i="31"/>
  <c r="K89" i="31"/>
  <c r="K90" i="31"/>
  <c r="K91" i="31"/>
  <c r="K92" i="31"/>
  <c r="K93" i="31"/>
  <c r="K94" i="31"/>
  <c r="K95" i="31"/>
  <c r="K96" i="31"/>
  <c r="K97" i="31"/>
  <c r="K98" i="31"/>
  <c r="W141" i="25" l="1"/>
  <c r="O141" i="25"/>
  <c r="K43" i="31"/>
  <c r="K44" i="31"/>
  <c r="K45" i="31"/>
  <c r="K46" i="31"/>
  <c r="K47" i="31"/>
  <c r="K48" i="31"/>
  <c r="K49" i="31"/>
  <c r="K50" i="31"/>
  <c r="K51" i="31"/>
  <c r="K52" i="31"/>
  <c r="K53" i="31"/>
  <c r="K54" i="31"/>
  <c r="K55" i="31"/>
  <c r="K56" i="31"/>
  <c r="K57" i="31"/>
  <c r="K58" i="31"/>
  <c r="K59" i="31"/>
  <c r="K60" i="31"/>
  <c r="K61" i="31"/>
  <c r="K62" i="31"/>
  <c r="K63" i="31"/>
  <c r="K64" i="31"/>
  <c r="K65" i="31"/>
  <c r="K66" i="31"/>
  <c r="K67" i="31"/>
  <c r="K68" i="31"/>
  <c r="K69" i="31"/>
  <c r="K70" i="31"/>
  <c r="K71" i="31"/>
  <c r="K72" i="31"/>
  <c r="K73" i="31"/>
  <c r="K74" i="31"/>
  <c r="K75" i="31"/>
  <c r="K76" i="31"/>
  <c r="K77" i="31"/>
  <c r="K78" i="31"/>
  <c r="K79" i="31"/>
  <c r="K80" i="31"/>
  <c r="K81" i="31"/>
  <c r="K82" i="31"/>
  <c r="K83" i="31"/>
  <c r="K84" i="31"/>
  <c r="K85" i="31"/>
  <c r="K86" i="31"/>
  <c r="K40" i="31"/>
  <c r="K3" i="31"/>
  <c r="K4" i="31"/>
  <c r="K5" i="31"/>
  <c r="K6" i="31"/>
  <c r="K7" i="31"/>
  <c r="K8" i="31"/>
  <c r="K9" i="31"/>
  <c r="K10" i="31"/>
  <c r="K11" i="31"/>
  <c r="K12" i="31"/>
  <c r="K13" i="31"/>
  <c r="K14" i="31"/>
  <c r="K15" i="31"/>
  <c r="K16" i="31"/>
  <c r="K17" i="31"/>
  <c r="K18" i="31"/>
  <c r="K19" i="31"/>
  <c r="K20" i="31"/>
  <c r="K21" i="31"/>
  <c r="K22" i="31"/>
  <c r="K23" i="31"/>
  <c r="K24" i="31"/>
  <c r="K25" i="31"/>
  <c r="K26" i="31"/>
  <c r="K27" i="31"/>
  <c r="K28" i="31"/>
  <c r="K29" i="31"/>
  <c r="K30" i="31"/>
  <c r="K31" i="31"/>
  <c r="K32" i="31"/>
  <c r="K33" i="31"/>
  <c r="K34" i="31"/>
  <c r="K35" i="31"/>
  <c r="K36" i="31"/>
  <c r="K37" i="31"/>
  <c r="K38" i="31"/>
  <c r="K39" i="31"/>
  <c r="K2" i="31"/>
  <c r="V41" i="25"/>
  <c r="AA201" i="25" a="1"/>
  <c r="AA201" i="25" s="1"/>
  <c r="AB201" i="25" a="1"/>
  <c r="AB201" i="25" s="1"/>
  <c r="AC201" i="25" a="1"/>
  <c r="AC201" i="25" s="1"/>
  <c r="AE201" i="25" a="1"/>
  <c r="AE201" i="25" s="1"/>
  <c r="AG201" i="25" a="1"/>
  <c r="AG201" i="25" s="1"/>
  <c r="AH201" i="25" a="1"/>
  <c r="AH201" i="25" s="1"/>
  <c r="AI201" i="25" a="1"/>
  <c r="AI201" i="25" s="1"/>
  <c r="AJ201" i="25" a="1"/>
  <c r="AJ201" i="25" s="1"/>
  <c r="AK201" i="25" a="1"/>
  <c r="AK201" i="25" s="1"/>
  <c r="AL201" i="25" a="1"/>
  <c r="AL201" i="25" s="1"/>
  <c r="AM201" i="25" a="1"/>
  <c r="AM201" i="25" s="1"/>
  <c r="AN201" i="25" a="1"/>
  <c r="AN201" i="25" s="1"/>
  <c r="AQ201" i="25" a="1"/>
  <c r="AQ201" i="25" s="1"/>
  <c r="AR201" i="25" a="1"/>
  <c r="AR201" i="25" s="1"/>
  <c r="AS201" i="25" a="1"/>
  <c r="AS201" i="25" s="1"/>
  <c r="AT201" i="25" a="1"/>
  <c r="AT201" i="25" s="1"/>
  <c r="AU201" i="25" a="1"/>
  <c r="AU201" i="25" s="1"/>
  <c r="AV201" i="25" a="1"/>
  <c r="AV201" i="25" s="1"/>
  <c r="AW201" i="25" a="1"/>
  <c r="AW201" i="25" s="1"/>
  <c r="AX201" i="25" a="1"/>
  <c r="AX201" i="25" s="1"/>
  <c r="AY201" i="25" a="1"/>
  <c r="AY201" i="25" s="1"/>
  <c r="AZ201" i="25" a="1"/>
  <c r="AZ201" i="25" s="1"/>
  <c r="BA201" i="25" a="1"/>
  <c r="BA201" i="25" s="1"/>
  <c r="BB201" i="25" a="1"/>
  <c r="BB201" i="25" s="1"/>
  <c r="BC201" i="25" a="1"/>
  <c r="BC201" i="25" s="1"/>
  <c r="BD201" i="25" a="1"/>
  <c r="BD201" i="25" s="1"/>
  <c r="Z201" i="25" a="1"/>
  <c r="Z201" i="25" s="1"/>
  <c r="X141" i="25" l="1"/>
  <c r="V52" i="25"/>
  <c r="V30" i="25"/>
  <c r="V4" i="25"/>
  <c r="V5" i="25"/>
  <c r="V46" i="25"/>
  <c r="V57" i="25"/>
  <c r="V93" i="25"/>
  <c r="V134" i="25"/>
  <c r="V45" i="25"/>
  <c r="V135" i="25"/>
  <c r="V85" i="25"/>
  <c r="V7" i="25"/>
  <c r="V9" i="25"/>
  <c r="V8" i="25"/>
  <c r="V16" i="25"/>
  <c r="V80" i="25"/>
  <c r="V26" i="25"/>
  <c r="V81" i="25"/>
  <c r="V94" i="25"/>
  <c r="V39" i="25"/>
  <c r="V10" i="25"/>
  <c r="V40" i="25"/>
  <c r="V11" i="25"/>
  <c r="V44" i="25"/>
  <c r="V12" i="25"/>
  <c r="V65" i="25"/>
  <c r="V83" i="25"/>
  <c r="V109" i="25"/>
  <c r="V136" i="25"/>
  <c r="V130" i="25"/>
  <c r="V33" i="25"/>
  <c r="V67" i="25"/>
  <c r="V70" i="25"/>
  <c r="V88" i="25"/>
  <c r="V116" i="25"/>
  <c r="V131" i="25"/>
  <c r="V68" i="25"/>
  <c r="V14" i="25"/>
  <c r="V15" i="25"/>
  <c r="V17" i="25"/>
  <c r="V47" i="25"/>
  <c r="V18" i="25"/>
  <c r="V20" i="25"/>
  <c r="V125" i="25"/>
  <c r="V95" i="25"/>
  <c r="V56" i="25"/>
  <c r="V21" i="25"/>
  <c r="V53" i="25"/>
  <c r="V73" i="25"/>
  <c r="V74" i="25"/>
  <c r="V22" i="25"/>
  <c r="V54" i="25"/>
  <c r="V101" i="25"/>
  <c r="V114" i="25"/>
  <c r="V97" i="25"/>
  <c r="V61" i="25"/>
  <c r="V48" i="25"/>
  <c r="V31" i="25"/>
  <c r="V89" i="25"/>
  <c r="V24" i="25"/>
  <c r="V25" i="25"/>
  <c r="V69" i="25"/>
  <c r="V99" i="25"/>
  <c r="V55" i="25"/>
  <c r="V49" i="25"/>
  <c r="V115" i="25"/>
  <c r="V96" i="25"/>
  <c r="V51" i="25"/>
  <c r="V42" i="25"/>
  <c r="V90" i="25"/>
  <c r="V27" i="25"/>
  <c r="V126" i="25"/>
  <c r="V29" i="25"/>
  <c r="V72" i="25"/>
  <c r="V62" i="25"/>
  <c r="V58" i="25"/>
  <c r="V59" i="25"/>
  <c r="V63" i="25"/>
  <c r="V60" i="25"/>
  <c r="V64" i="25"/>
  <c r="V75" i="25"/>
  <c r="V76" i="25"/>
  <c r="V137" i="25"/>
  <c r="V132" i="25"/>
  <c r="V98" i="25"/>
  <c r="V87" i="25"/>
  <c r="V91" i="25"/>
  <c r="V92" i="25"/>
  <c r="V86" i="25"/>
  <c r="V111" i="25"/>
  <c r="V102" i="25"/>
  <c r="V103" i="25"/>
  <c r="V104" i="25"/>
  <c r="V105" i="25"/>
  <c r="V112" i="25"/>
  <c r="V106" i="25"/>
  <c r="V113" i="25"/>
  <c r="V100" i="25"/>
  <c r="V107" i="25"/>
  <c r="V121" i="25"/>
  <c r="V117" i="25"/>
  <c r="V124" i="25"/>
  <c r="V127" i="25"/>
  <c r="V118" i="25"/>
  <c r="V119" i="25"/>
  <c r="V123" i="25"/>
  <c r="V122" i="25"/>
  <c r="V128" i="25"/>
  <c r="V133" i="25"/>
  <c r="V13" i="25"/>
  <c r="V79" i="25"/>
  <c r="V78" i="25"/>
  <c r="V23" i="25"/>
  <c r="V6" i="25"/>
  <c r="V28" i="25"/>
  <c r="V108" i="25"/>
  <c r="V84" i="25"/>
  <c r="V34" i="25"/>
  <c r="V36" i="25"/>
  <c r="V37" i="25"/>
  <c r="V3" i="25"/>
  <c r="V43" i="25"/>
  <c r="V50" i="25"/>
  <c r="V38" i="25"/>
  <c r="V110" i="25"/>
  <c r="V35" i="25"/>
  <c r="V19" i="25"/>
  <c r="V77" i="25"/>
  <c r="V71" i="25"/>
  <c r="V66" i="25"/>
  <c r="V82" i="25"/>
  <c r="V138" i="25"/>
  <c r="V139" i="25"/>
  <c r="V141" i="25"/>
  <c r="V144" i="25"/>
  <c r="V150" i="25"/>
  <c r="V151" i="25"/>
  <c r="V152" i="25"/>
  <c r="V32" i="25"/>
  <c r="A4" i="25"/>
  <c r="A5" i="25"/>
  <c r="O139" i="25"/>
  <c r="W139" i="25"/>
  <c r="X139" i="25" l="1"/>
  <c r="V140" i="25"/>
  <c r="C154" i="19"/>
  <c r="C155" i="19"/>
  <c r="C156" i="19"/>
  <c r="C157" i="19"/>
  <c r="W83" i="25"/>
  <c r="W109" i="25"/>
  <c r="W136" i="25"/>
  <c r="W130" i="25"/>
  <c r="W33" i="25"/>
  <c r="W67" i="25"/>
  <c r="W14" i="25"/>
  <c r="W51" i="25"/>
  <c r="W119" i="25"/>
  <c r="W84" i="25"/>
  <c r="S84" i="25"/>
  <c r="O84" i="25" s="1"/>
  <c r="O140" i="25"/>
  <c r="S34" i="25"/>
  <c r="R84" i="25"/>
  <c r="S75" i="25"/>
  <c r="O75" i="25" s="1"/>
  <c r="R75" i="25"/>
  <c r="R87" i="25"/>
  <c r="S87" i="25"/>
  <c r="O87" i="25" s="1"/>
  <c r="W52" i="25"/>
  <c r="W30" i="25"/>
  <c r="W4" i="25"/>
  <c r="W5" i="25"/>
  <c r="W46" i="25"/>
  <c r="W57" i="25"/>
  <c r="W93" i="25"/>
  <c r="W134" i="25"/>
  <c r="W45" i="25"/>
  <c r="W135" i="25"/>
  <c r="W85" i="25"/>
  <c r="W7" i="25"/>
  <c r="W9" i="25"/>
  <c r="W8" i="25"/>
  <c r="W16" i="25"/>
  <c r="W80" i="25"/>
  <c r="W26" i="25"/>
  <c r="W81" i="25"/>
  <c r="W94" i="25"/>
  <c r="W39" i="25"/>
  <c r="W10" i="25"/>
  <c r="W40" i="25"/>
  <c r="W11" i="25"/>
  <c r="W44" i="25"/>
  <c r="W12" i="25"/>
  <c r="W65" i="25"/>
  <c r="W41" i="25"/>
  <c r="V129" i="25" l="1"/>
  <c r="AD201" i="25" a="1"/>
  <c r="AD201" i="25" s="1"/>
  <c r="Y201" i="25" s="1"/>
  <c r="W32" i="25"/>
  <c r="W73" i="25"/>
  <c r="W110" i="25"/>
  <c r="W6" i="25"/>
  <c r="W127" i="25"/>
  <c r="W129" i="25"/>
  <c r="W58" i="25"/>
  <c r="W96" i="25"/>
  <c r="W61" i="25"/>
  <c r="W56" i="25"/>
  <c r="W131" i="25"/>
  <c r="W77" i="25"/>
  <c r="W42" i="25"/>
  <c r="W23" i="25"/>
  <c r="W28" i="25"/>
  <c r="W38" i="25"/>
  <c r="W124" i="25"/>
  <c r="W104" i="25"/>
  <c r="W132" i="25"/>
  <c r="W62" i="25"/>
  <c r="W115" i="25"/>
  <c r="W95" i="25"/>
  <c r="W116" i="25"/>
  <c r="W50" i="25"/>
  <c r="W78" i="25"/>
  <c r="W117" i="25"/>
  <c r="W103" i="25"/>
  <c r="W2" i="25"/>
  <c r="W49" i="25"/>
  <c r="W97" i="25"/>
  <c r="W125" i="25"/>
  <c r="W88" i="25"/>
  <c r="W112" i="25"/>
  <c r="W87" i="25"/>
  <c r="W31" i="25"/>
  <c r="W35" i="25"/>
  <c r="W98" i="25"/>
  <c r="W21" i="25"/>
  <c r="W43" i="25"/>
  <c r="W102" i="25"/>
  <c r="W72" i="25"/>
  <c r="W114" i="25"/>
  <c r="W138" i="25"/>
  <c r="W89" i="25"/>
  <c r="W108" i="25"/>
  <c r="W53" i="25"/>
  <c r="W118" i="25"/>
  <c r="W105" i="25"/>
  <c r="W59" i="25"/>
  <c r="W48" i="25"/>
  <c r="W68" i="25"/>
  <c r="W79" i="25"/>
  <c r="W121" i="25"/>
  <c r="W137" i="25"/>
  <c r="W55" i="25"/>
  <c r="W70" i="25"/>
  <c r="W3" i="25"/>
  <c r="W13" i="25"/>
  <c r="W120" i="25"/>
  <c r="W111" i="25"/>
  <c r="W76" i="25"/>
  <c r="W99" i="25"/>
  <c r="W101" i="25"/>
  <c r="W20" i="25"/>
  <c r="W37" i="25"/>
  <c r="W133" i="25"/>
  <c r="W86" i="25"/>
  <c r="W29" i="25"/>
  <c r="W69" i="25"/>
  <c r="W54" i="25"/>
  <c r="W18" i="25"/>
  <c r="W63" i="25"/>
  <c r="W36" i="25"/>
  <c r="W128" i="25"/>
  <c r="W107" i="25"/>
  <c r="W92" i="25"/>
  <c r="W75" i="25"/>
  <c r="W126" i="25"/>
  <c r="W22" i="25"/>
  <c r="W47" i="25"/>
  <c r="W106" i="25"/>
  <c r="W19" i="25"/>
  <c r="W66" i="25"/>
  <c r="W34" i="25"/>
  <c r="W122" i="25"/>
  <c r="W100" i="25"/>
  <c r="W64" i="25"/>
  <c r="W27" i="25"/>
  <c r="W25" i="25"/>
  <c r="W74" i="25"/>
  <c r="W17" i="25"/>
  <c r="W71" i="25"/>
  <c r="W140" i="25"/>
  <c r="X140" i="25" s="1"/>
  <c r="W123" i="25"/>
  <c r="W113" i="25"/>
  <c r="W91" i="25"/>
  <c r="W60" i="25"/>
  <c r="W90" i="25"/>
  <c r="W24" i="25"/>
  <c r="W15" i="25"/>
  <c r="W82" i="25"/>
  <c r="O66" i="25" l="1"/>
  <c r="X66" i="25" s="1"/>
  <c r="O82" i="25"/>
  <c r="X82" i="25" s="1"/>
  <c r="R37" i="25"/>
  <c r="R113" i="25"/>
  <c r="O99" i="25"/>
  <c r="X99" i="25" s="1"/>
  <c r="O22" i="25"/>
  <c r="X22" i="25" s="1"/>
  <c r="O15" i="25"/>
  <c r="X15" i="25" s="1"/>
  <c r="O83" i="25"/>
  <c r="X83" i="25" s="1"/>
  <c r="O91" i="25"/>
  <c r="X91" i="25" s="1"/>
  <c r="O58" i="25"/>
  <c r="X58" i="25" s="1"/>
  <c r="O31" i="25"/>
  <c r="X31" i="25" s="1"/>
  <c r="O101" i="25"/>
  <c r="X101" i="25" s="1"/>
  <c r="O88" i="25"/>
  <c r="X88" i="25" s="1"/>
  <c r="O33" i="25"/>
  <c r="O136" i="25"/>
  <c r="X136" i="25" s="1"/>
  <c r="O109" i="25"/>
  <c r="X109" i="25" s="1"/>
  <c r="O65" i="25"/>
  <c r="X65" i="25" s="1"/>
  <c r="O39" i="25"/>
  <c r="X39" i="25" s="1"/>
  <c r="O81" i="25"/>
  <c r="X81" i="25" s="1"/>
  <c r="S26" i="25"/>
  <c r="O26" i="25" s="1"/>
  <c r="O134" i="25"/>
  <c r="O45" i="25"/>
  <c r="X45" i="25" s="1"/>
  <c r="O135" i="25"/>
  <c r="X135" i="25" s="1"/>
  <c r="O77" i="25"/>
  <c r="O35" i="25"/>
  <c r="X35" i="25" s="1"/>
  <c r="O38" i="25"/>
  <c r="X38" i="25" s="1"/>
  <c r="O50" i="25"/>
  <c r="X50" i="25" s="1"/>
  <c r="O43" i="25"/>
  <c r="X43" i="25" s="1"/>
  <c r="O3" i="25"/>
  <c r="X3" i="25" s="1"/>
  <c r="O36" i="25"/>
  <c r="X36" i="25" s="1"/>
  <c r="O34" i="25"/>
  <c r="O108" i="25"/>
  <c r="X108" i="25" s="1"/>
  <c r="O28" i="25"/>
  <c r="X28" i="25" s="1"/>
  <c r="O6" i="25"/>
  <c r="X6" i="25" s="1"/>
  <c r="O23" i="25"/>
  <c r="X23" i="25" s="1"/>
  <c r="S78" i="25"/>
  <c r="O78" i="25" s="1"/>
  <c r="O13" i="25"/>
  <c r="X13" i="25" s="1"/>
  <c r="O133" i="25"/>
  <c r="X133" i="25" s="1"/>
  <c r="O122" i="25"/>
  <c r="X122" i="25" s="1"/>
  <c r="O123" i="25"/>
  <c r="X123" i="25" s="1"/>
  <c r="O118" i="25"/>
  <c r="X118" i="25" s="1"/>
  <c r="O127" i="25"/>
  <c r="X127" i="25" s="1"/>
  <c r="O124" i="25"/>
  <c r="X124" i="25" s="1"/>
  <c r="O117" i="25"/>
  <c r="X117" i="25" s="1"/>
  <c r="O121" i="25"/>
  <c r="X121" i="25" s="1"/>
  <c r="O120" i="25"/>
  <c r="X120" i="25" s="1"/>
  <c r="O107" i="25"/>
  <c r="X107" i="25" s="1"/>
  <c r="O106" i="25"/>
  <c r="X106" i="25" s="1"/>
  <c r="O112" i="25"/>
  <c r="X112" i="25" s="1"/>
  <c r="O104" i="25"/>
  <c r="X104" i="25" s="1"/>
  <c r="O102" i="25"/>
  <c r="X102" i="25" s="1"/>
  <c r="O111" i="25"/>
  <c r="X111" i="25" s="1"/>
  <c r="O92" i="25"/>
  <c r="X92" i="25" s="1"/>
  <c r="O138" i="25"/>
  <c r="X138" i="25" s="1"/>
  <c r="O129" i="25"/>
  <c r="X129" i="25" s="1"/>
  <c r="O76" i="25"/>
  <c r="X76" i="25" s="1"/>
  <c r="S64" i="25"/>
  <c r="O64" i="25" s="1"/>
  <c r="O60" i="25"/>
  <c r="X60" i="25" s="1"/>
  <c r="O63" i="25"/>
  <c r="X63" i="25" s="1"/>
  <c r="O59" i="25"/>
  <c r="X59" i="25" s="1"/>
  <c r="O62" i="25"/>
  <c r="O72" i="25"/>
  <c r="X72" i="25" s="1"/>
  <c r="O27" i="25"/>
  <c r="X27" i="25" s="1"/>
  <c r="O42" i="25"/>
  <c r="X42" i="25" s="1"/>
  <c r="O51" i="25"/>
  <c r="O115" i="25"/>
  <c r="X115" i="25" s="1"/>
  <c r="O55" i="25"/>
  <c r="X55" i="25" s="1"/>
  <c r="O69" i="25"/>
  <c r="X69" i="25" s="1"/>
  <c r="O25" i="25"/>
  <c r="X25" i="25" s="1"/>
  <c r="O89" i="25"/>
  <c r="X89" i="25" s="1"/>
  <c r="O48" i="25"/>
  <c r="X48" i="25" s="1"/>
  <c r="O61" i="25"/>
  <c r="X61" i="25" s="1"/>
  <c r="O97" i="25"/>
  <c r="X97" i="25" s="1"/>
  <c r="O114" i="25"/>
  <c r="X114" i="25" s="1"/>
  <c r="O54" i="25"/>
  <c r="X54" i="25" s="1"/>
  <c r="O74" i="25"/>
  <c r="X74" i="25" s="1"/>
  <c r="O73" i="25"/>
  <c r="X73" i="25" s="1"/>
  <c r="O21" i="25"/>
  <c r="X21" i="25" s="1"/>
  <c r="O56" i="25"/>
  <c r="X56" i="25" s="1"/>
  <c r="O95" i="25"/>
  <c r="X95" i="25" s="1"/>
  <c r="O125" i="25"/>
  <c r="X125" i="25" s="1"/>
  <c r="O20" i="25"/>
  <c r="X20" i="25" s="1"/>
  <c r="O18" i="25"/>
  <c r="X18" i="25" s="1"/>
  <c r="O47" i="25"/>
  <c r="O17" i="25"/>
  <c r="X17" i="25" s="1"/>
  <c r="O14" i="25"/>
  <c r="X14" i="25" s="1"/>
  <c r="O116" i="25"/>
  <c r="X116" i="25" s="1"/>
  <c r="O70" i="25"/>
  <c r="X70" i="25" s="1"/>
  <c r="O67" i="25"/>
  <c r="X67" i="25" s="1"/>
  <c r="O130" i="25"/>
  <c r="X130" i="25" s="1"/>
  <c r="O41" i="25"/>
  <c r="X41" i="25" s="1"/>
  <c r="O44" i="25"/>
  <c r="X44" i="25" s="1"/>
  <c r="O40" i="25"/>
  <c r="X40" i="25" s="1"/>
  <c r="O10" i="25"/>
  <c r="X10" i="25" s="1"/>
  <c r="O94" i="25"/>
  <c r="X94" i="25" s="1"/>
  <c r="O80" i="25"/>
  <c r="X80" i="25" s="1"/>
  <c r="S16" i="25"/>
  <c r="O16" i="25" s="1"/>
  <c r="O8" i="25"/>
  <c r="X8" i="25" s="1"/>
  <c r="O7" i="25"/>
  <c r="X7" i="25" s="1"/>
  <c r="O4" i="25"/>
  <c r="X4" i="25" s="1"/>
  <c r="S30" i="25"/>
  <c r="O30" i="25" s="1"/>
  <c r="O52" i="25"/>
  <c r="X52" i="25" s="1"/>
  <c r="R34" i="25"/>
  <c r="R78" i="25"/>
  <c r="R64" i="25"/>
  <c r="R26" i="25"/>
  <c r="R16" i="25"/>
  <c r="R30" i="25"/>
  <c r="O71" i="25"/>
  <c r="X71" i="25" s="1"/>
  <c r="O110" i="25"/>
  <c r="X110" i="25" s="1"/>
  <c r="O79" i="25"/>
  <c r="X79" i="25" s="1"/>
  <c r="O100" i="25"/>
  <c r="X100" i="25" s="1"/>
  <c r="O86" i="25" l="1"/>
  <c r="X86" i="25" s="1"/>
  <c r="O49" i="25"/>
  <c r="O11" i="25"/>
  <c r="X11" i="25" s="1"/>
  <c r="O68" i="25"/>
  <c r="X68" i="25" s="1"/>
  <c r="O103" i="25"/>
  <c r="X103" i="25" s="1"/>
  <c r="O85" i="25"/>
  <c r="X85" i="25" s="1"/>
  <c r="O96" i="25"/>
  <c r="X96" i="25" s="1"/>
  <c r="S32" i="25"/>
  <c r="O32" i="25" s="1"/>
  <c r="O90" i="25"/>
  <c r="X90" i="25" s="1"/>
  <c r="O132" i="25"/>
  <c r="X132" i="25" s="1"/>
  <c r="O46" i="25"/>
  <c r="X46" i="25" s="1"/>
  <c r="O29" i="25"/>
  <c r="O19" i="25"/>
  <c r="X19" i="25" s="1"/>
  <c r="O5" i="25"/>
  <c r="X5" i="25" s="1"/>
  <c r="S37" i="25"/>
  <c r="O37" i="25" s="1"/>
  <c r="O128" i="25"/>
  <c r="X128" i="25" s="1"/>
  <c r="S113" i="25"/>
  <c r="O113" i="25" s="1"/>
  <c r="O98" i="25"/>
  <c r="X98" i="25" s="1"/>
  <c r="O2" i="25"/>
  <c r="X2" i="25" s="1"/>
  <c r="R24" i="25"/>
  <c r="O93" i="25"/>
  <c r="X93" i="25" s="1"/>
  <c r="O57" i="25"/>
  <c r="X57" i="25" s="1"/>
  <c r="O9" i="25"/>
  <c r="X9" i="25" s="1"/>
  <c r="O12" i="25"/>
  <c r="X12" i="25" s="1"/>
  <c r="O131" i="25"/>
  <c r="X131" i="25" s="1"/>
  <c r="O53" i="25"/>
  <c r="X53" i="25" s="1"/>
  <c r="S24" i="25"/>
  <c r="O24" i="25" s="1"/>
  <c r="O126" i="25"/>
  <c r="X126" i="25" s="1"/>
  <c r="O137" i="25"/>
  <c r="X137" i="25" s="1"/>
  <c r="O105" i="25"/>
  <c r="X105" i="25" s="1"/>
  <c r="O119" i="25"/>
  <c r="X119" i="25" s="1"/>
  <c r="R32" i="25"/>
  <c r="C153" i="19" l="1"/>
  <c r="C152" i="19"/>
  <c r="J140" i="20"/>
  <c r="L101" i="20"/>
  <c r="W2" i="20"/>
  <c r="X2" i="20" s="1"/>
  <c r="Y2" i="20" s="1"/>
  <c r="Z2" i="20" s="1"/>
  <c r="AA2" i="20" s="1"/>
  <c r="AB2" i="20" s="1"/>
  <c r="AC2" i="20" s="1"/>
  <c r="AD2" i="20" s="1"/>
  <c r="AE2" i="20" s="1"/>
  <c r="AF2" i="20" s="1"/>
  <c r="AG2" i="20" s="1"/>
  <c r="AH2" i="20" s="1"/>
  <c r="AI2" i="20" s="1"/>
  <c r="AJ2" i="20" s="1"/>
  <c r="AK2" i="20" s="1"/>
  <c r="AL2" i="20" s="1"/>
  <c r="AM2" i="20" s="1"/>
  <c r="AN2" i="20" s="1"/>
  <c r="AO2" i="20" s="1"/>
  <c r="AP2" i="20" s="1"/>
  <c r="AQ2" i="20" s="1"/>
  <c r="AR2" i="20" s="1"/>
  <c r="AS2" i="20" s="1"/>
  <c r="AT2" i="20" s="1"/>
  <c r="AU2" i="20" s="1"/>
  <c r="AV2" i="20" s="1"/>
  <c r="AW2" i="20" s="1"/>
  <c r="AX2" i="20" s="1"/>
  <c r="AY2" i="20" s="1"/>
  <c r="AZ2" i="20" s="1"/>
  <c r="Z1" i="20"/>
  <c r="AP140" i="20"/>
  <c r="AQ140" i="20"/>
  <c r="AR140" i="20"/>
  <c r="AS140" i="20"/>
  <c r="AT140" i="20"/>
  <c r="AU140" i="20"/>
  <c r="AV140" i="20"/>
  <c r="AW140" i="20"/>
  <c r="AX140" i="20"/>
  <c r="AY140" i="20"/>
  <c r="AZ140" i="20"/>
  <c r="AQ1" i="20"/>
  <c r="AR1" i="20"/>
  <c r="AS1" i="20"/>
  <c r="AT1" i="20"/>
  <c r="AU1" i="20"/>
  <c r="AV1" i="20"/>
  <c r="AW1" i="20"/>
  <c r="AX1" i="20"/>
  <c r="AY1" i="20"/>
  <c r="AZ1" i="20"/>
  <c r="S4" i="20" l="1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9" i="20"/>
  <c r="S20" i="20"/>
  <c r="S22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7" i="20"/>
  <c r="S78" i="20"/>
  <c r="S81" i="20"/>
  <c r="S82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8" i="20"/>
  <c r="S99" i="20"/>
  <c r="S100" i="20"/>
  <c r="S102" i="20"/>
  <c r="S103" i="20"/>
  <c r="S104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3" i="20"/>
  <c r="S124" i="20"/>
  <c r="S125" i="20"/>
  <c r="S126" i="20"/>
  <c r="S127" i="20"/>
  <c r="S128" i="20"/>
  <c r="S130" i="20"/>
  <c r="S131" i="20"/>
  <c r="S132" i="20"/>
  <c r="S133" i="20"/>
  <c r="S134" i="20"/>
  <c r="S135" i="20"/>
  <c r="S136" i="20"/>
  <c r="S137" i="20"/>
  <c r="S138" i="20"/>
  <c r="S139" i="20"/>
  <c r="S3" i="20"/>
  <c r="AP1" i="20"/>
  <c r="S76" i="20"/>
  <c r="S58" i="20" l="1"/>
  <c r="S129" i="20"/>
  <c r="S83" i="20"/>
  <c r="A9" i="21"/>
  <c r="A10" i="21"/>
  <c r="B10" i="21" s="1"/>
  <c r="A11" i="21"/>
  <c r="A12" i="21"/>
  <c r="B12" i="21" s="1"/>
  <c r="A13" i="21"/>
  <c r="B13" i="21" s="1"/>
  <c r="A14" i="21"/>
  <c r="B14" i="21" s="1"/>
  <c r="A32" i="21"/>
  <c r="B32" i="21" s="1"/>
  <c r="A33" i="21"/>
  <c r="B33" i="21" s="1"/>
  <c r="A34" i="21"/>
  <c r="B34" i="21" s="1"/>
  <c r="A35" i="21"/>
  <c r="B35" i="21" s="1"/>
  <c r="A36" i="21"/>
  <c r="B36" i="21" s="1"/>
  <c r="A37" i="21"/>
  <c r="B37" i="21" s="1"/>
  <c r="A38" i="21"/>
  <c r="B38" i="21" s="1"/>
  <c r="A39" i="21"/>
  <c r="B39" i="21" s="1"/>
  <c r="A40" i="21"/>
  <c r="A41" i="21"/>
  <c r="B41" i="21" s="1"/>
  <c r="A42" i="21"/>
  <c r="B42" i="21" s="1"/>
  <c r="A43" i="21"/>
  <c r="B43" i="21" s="1"/>
  <c r="A44" i="21"/>
  <c r="B44" i="21" s="1"/>
  <c r="A45" i="21"/>
  <c r="B45" i="21" s="1"/>
  <c r="A46" i="21"/>
  <c r="B46" i="21" s="1"/>
  <c r="A47" i="21"/>
  <c r="B47" i="21" s="1"/>
  <c r="A48" i="21"/>
  <c r="B48" i="21" s="1"/>
  <c r="A49" i="21"/>
  <c r="B49" i="21" s="1"/>
  <c r="A50" i="21"/>
  <c r="B50" i="21" s="1"/>
  <c r="A51" i="21"/>
  <c r="B51" i="21" s="1"/>
  <c r="A52" i="21"/>
  <c r="B52" i="21" s="1"/>
  <c r="A53" i="21"/>
  <c r="A54" i="21"/>
  <c r="B54" i="21" s="1"/>
  <c r="A55" i="21"/>
  <c r="B55" i="21" s="1"/>
  <c r="A56" i="21"/>
  <c r="B56" i="21" s="1"/>
  <c r="A57" i="21"/>
  <c r="B57" i="21" s="1"/>
  <c r="A58" i="21"/>
  <c r="B58" i="21" s="1"/>
  <c r="A59" i="21"/>
  <c r="B59" i="21" s="1"/>
  <c r="A60" i="21"/>
  <c r="B60" i="21" s="1"/>
  <c r="A61" i="21"/>
  <c r="B61" i="21" s="1"/>
  <c r="A62" i="21"/>
  <c r="B62" i="21" s="1"/>
  <c r="A63" i="21"/>
  <c r="B63" i="21" s="1"/>
  <c r="A64" i="21"/>
  <c r="B64" i="21" s="1"/>
  <c r="A65" i="21"/>
  <c r="B65" i="21" s="1"/>
  <c r="A66" i="21"/>
  <c r="B66" i="21" s="1"/>
  <c r="A67" i="21"/>
  <c r="A68" i="21"/>
  <c r="B68" i="21" s="1"/>
  <c r="A69" i="21"/>
  <c r="B69" i="21" s="1"/>
  <c r="A70" i="21"/>
  <c r="B70" i="21" s="1"/>
  <c r="A71" i="21"/>
  <c r="B71" i="21" s="1"/>
  <c r="A72" i="21"/>
  <c r="B72" i="21" s="1"/>
  <c r="A73" i="21"/>
  <c r="B73" i="21" s="1"/>
  <c r="A74" i="21"/>
  <c r="B74" i="21" s="1"/>
  <c r="A75" i="21"/>
  <c r="B75" i="21" s="1"/>
  <c r="A76" i="21"/>
  <c r="A77" i="21"/>
  <c r="B77" i="21" s="1"/>
  <c r="A78" i="21"/>
  <c r="B78" i="21" s="1"/>
  <c r="A79" i="21"/>
  <c r="B79" i="21" s="1"/>
  <c r="A80" i="21"/>
  <c r="B80" i="21" s="1"/>
  <c r="A81" i="21"/>
  <c r="B81" i="21" s="1"/>
  <c r="A82" i="21"/>
  <c r="B82" i="21" s="1"/>
  <c r="A83" i="21"/>
  <c r="B83" i="21" s="1"/>
  <c r="A84" i="21"/>
  <c r="B84" i="21" s="1"/>
  <c r="A85" i="21"/>
  <c r="B85" i="21" s="1"/>
  <c r="A86" i="21"/>
  <c r="B86" i="21" s="1"/>
  <c r="A87" i="21"/>
  <c r="B87" i="21" s="1"/>
  <c r="A88" i="21"/>
  <c r="B88" i="21" s="1"/>
  <c r="A89" i="21"/>
  <c r="B89" i="21" s="1"/>
  <c r="A90" i="21"/>
  <c r="A91" i="21"/>
  <c r="B91" i="21" s="1"/>
  <c r="A92" i="21"/>
  <c r="B92" i="21" s="1"/>
  <c r="A93" i="21"/>
  <c r="B93" i="21" s="1"/>
  <c r="A94" i="21"/>
  <c r="B94" i="21" s="1"/>
  <c r="A95" i="21"/>
  <c r="B95" i="21" s="1"/>
  <c r="A96" i="21"/>
  <c r="B96" i="21" s="1"/>
  <c r="A97" i="21"/>
  <c r="B97" i="21" s="1"/>
  <c r="A98" i="21"/>
  <c r="B98" i="21" s="1"/>
  <c r="A99" i="21"/>
  <c r="B99" i="21" s="1"/>
  <c r="A100" i="21"/>
  <c r="B100" i="21" s="1"/>
  <c r="A101" i="21"/>
  <c r="B101" i="21" s="1"/>
  <c r="A102" i="21"/>
  <c r="B102" i="21" s="1"/>
  <c r="A103" i="21"/>
  <c r="B103" i="21" s="1"/>
  <c r="A104" i="21"/>
  <c r="B104" i="21" s="1"/>
  <c r="A105" i="21"/>
  <c r="B105" i="21" s="1"/>
  <c r="A106" i="21"/>
  <c r="B106" i="21" s="1"/>
  <c r="A107" i="21"/>
  <c r="B107" i="21" s="1"/>
  <c r="A108" i="21"/>
  <c r="B108" i="21" s="1"/>
  <c r="A109" i="21"/>
  <c r="B109" i="21" s="1"/>
  <c r="A110" i="21"/>
  <c r="A111" i="21"/>
  <c r="A112" i="21"/>
  <c r="B112" i="21" s="1"/>
  <c r="A113" i="21"/>
  <c r="B113" i="21" s="1"/>
  <c r="A114" i="21"/>
  <c r="B114" i="21" s="1"/>
  <c r="A115" i="21"/>
  <c r="A116" i="21"/>
  <c r="A117" i="21"/>
  <c r="B117" i="21" s="1"/>
  <c r="A118" i="21"/>
  <c r="B118" i="21" s="1"/>
  <c r="A119" i="21"/>
  <c r="B119" i="21" s="1"/>
  <c r="A120" i="21"/>
  <c r="B120" i="21" s="1"/>
  <c r="A121" i="21"/>
  <c r="B121" i="21" s="1"/>
  <c r="A122" i="21"/>
  <c r="B122" i="21" s="1"/>
  <c r="A123" i="21"/>
  <c r="B123" i="21" s="1"/>
  <c r="A124" i="21"/>
  <c r="B124" i="21" s="1"/>
  <c r="A125" i="21"/>
  <c r="B125" i="21" s="1"/>
  <c r="A126" i="21"/>
  <c r="B126" i="21" s="1"/>
  <c r="A127" i="21"/>
  <c r="B127" i="21" s="1"/>
  <c r="A128" i="21"/>
  <c r="B128" i="21" s="1"/>
  <c r="A129" i="21"/>
  <c r="B129" i="21" s="1"/>
  <c r="A130" i="21"/>
  <c r="B130" i="21" s="1"/>
  <c r="A131" i="21"/>
  <c r="B131" i="21" s="1"/>
  <c r="A132" i="21"/>
  <c r="B132" i="21" s="1"/>
  <c r="A133" i="21"/>
  <c r="B133" i="21" s="1"/>
  <c r="A134" i="21"/>
  <c r="B134" i="21" s="1"/>
  <c r="A135" i="21"/>
  <c r="B135" i="21" s="1"/>
  <c r="A136" i="21"/>
  <c r="B136" i="21" s="1"/>
  <c r="A137" i="21"/>
  <c r="B137" i="21" s="1"/>
  <c r="A138" i="21"/>
  <c r="B138" i="21" s="1"/>
  <c r="A139" i="21"/>
  <c r="C139" i="21" s="1"/>
  <c r="A140" i="21"/>
  <c r="C140" i="21" s="1"/>
  <c r="A141" i="21"/>
  <c r="B141" i="21" s="1"/>
  <c r="A142" i="21"/>
  <c r="B142" i="21" s="1"/>
  <c r="A143" i="21"/>
  <c r="B143" i="21" s="1"/>
  <c r="A144" i="21"/>
  <c r="B144" i="21" s="1"/>
  <c r="A145" i="21"/>
  <c r="B145" i="21" s="1"/>
  <c r="A146" i="21"/>
  <c r="C146" i="21" s="1"/>
  <c r="A147" i="21"/>
  <c r="B147" i="21" s="1"/>
  <c r="A148" i="21"/>
  <c r="C148" i="21" s="1"/>
  <c r="A149" i="21"/>
  <c r="C149" i="21" s="1"/>
  <c r="A150" i="21"/>
  <c r="C150" i="21" s="1"/>
  <c r="A151" i="21"/>
  <c r="C151" i="21" s="1"/>
  <c r="A152" i="21"/>
  <c r="C152" i="21" s="1"/>
  <c r="A153" i="21"/>
  <c r="B153" i="21" s="1"/>
  <c r="A154" i="21"/>
  <c r="B154" i="21" s="1"/>
  <c r="A155" i="21"/>
  <c r="B155" i="21" s="1"/>
  <c r="A156" i="21"/>
  <c r="B156" i="21" s="1"/>
  <c r="A157" i="21"/>
  <c r="B157" i="21" s="1"/>
  <c r="A158" i="21"/>
  <c r="C158" i="21" s="1"/>
  <c r="A159" i="21"/>
  <c r="B159" i="21" s="1"/>
  <c r="A160" i="21"/>
  <c r="C160" i="21" s="1"/>
  <c r="A161" i="21"/>
  <c r="C161" i="21" s="1"/>
  <c r="A162" i="21"/>
  <c r="C162" i="21" s="1"/>
  <c r="A163" i="21"/>
  <c r="C163" i="21" s="1"/>
  <c r="A164" i="21"/>
  <c r="C164" i="21" s="1"/>
  <c r="A165" i="21"/>
  <c r="B165" i="21" s="1"/>
  <c r="A166" i="21"/>
  <c r="B166" i="21" s="1"/>
  <c r="A167" i="21"/>
  <c r="B167" i="21" s="1"/>
  <c r="A168" i="21"/>
  <c r="B168" i="21" s="1"/>
  <c r="A169" i="21"/>
  <c r="B169" i="21" s="1"/>
  <c r="A170" i="21"/>
  <c r="C170" i="21" s="1"/>
  <c r="A171" i="21"/>
  <c r="B171" i="21" s="1"/>
  <c r="A172" i="21"/>
  <c r="C172" i="21" s="1"/>
  <c r="A173" i="21"/>
  <c r="C173" i="21" s="1"/>
  <c r="A174" i="21"/>
  <c r="C174" i="21" s="1"/>
  <c r="A175" i="21"/>
  <c r="C175" i="21" s="1"/>
  <c r="A176" i="21"/>
  <c r="C176" i="21" s="1"/>
  <c r="A177" i="21"/>
  <c r="B177" i="21" s="1"/>
  <c r="A3" i="21"/>
  <c r="B3" i="21" s="1"/>
  <c r="A4" i="21"/>
  <c r="B4" i="21" s="1"/>
  <c r="A5" i="21"/>
  <c r="B5" i="21" s="1"/>
  <c r="A6" i="21"/>
  <c r="B6" i="21" s="1"/>
  <c r="A7" i="21"/>
  <c r="B7" i="21" s="1"/>
  <c r="A8" i="21"/>
  <c r="B8" i="21" s="1"/>
  <c r="A15" i="21"/>
  <c r="B15" i="21" s="1"/>
  <c r="A16" i="21"/>
  <c r="B16" i="21" s="1"/>
  <c r="A17" i="21"/>
  <c r="B17" i="21" s="1"/>
  <c r="A18" i="21"/>
  <c r="B18" i="21" s="1"/>
  <c r="A19" i="21"/>
  <c r="B19" i="21" s="1"/>
  <c r="A20" i="21"/>
  <c r="B20" i="21" s="1"/>
  <c r="A21" i="21"/>
  <c r="B21" i="21" s="1"/>
  <c r="A22" i="21"/>
  <c r="B22" i="21" s="1"/>
  <c r="A23" i="21"/>
  <c r="B23" i="21" s="1"/>
  <c r="A24" i="21"/>
  <c r="B24" i="21" s="1"/>
  <c r="A25" i="21"/>
  <c r="B25" i="21" s="1"/>
  <c r="A26" i="21"/>
  <c r="B26" i="21" s="1"/>
  <c r="A27" i="21"/>
  <c r="B27" i="21" s="1"/>
  <c r="A28" i="21"/>
  <c r="B28" i="21" s="1"/>
  <c r="A29" i="21"/>
  <c r="B29" i="21" s="1"/>
  <c r="A30" i="21"/>
  <c r="B30" i="21" s="1"/>
  <c r="A31" i="21"/>
  <c r="B31" i="21" s="1"/>
  <c r="A2" i="21"/>
  <c r="B2" i="21" s="1"/>
  <c r="C12" i="19"/>
  <c r="S105" i="20"/>
  <c r="T105" i="20" s="1"/>
  <c r="S23" i="20"/>
  <c r="T23" i="20" s="1"/>
  <c r="S21" i="20"/>
  <c r="T21" i="20" s="1"/>
  <c r="S44" i="20"/>
  <c r="T44" i="20" s="1"/>
  <c r="S97" i="20"/>
  <c r="T97" i="20" s="1"/>
  <c r="U1" i="20"/>
  <c r="V1" i="20"/>
  <c r="W1" i="20"/>
  <c r="X1" i="20"/>
  <c r="Y1" i="20"/>
  <c r="AA1" i="20"/>
  <c r="AB1" i="20"/>
  <c r="AC1" i="20"/>
  <c r="AD1" i="20"/>
  <c r="AE1" i="20"/>
  <c r="AF1" i="20"/>
  <c r="AG1" i="20"/>
  <c r="AH1" i="20"/>
  <c r="AI1" i="20"/>
  <c r="AK1" i="20"/>
  <c r="AL1" i="20"/>
  <c r="AM1" i="20"/>
  <c r="AN1" i="20"/>
  <c r="AO1" i="20"/>
  <c r="AJ1" i="20"/>
  <c r="AJ140" i="20"/>
  <c r="V140" i="20"/>
  <c r="W140" i="20"/>
  <c r="X140" i="20"/>
  <c r="Y140" i="20"/>
  <c r="AA140" i="20"/>
  <c r="AB140" i="20"/>
  <c r="AC140" i="20"/>
  <c r="AD140" i="20"/>
  <c r="AE140" i="20"/>
  <c r="AF140" i="20"/>
  <c r="AG140" i="20"/>
  <c r="AH140" i="20"/>
  <c r="AI140" i="20"/>
  <c r="AK140" i="20"/>
  <c r="AL140" i="20"/>
  <c r="AM140" i="20"/>
  <c r="AN140" i="20"/>
  <c r="AO140" i="20"/>
  <c r="C143" i="19"/>
  <c r="C144" i="19"/>
  <c r="C145" i="19"/>
  <c r="C146" i="19"/>
  <c r="C147" i="19"/>
  <c r="C148" i="19"/>
  <c r="C149" i="19"/>
  <c r="C150" i="19"/>
  <c r="C151" i="19"/>
  <c r="C137" i="19"/>
  <c r="C138" i="19"/>
  <c r="C139" i="19"/>
  <c r="C140" i="19"/>
  <c r="C141" i="19"/>
  <c r="C142" i="19"/>
  <c r="T35" i="20"/>
  <c r="T36" i="20"/>
  <c r="T37" i="20"/>
  <c r="T38" i="20"/>
  <c r="T39" i="20"/>
  <c r="T40" i="20"/>
  <c r="T42" i="20"/>
  <c r="T43" i="20"/>
  <c r="T45" i="20"/>
  <c r="T47" i="20"/>
  <c r="T48" i="20"/>
  <c r="T49" i="20"/>
  <c r="T50" i="20"/>
  <c r="T51" i="20"/>
  <c r="T52" i="20"/>
  <c r="T54" i="20"/>
  <c r="T55" i="20"/>
  <c r="T56" i="20"/>
  <c r="T57" i="20"/>
  <c r="T58" i="20"/>
  <c r="T59" i="20"/>
  <c r="T60" i="20"/>
  <c r="T61" i="20"/>
  <c r="T62" i="20"/>
  <c r="T63" i="20"/>
  <c r="T64" i="20"/>
  <c r="T66" i="20"/>
  <c r="T67" i="20"/>
  <c r="T68" i="20"/>
  <c r="T69" i="20"/>
  <c r="T70" i="20"/>
  <c r="T71" i="20"/>
  <c r="T72" i="20"/>
  <c r="T73" i="20"/>
  <c r="T74" i="20"/>
  <c r="T75" i="20"/>
  <c r="T76" i="20"/>
  <c r="T78" i="20"/>
  <c r="T81" i="20"/>
  <c r="T82" i="20"/>
  <c r="T84" i="20"/>
  <c r="T85" i="20"/>
  <c r="T86" i="20"/>
  <c r="T87" i="20"/>
  <c r="T88" i="20"/>
  <c r="T89" i="20"/>
  <c r="T90" i="20"/>
  <c r="T91" i="20"/>
  <c r="T93" i="20"/>
  <c r="T94" i="20"/>
  <c r="T95" i="20"/>
  <c r="T96" i="20"/>
  <c r="T98" i="20"/>
  <c r="T99" i="20"/>
  <c r="T100" i="20"/>
  <c r="T102" i="20"/>
  <c r="T103" i="20"/>
  <c r="T104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3" i="20"/>
  <c r="T124" i="20"/>
  <c r="T125" i="20"/>
  <c r="T126" i="20"/>
  <c r="T127" i="20"/>
  <c r="T128" i="20"/>
  <c r="T130" i="20"/>
  <c r="T131" i="20"/>
  <c r="T132" i="20"/>
  <c r="T133" i="20"/>
  <c r="T134" i="20"/>
  <c r="T135" i="20"/>
  <c r="T136" i="20"/>
  <c r="T137" i="20"/>
  <c r="T138" i="20"/>
  <c r="T139" i="20"/>
  <c r="P107" i="20"/>
  <c r="P108" i="20"/>
  <c r="P109" i="20"/>
  <c r="P110" i="20"/>
  <c r="P111" i="20"/>
  <c r="P112" i="20"/>
  <c r="P113" i="20"/>
  <c r="P114" i="20"/>
  <c r="P115" i="20"/>
  <c r="P116" i="20"/>
  <c r="O107" i="20"/>
  <c r="O108" i="20"/>
  <c r="O109" i="20"/>
  <c r="O110" i="20"/>
  <c r="O111" i="20"/>
  <c r="O112" i="20"/>
  <c r="O113" i="20"/>
  <c r="O114" i="20"/>
  <c r="O115" i="20"/>
  <c r="O116" i="20"/>
  <c r="L107" i="20"/>
  <c r="L108" i="20"/>
  <c r="L109" i="20"/>
  <c r="L110" i="20"/>
  <c r="L111" i="20"/>
  <c r="L112" i="20"/>
  <c r="L113" i="20"/>
  <c r="L114" i="20"/>
  <c r="L115" i="20"/>
  <c r="L116" i="20"/>
  <c r="T129" i="20"/>
  <c r="K140" i="20"/>
  <c r="L94" i="20"/>
  <c r="L95" i="20"/>
  <c r="L93" i="20"/>
  <c r="P93" i="20"/>
  <c r="P94" i="20"/>
  <c r="O93" i="20"/>
  <c r="O94" i="20"/>
  <c r="O95" i="20"/>
  <c r="L139" i="20"/>
  <c r="L97" i="20"/>
  <c r="L98" i="20"/>
  <c r="L99" i="20"/>
  <c r="L100" i="20"/>
  <c r="L102" i="20"/>
  <c r="L103" i="20"/>
  <c r="L104" i="20"/>
  <c r="L105" i="20"/>
  <c r="L106" i="20"/>
  <c r="T4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9" i="20"/>
  <c r="T20" i="20"/>
  <c r="T22" i="20"/>
  <c r="T24" i="20"/>
  <c r="T25" i="20"/>
  <c r="T26" i="20"/>
  <c r="T27" i="20"/>
  <c r="T28" i="20"/>
  <c r="T29" i="20"/>
  <c r="T30" i="20"/>
  <c r="T31" i="20"/>
  <c r="T32" i="20"/>
  <c r="T33" i="20"/>
  <c r="T34" i="20"/>
  <c r="T41" i="20"/>
  <c r="T46" i="20"/>
  <c r="T65" i="20"/>
  <c r="T77" i="20"/>
  <c r="T92" i="20"/>
  <c r="T3" i="20"/>
  <c r="L69" i="20"/>
  <c r="L70" i="20"/>
  <c r="L71" i="20"/>
  <c r="L75" i="20"/>
  <c r="L59" i="20"/>
  <c r="L60" i="20"/>
  <c r="L61" i="20"/>
  <c r="L62" i="20"/>
  <c r="L63" i="20"/>
  <c r="P58" i="20"/>
  <c r="P59" i="20"/>
  <c r="P60" i="20"/>
  <c r="P61" i="20"/>
  <c r="P62" i="20"/>
  <c r="O58" i="20"/>
  <c r="O59" i="20"/>
  <c r="O60" i="20"/>
  <c r="O61" i="20"/>
  <c r="P63" i="20"/>
  <c r="P64" i="20"/>
  <c r="O64" i="20"/>
  <c r="O65" i="20"/>
  <c r="P71" i="20"/>
  <c r="O71" i="20"/>
  <c r="T53" i="20"/>
  <c r="L4" i="20"/>
  <c r="L12" i="20"/>
  <c r="L18" i="20"/>
  <c r="L32" i="20"/>
  <c r="L89" i="20"/>
  <c r="L90" i="20"/>
  <c r="L91" i="20"/>
  <c r="L92" i="20"/>
  <c r="L96" i="20"/>
  <c r="L125" i="20"/>
  <c r="L3" i="20"/>
  <c r="P12" i="20"/>
  <c r="P18" i="20"/>
  <c r="P32" i="20"/>
  <c r="P75" i="20"/>
  <c r="P89" i="20"/>
  <c r="P90" i="20"/>
  <c r="P91" i="20"/>
  <c r="P92" i="20"/>
  <c r="P95" i="20"/>
  <c r="P96" i="20"/>
  <c r="P125" i="20"/>
  <c r="P139" i="20"/>
  <c r="P97" i="20"/>
  <c r="P98" i="20"/>
  <c r="P99" i="20"/>
  <c r="P100" i="20"/>
  <c r="P101" i="20"/>
  <c r="P102" i="20"/>
  <c r="P103" i="20"/>
  <c r="P104" i="20"/>
  <c r="P105" i="20"/>
  <c r="P106" i="20"/>
  <c r="O12" i="20"/>
  <c r="O18" i="20"/>
  <c r="O32" i="20"/>
  <c r="O75" i="20"/>
  <c r="O89" i="20"/>
  <c r="O90" i="20"/>
  <c r="O91" i="20"/>
  <c r="O92" i="20"/>
  <c r="O96" i="20"/>
  <c r="O125" i="20"/>
  <c r="O139" i="20"/>
  <c r="O97" i="20"/>
  <c r="O98" i="20"/>
  <c r="O99" i="20"/>
  <c r="O100" i="20"/>
  <c r="O101" i="20"/>
  <c r="O102" i="20"/>
  <c r="O103" i="20"/>
  <c r="O104" i="20"/>
  <c r="O105" i="20"/>
  <c r="O106" i="20"/>
  <c r="P3" i="20"/>
  <c r="O3" i="20"/>
  <c r="C2" i="19"/>
  <c r="C130" i="19"/>
  <c r="C131" i="19"/>
  <c r="C132" i="19"/>
  <c r="C133" i="19"/>
  <c r="C134" i="19"/>
  <c r="C135" i="19"/>
  <c r="C136" i="19"/>
  <c r="C129" i="19"/>
  <c r="C128" i="19"/>
  <c r="C127" i="19"/>
  <c r="C126" i="19"/>
  <c r="C125" i="19"/>
  <c r="C124" i="19"/>
  <c r="C123" i="19"/>
  <c r="C122" i="19"/>
  <c r="C121" i="19"/>
  <c r="C120" i="19"/>
  <c r="C119" i="19"/>
  <c r="C118" i="19"/>
  <c r="C117" i="19"/>
  <c r="C116" i="19"/>
  <c r="C115" i="19"/>
  <c r="C114" i="19"/>
  <c r="C113" i="19"/>
  <c r="C112" i="19"/>
  <c r="C111" i="19"/>
  <c r="C110" i="19"/>
  <c r="C109" i="19"/>
  <c r="C108" i="19"/>
  <c r="C107" i="19"/>
  <c r="C106" i="19"/>
  <c r="C105" i="19"/>
  <c r="C104" i="19"/>
  <c r="C103" i="19"/>
  <c r="C102" i="19"/>
  <c r="C101" i="19"/>
  <c r="C100" i="19"/>
  <c r="C99" i="19"/>
  <c r="C98" i="19"/>
  <c r="C97" i="19"/>
  <c r="C96" i="19"/>
  <c r="C95" i="19"/>
  <c r="C94" i="19"/>
  <c r="C93" i="19"/>
  <c r="C92" i="19"/>
  <c r="C91" i="19"/>
  <c r="C90" i="19"/>
  <c r="C89" i="19"/>
  <c r="C88" i="19"/>
  <c r="C87" i="19"/>
  <c r="C86" i="19"/>
  <c r="C85" i="19"/>
  <c r="C84" i="19"/>
  <c r="C83" i="19"/>
  <c r="C82" i="19"/>
  <c r="C81" i="19"/>
  <c r="C80" i="19"/>
  <c r="C79" i="19"/>
  <c r="C78" i="19"/>
  <c r="C77" i="19"/>
  <c r="C76" i="19"/>
  <c r="C75" i="19"/>
  <c r="C74" i="19"/>
  <c r="C73" i="19"/>
  <c r="C72" i="19"/>
  <c r="C71" i="19"/>
  <c r="C70" i="19"/>
  <c r="C69" i="19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1" i="19"/>
  <c r="C10" i="19"/>
  <c r="C9" i="19"/>
  <c r="C8" i="19"/>
  <c r="C7" i="19"/>
  <c r="C6" i="19"/>
  <c r="C5" i="19"/>
  <c r="C4" i="19"/>
  <c r="C3" i="19"/>
  <c r="C112" i="21" l="1"/>
  <c r="U140" i="20"/>
  <c r="C130" i="21"/>
  <c r="S122" i="20"/>
  <c r="C118" i="21"/>
  <c r="C34" i="21"/>
  <c r="C156" i="21"/>
  <c r="S79" i="20"/>
  <c r="T79" i="20" s="1"/>
  <c r="C153" i="21"/>
  <c r="S80" i="20"/>
  <c r="T80" i="20" s="1"/>
  <c r="C144" i="21"/>
  <c r="S18" i="20"/>
  <c r="T18" i="20" s="1"/>
  <c r="C141" i="21"/>
  <c r="S101" i="20"/>
  <c r="T101" i="20" s="1"/>
  <c r="Q140" i="20"/>
  <c r="C177" i="21"/>
  <c r="R140" i="20"/>
  <c r="C168" i="21"/>
  <c r="C165" i="21"/>
  <c r="C39" i="21"/>
  <c r="C135" i="21"/>
  <c r="C26" i="21"/>
  <c r="C117" i="21"/>
  <c r="C129" i="21"/>
  <c r="C123" i="21"/>
  <c r="C15" i="21"/>
  <c r="C13" i="21"/>
  <c r="C3" i="21"/>
  <c r="C74" i="21"/>
  <c r="C125" i="21"/>
  <c r="C126" i="21"/>
  <c r="C88" i="21"/>
  <c r="C116" i="21"/>
  <c r="C128" i="21"/>
  <c r="C138" i="21"/>
  <c r="C28" i="21"/>
  <c r="C137" i="21"/>
  <c r="C16" i="21"/>
  <c r="C111" i="21"/>
  <c r="C82" i="21"/>
  <c r="C51" i="21"/>
  <c r="C104" i="21"/>
  <c r="C54" i="21"/>
  <c r="C75" i="21"/>
  <c r="C64" i="21"/>
  <c r="C107" i="21"/>
  <c r="C65" i="21"/>
  <c r="C119" i="21"/>
  <c r="C4" i="21"/>
  <c r="C94" i="21"/>
  <c r="C77" i="21"/>
  <c r="C131" i="21"/>
  <c r="C86" i="21"/>
  <c r="C59" i="21"/>
  <c r="C122" i="21"/>
  <c r="C134" i="21"/>
  <c r="C136" i="21"/>
  <c r="C124" i="21"/>
  <c r="C35" i="21"/>
  <c r="C102" i="21"/>
  <c r="C25" i="21"/>
  <c r="C98" i="21"/>
  <c r="C42" i="21"/>
  <c r="C71" i="21"/>
  <c r="C100" i="21"/>
  <c r="C41" i="21"/>
  <c r="C27" i="21"/>
  <c r="C80" i="21"/>
  <c r="C56" i="21"/>
  <c r="C50" i="21"/>
  <c r="C47" i="21"/>
  <c r="C83" i="21"/>
  <c r="C8" i="21"/>
  <c r="C62" i="21"/>
  <c r="C99" i="21"/>
  <c r="C78" i="21"/>
  <c r="C52" i="21"/>
  <c r="C17" i="21"/>
  <c r="C29" i="21"/>
  <c r="C66" i="21"/>
  <c r="C113" i="21"/>
  <c r="C19" i="21"/>
  <c r="C95" i="21"/>
  <c r="C114" i="21"/>
  <c r="C12" i="21"/>
  <c r="C46" i="21"/>
  <c r="C31" i="21"/>
  <c r="C7" i="21"/>
  <c r="C32" i="21"/>
  <c r="C44" i="21"/>
  <c r="C63" i="21"/>
  <c r="C11" i="21"/>
  <c r="C101" i="21"/>
  <c r="C106" i="21"/>
  <c r="C21" i="21"/>
  <c r="C87" i="21"/>
  <c r="C96" i="21"/>
  <c r="C115" i="21"/>
  <c r="C67" i="21"/>
  <c r="C9" i="21"/>
  <c r="C22" i="21"/>
  <c r="C90" i="21"/>
  <c r="C68" i="21"/>
  <c r="C89" i="21"/>
  <c r="C53" i="21"/>
  <c r="C76" i="21"/>
  <c r="C40" i="21"/>
  <c r="C38" i="21"/>
  <c r="C10" i="21"/>
  <c r="C92" i="21"/>
  <c r="C110" i="21"/>
  <c r="C23" i="21"/>
  <c r="C48" i="21"/>
  <c r="C72" i="21"/>
  <c r="C60" i="21"/>
  <c r="C84" i="21"/>
  <c r="C36" i="21"/>
  <c r="C127" i="21"/>
  <c r="C91" i="21"/>
  <c r="C103" i="21"/>
  <c r="C120" i="21"/>
  <c r="C132" i="21"/>
  <c r="C14" i="21"/>
  <c r="C55" i="21"/>
  <c r="C79" i="21"/>
  <c r="C43" i="21"/>
  <c r="C5" i="21"/>
  <c r="C18" i="21"/>
  <c r="C30" i="21"/>
  <c r="C93" i="21"/>
  <c r="C58" i="21"/>
  <c r="C45" i="21"/>
  <c r="B9" i="21"/>
  <c r="C69" i="21"/>
  <c r="C105" i="21"/>
  <c r="C20" i="21"/>
  <c r="C81" i="21"/>
  <c r="C57" i="21"/>
  <c r="C121" i="21"/>
  <c r="C24" i="21"/>
  <c r="C49" i="21"/>
  <c r="C61" i="21"/>
  <c r="C73" i="21"/>
  <c r="C85" i="21"/>
  <c r="C169" i="21"/>
  <c r="C157" i="21"/>
  <c r="C145" i="21"/>
  <c r="C167" i="21"/>
  <c r="C155" i="21"/>
  <c r="C143" i="21"/>
  <c r="C70" i="21"/>
  <c r="C166" i="21"/>
  <c r="C154" i="21"/>
  <c r="C142" i="21"/>
  <c r="C33" i="21"/>
  <c r="C37" i="21"/>
  <c r="C97" i="21"/>
  <c r="C171" i="21"/>
  <c r="C159" i="21"/>
  <c r="C147" i="21"/>
  <c r="C133" i="21"/>
  <c r="C6" i="21"/>
  <c r="C108" i="21"/>
  <c r="C109" i="21"/>
  <c r="B173" i="21"/>
  <c r="B170" i="21"/>
  <c r="B164" i="21"/>
  <c r="B163" i="21"/>
  <c r="B161" i="21"/>
  <c r="B53" i="21"/>
  <c r="B158" i="21"/>
  <c r="B152" i="21"/>
  <c r="B116" i="21"/>
  <c r="B151" i="21"/>
  <c r="B115" i="21"/>
  <c r="B149" i="21"/>
  <c r="B146" i="21"/>
  <c r="B110" i="21"/>
  <c r="B176" i="21"/>
  <c r="B140" i="21"/>
  <c r="B175" i="21"/>
  <c r="B139" i="21"/>
  <c r="B67" i="21"/>
  <c r="B174" i="21"/>
  <c r="B162" i="21"/>
  <c r="B150" i="21"/>
  <c r="B90" i="21"/>
  <c r="B172" i="21"/>
  <c r="B160" i="21"/>
  <c r="B148" i="21"/>
  <c r="B76" i="21"/>
  <c r="B40" i="21"/>
  <c r="B111" i="21"/>
  <c r="C2" i="21"/>
  <c r="B11" i="21"/>
  <c r="T122" i="20"/>
  <c r="T83" i="20"/>
  <c r="L138" i="20"/>
  <c r="L137" i="20"/>
  <c r="L136" i="20"/>
  <c r="L135" i="20"/>
  <c r="L134" i="20"/>
  <c r="L133" i="20"/>
  <c r="L132" i="20"/>
  <c r="L131" i="20"/>
  <c r="L130" i="20"/>
  <c r="L129" i="20"/>
  <c r="L128" i="20"/>
  <c r="L127" i="20"/>
  <c r="L126" i="20"/>
  <c r="L124" i="20"/>
  <c r="L123" i="20"/>
  <c r="L122" i="20"/>
  <c r="L121" i="20"/>
  <c r="L120" i="20"/>
  <c r="L119" i="20"/>
  <c r="L118" i="20"/>
  <c r="L117" i="20"/>
  <c r="L88" i="20"/>
  <c r="L87" i="20"/>
  <c r="L86" i="20"/>
  <c r="L85" i="20"/>
  <c r="L84" i="20"/>
  <c r="L83" i="20"/>
  <c r="L82" i="20"/>
  <c r="L81" i="20"/>
  <c r="L80" i="20"/>
  <c r="L79" i="20"/>
  <c r="L78" i="20"/>
  <c r="L77" i="20"/>
  <c r="L76" i="20"/>
  <c r="L74" i="20"/>
  <c r="L73" i="20"/>
  <c r="L68" i="20"/>
  <c r="L67" i="20"/>
  <c r="L66" i="20"/>
  <c r="L65" i="20"/>
  <c r="L64" i="20"/>
  <c r="L58" i="20"/>
  <c r="L57" i="20"/>
  <c r="L56" i="20"/>
  <c r="L55" i="20"/>
  <c r="L54" i="20"/>
  <c r="L53" i="20"/>
  <c r="L52" i="20"/>
  <c r="L51" i="20"/>
  <c r="L50" i="20"/>
  <c r="L49" i="20"/>
  <c r="L48" i="20"/>
  <c r="L47" i="20"/>
  <c r="L46" i="20"/>
  <c r="L45" i="20"/>
  <c r="L44" i="20"/>
  <c r="L43" i="20"/>
  <c r="L42" i="20"/>
  <c r="L41" i="20"/>
  <c r="L40" i="20"/>
  <c r="L39" i="20"/>
  <c r="L38" i="20"/>
  <c r="L37" i="20"/>
  <c r="L36" i="20"/>
  <c r="L35" i="20"/>
  <c r="L34" i="20"/>
  <c r="L33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17" i="20"/>
  <c r="L16" i="20"/>
  <c r="L15" i="20"/>
  <c r="L14" i="20"/>
  <c r="L13" i="20"/>
  <c r="L10" i="20"/>
  <c r="L9" i="20"/>
  <c r="L8" i="20"/>
  <c r="L7" i="20"/>
  <c r="L6" i="20"/>
  <c r="L5" i="20"/>
  <c r="S140" i="20" l="1"/>
  <c r="P72" i="20"/>
  <c r="L72" i="20"/>
  <c r="O72" i="20"/>
  <c r="L11" i="20"/>
  <c r="P11" i="20"/>
  <c r="O11" i="20"/>
  <c r="O6" i="20"/>
  <c r="P6" i="20"/>
  <c r="O30" i="20"/>
  <c r="P30" i="20"/>
  <c r="O42" i="20"/>
  <c r="P42" i="20"/>
  <c r="O117" i="20"/>
  <c r="P117" i="20"/>
  <c r="O121" i="20"/>
  <c r="P121" i="20"/>
  <c r="O129" i="20"/>
  <c r="P129" i="20"/>
  <c r="O133" i="20"/>
  <c r="P133" i="20"/>
  <c r="O137" i="20"/>
  <c r="P137" i="20"/>
  <c r="O27" i="20"/>
  <c r="P27" i="20"/>
  <c r="O39" i="20"/>
  <c r="P39" i="20"/>
  <c r="O47" i="20"/>
  <c r="P47" i="20"/>
  <c r="O51" i="20"/>
  <c r="P51" i="20"/>
  <c r="O63" i="20"/>
  <c r="O67" i="20"/>
  <c r="P67" i="20"/>
  <c r="O79" i="20"/>
  <c r="P79" i="20"/>
  <c r="O83" i="20"/>
  <c r="P83" i="20"/>
  <c r="O87" i="20"/>
  <c r="P87" i="20"/>
  <c r="O7" i="20"/>
  <c r="P7" i="20"/>
  <c r="O19" i="20"/>
  <c r="P19" i="20"/>
  <c r="O31" i="20"/>
  <c r="P31" i="20"/>
  <c r="O15" i="20"/>
  <c r="P15" i="20"/>
  <c r="O23" i="20"/>
  <c r="P23" i="20"/>
  <c r="O35" i="20"/>
  <c r="P35" i="20"/>
  <c r="O43" i="20"/>
  <c r="P43" i="20"/>
  <c r="O55" i="20"/>
  <c r="P55" i="20"/>
  <c r="O118" i="20"/>
  <c r="P118" i="20"/>
  <c r="O122" i="20"/>
  <c r="P122" i="20"/>
  <c r="O126" i="20"/>
  <c r="P126" i="20"/>
  <c r="O130" i="20"/>
  <c r="P130" i="20"/>
  <c r="O134" i="20"/>
  <c r="P134" i="20"/>
  <c r="O138" i="20"/>
  <c r="P138" i="20"/>
  <c r="O4" i="20"/>
  <c r="P4" i="20"/>
  <c r="O16" i="20"/>
  <c r="P16" i="20"/>
  <c r="O28" i="20"/>
  <c r="P28" i="20"/>
  <c r="O40" i="20"/>
  <c r="P40" i="20"/>
  <c r="O48" i="20"/>
  <c r="P48" i="20"/>
  <c r="O68" i="20"/>
  <c r="P68" i="20"/>
  <c r="O76" i="20"/>
  <c r="P76" i="20"/>
  <c r="O80" i="20"/>
  <c r="P80" i="20"/>
  <c r="O84" i="20"/>
  <c r="P84" i="20"/>
  <c r="O88" i="20"/>
  <c r="P88" i="20"/>
  <c r="O26" i="20"/>
  <c r="P26" i="20"/>
  <c r="O20" i="20"/>
  <c r="P20" i="20"/>
  <c r="O56" i="20"/>
  <c r="P56" i="20"/>
  <c r="O10" i="20"/>
  <c r="P10" i="20"/>
  <c r="O24" i="20"/>
  <c r="P24" i="20"/>
  <c r="O36" i="20"/>
  <c r="P36" i="20"/>
  <c r="O44" i="20"/>
  <c r="P44" i="20"/>
  <c r="O52" i="20"/>
  <c r="P52" i="20"/>
  <c r="O119" i="20"/>
  <c r="P119" i="20"/>
  <c r="O123" i="20"/>
  <c r="P123" i="20"/>
  <c r="O127" i="20"/>
  <c r="P127" i="20"/>
  <c r="O131" i="20"/>
  <c r="P131" i="20"/>
  <c r="O135" i="20"/>
  <c r="P135" i="20"/>
  <c r="O14" i="20"/>
  <c r="P14" i="20"/>
  <c r="O9" i="20"/>
  <c r="P9" i="20"/>
  <c r="O21" i="20"/>
  <c r="P21" i="20"/>
  <c r="O33" i="20"/>
  <c r="P33" i="20"/>
  <c r="O45" i="20"/>
  <c r="P45" i="20"/>
  <c r="O57" i="20"/>
  <c r="P57" i="20"/>
  <c r="P65" i="20"/>
  <c r="O69" i="20"/>
  <c r="P69" i="20"/>
  <c r="O73" i="20"/>
  <c r="P73" i="20"/>
  <c r="O77" i="20"/>
  <c r="P77" i="20"/>
  <c r="O81" i="20"/>
  <c r="P81" i="20"/>
  <c r="O85" i="20"/>
  <c r="P85" i="20"/>
  <c r="O8" i="20"/>
  <c r="P8" i="20"/>
  <c r="O13" i="20"/>
  <c r="P13" i="20"/>
  <c r="O25" i="20"/>
  <c r="P25" i="20"/>
  <c r="O37" i="20"/>
  <c r="P37" i="20"/>
  <c r="O53" i="20"/>
  <c r="P53" i="20"/>
  <c r="O5" i="20"/>
  <c r="P5" i="20"/>
  <c r="O17" i="20"/>
  <c r="P17" i="20"/>
  <c r="O29" i="20"/>
  <c r="P29" i="20"/>
  <c r="O41" i="20"/>
  <c r="P41" i="20"/>
  <c r="O49" i="20"/>
  <c r="P49" i="20"/>
  <c r="O120" i="20"/>
  <c r="P120" i="20"/>
  <c r="O124" i="20"/>
  <c r="P124" i="20"/>
  <c r="O128" i="20"/>
  <c r="P128" i="20"/>
  <c r="O132" i="20"/>
  <c r="P132" i="20"/>
  <c r="O136" i="20"/>
  <c r="P136" i="20"/>
  <c r="O22" i="20"/>
  <c r="P22" i="20"/>
  <c r="O34" i="20"/>
  <c r="P34" i="20"/>
  <c r="O38" i="20"/>
  <c r="P38" i="20"/>
  <c r="O46" i="20"/>
  <c r="P46" i="20"/>
  <c r="O50" i="20"/>
  <c r="P50" i="20"/>
  <c r="O54" i="20"/>
  <c r="P54" i="20"/>
  <c r="O62" i="20"/>
  <c r="O66" i="20"/>
  <c r="P66" i="20"/>
  <c r="O70" i="20"/>
  <c r="P70" i="20"/>
  <c r="O74" i="20"/>
  <c r="P74" i="20"/>
  <c r="O78" i="20"/>
  <c r="P78" i="20"/>
  <c r="O82" i="20"/>
  <c r="P82" i="20"/>
  <c r="O86" i="20"/>
  <c r="P86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Wren Xing</author>
  </authors>
  <commentList>
    <comment ref="E35" authorId="0" shapeId="0" xr:uid="{FAB2C7E8-0509-4B8F-B48C-8AF25791AD2A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戚龙龙 5月转对公</t>
        </r>
      </text>
    </comment>
    <comment ref="AM37" authorId="0" shapeId="0" xr:uid="{D5B891A9-6F8B-4392-B5CB-AC9483DEB684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更正:原3500实际3000
</t>
        </r>
      </text>
    </comment>
    <comment ref="F40" authorId="0" shapeId="0" xr:uid="{2D6F8F59-B737-44D9-B642-334642C10C7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4-9续签
</t>
        </r>
      </text>
    </comment>
    <comment ref="G41" authorId="0" shapeId="0" xr:uid="{6FD41479-7B55-44BA-9D66-7F34521ACF63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小白龙谈6个月，合同多签1个月
</t>
        </r>
      </text>
    </comment>
    <comment ref="E90" authorId="0" shapeId="0" xr:uid="{5117DDF1-AA8A-4A67-B1D3-63F707EC0351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王宁宁 5月转对公</t>
        </r>
      </text>
    </comment>
    <comment ref="H90" authorId="0" shapeId="0" xr:uid="{2604A956-C3EE-4792-A642-F9FA84070F44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王宁宁 首月周付后续月付7300</t>
        </r>
      </text>
    </comment>
    <comment ref="K91" authorId="0" shapeId="0" xr:uid="{050498A0-AD2C-40B0-81DC-AE615F721D0D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彭邦银 第一个月周付，后续月付7000</t>
        </r>
      </text>
    </comment>
    <comment ref="I92" authorId="0" shapeId="0" xr:uid="{BF571BFD-9444-4E8E-B395-62305D51860D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绿盛旅游
</t>
        </r>
      </text>
    </comment>
    <comment ref="I97" authorId="0" shapeId="0" xr:uid="{A10C57B9-B496-4230-9DBE-F21EB74DC2A3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I102" authorId="0" shapeId="0" xr:uid="{EF78004E-3256-4D53-93FC-77EF0440E3A9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雄苹</t>
        </r>
      </text>
    </comment>
    <comment ref="I107" authorId="0" shapeId="0" xr:uid="{AAA61621-80D4-4942-88D2-91291E9531DD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I112" authorId="0" shapeId="0" xr:uid="{5ADD0A0E-43E1-47FC-8DD6-C33D1644651B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AT114" authorId="0" shapeId="0" xr:uid="{6A0E63A6-1F54-4608-AE9D-06F121F739F5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4/18-4/23 拉齐到周日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Wren Xing</author>
  </authors>
  <commentList>
    <comment ref="J14" authorId="0" shapeId="0" xr:uid="{A85C7DDD-9FF7-438B-A4D3-88F7D4BF527E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合同7500</t>
        </r>
      </text>
    </comment>
    <comment ref="AL96" authorId="0" shapeId="0" xr:uid="{FA406515-CB4F-433E-ADA2-6E3CC188402C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周蕾私账
</t>
        </r>
      </text>
    </comment>
    <comment ref="H98" authorId="0" shapeId="0" xr:uid="{5D50CE80-6E93-41A5-8BEC-BC9CA73CF37F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绿盛旅游
</t>
        </r>
      </text>
    </comment>
    <comment ref="F111" authorId="0" shapeId="0" xr:uid="{7C8BE9B0-AB60-412E-B4D0-B58E3FA0274F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7/2续租至10/5
</t>
        </r>
      </text>
    </comment>
    <comment ref="H111" authorId="0" shapeId="0" xr:uid="{1B83F9E8-5155-480A-89CA-111F4F1AAB84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H112" authorId="0" shapeId="0" xr:uid="{C904879F-D061-46A4-B9AB-D5A212273B6F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雄苹</t>
        </r>
      </text>
    </comment>
    <comment ref="F115" authorId="0" shapeId="0" xr:uid="{71841320-D859-4BF1-B6C4-4D1A42105B62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7/6续租至10/6
</t>
        </r>
      </text>
    </comment>
    <comment ref="E116" authorId="0" shapeId="0" xr:uid="{D7EDB179-D414-46AA-AB8D-46B8DF3E02A5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4-9续签
</t>
        </r>
      </text>
    </comment>
    <comment ref="H118" authorId="0" shapeId="0" xr:uid="{1802FDFD-80D9-49A2-8ACF-C13E5B77CD5D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H120" authorId="0" shapeId="0" xr:uid="{7A5F5420-1D32-42D0-BDA8-36B9D284B569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AE126" authorId="0" shapeId="0" xr:uid="{0CAA28EB-C45E-4ED6-B4B1-86E3F53B95FC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微信900支付宝1000
</t>
        </r>
      </text>
    </comment>
    <comment ref="J129" authorId="0" shapeId="0" xr:uid="{9E5184C2-397A-406F-B3FF-8C1CEC0DF3A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彭邦银 第一个月周付，后续月付7000</t>
        </r>
      </text>
    </comment>
    <comment ref="D130" authorId="0" shapeId="0" xr:uid="{77F8AE55-200F-4CB7-9B35-70C87FA5CE95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戚龙龙 5月转对公</t>
        </r>
      </text>
    </comment>
    <comment ref="F131" authorId="0" shapeId="0" xr:uid="{7DBB54F2-4F7B-4142-944C-4F2007DF765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小白龙谈6个月，合同多签1个月
</t>
        </r>
      </text>
    </comment>
    <comment ref="D132" authorId="0" shapeId="0" xr:uid="{894BDD0B-4A54-43DE-81E0-FE0DA9E9095E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王宁宁 5月转对公</t>
        </r>
      </text>
    </comment>
    <comment ref="G132" authorId="0" shapeId="0" xr:uid="{835BDD4F-D41A-4763-B6D8-F717C8AFF20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王宁宁 首月周付后续月付7300</t>
        </r>
      </text>
    </comment>
    <comment ref="AP147" authorId="0" shapeId="0" xr:uid="{12B2C63F-FC43-4670-8E76-816CC3CBE853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事故补款
</t>
        </r>
      </text>
    </comment>
    <comment ref="J155" authorId="0" shapeId="0" xr:uid="{864C1FBD-0C95-4AAB-9494-4077E98342CA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6/28转月付7000
原周付1900
</t>
        </r>
      </text>
    </comment>
    <comment ref="AQ165" authorId="0" shapeId="0" xr:uid="{2F0AD953-C414-4594-9229-BFF156496EA1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300押金3000租金
</t>
        </r>
      </text>
    </comment>
    <comment ref="AQ169" authorId="0" shapeId="0" xr:uid="{6DA77F3D-F545-4E8C-B877-A3CD5BCFAB5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2000押金1000租金
</t>
        </r>
      </text>
    </comment>
    <comment ref="AC185" authorId="0" shapeId="0" xr:uid="{B9947104-F1C9-4D2F-8D67-CB9617115CE0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微信7200pos1800
</t>
        </r>
      </text>
    </comment>
    <comment ref="H186" authorId="0" shapeId="0" xr:uid="{C5D86FC9-64D0-4468-9CAD-8A492FA48C0A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雄苹</t>
        </r>
      </text>
    </comment>
    <comment ref="AP193" authorId="0" shapeId="0" xr:uid="{629C70EF-CD36-4505-A32F-392E5E539D65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8000押金2000租金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Wren Xing</author>
  </authors>
  <commentList>
    <comment ref="C23" authorId="0" shapeId="0" xr:uid="{1180A956-866A-4B78-A46C-A86F43A2AC98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C34" authorId="0" shapeId="0" xr:uid="{701726AF-03DA-48E2-8F66-B3D9488A4BE8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绿盛旅游
</t>
        </r>
      </text>
    </comment>
    <comment ref="C43" authorId="0" shapeId="0" xr:uid="{420B68F2-2013-4595-A9DE-AA6B8C04AE10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J52" authorId="0" shapeId="0" xr:uid="{D34FB1B7-A9BC-4429-B51D-9A0542E2104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已转入微信</t>
        </r>
      </text>
    </comment>
    <comment ref="C60" authorId="0" shapeId="0" xr:uid="{75CE92D1-5A28-4EB6-A5C5-BAE20B367C3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G61" authorId="0" shapeId="0" xr:uid="{F97D08B1-6CB5-465D-9843-B9134F25FE9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微信1000+信用卡4000</t>
        </r>
      </text>
    </comment>
    <comment ref="G62" authorId="0" shapeId="0" xr:uid="{11A5D446-EE8F-42C6-98D4-013A6AA1797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微信1000+信用卡4000</t>
        </r>
      </text>
    </comment>
    <comment ref="C70" authorId="0" shapeId="0" xr:uid="{9CE35DB8-F614-49F2-9739-2913CA9F2150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雄苹</t>
        </r>
      </text>
    </comment>
    <comment ref="C104" authorId="0" shapeId="0" xr:uid="{45AAE515-0D6F-4EEE-8125-6EC5D498CCD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C106" authorId="0" shapeId="0" xr:uid="{C1DBAECF-0320-4210-9DDB-E3238ACAE3F3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C116" authorId="0" shapeId="0" xr:uid="{39A84A4E-127E-4082-B030-F9503981C6E9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C131" authorId="0" shapeId="0" xr:uid="{0905D570-4805-485C-B33A-244BDB65B74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C143" authorId="0" shapeId="0" xr:uid="{FF978EEB-887F-42F7-BA47-F2BBB30C2B0A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C176" authorId="0" shapeId="0" xr:uid="{D91DD523-E830-40CB-BD73-8635A4C9EF6E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C180" authorId="0" shapeId="0" xr:uid="{74C2FADD-8487-4D16-A83D-5793B08BC1FD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G184" authorId="0" shapeId="0" xr:uid="{C9856356-66B1-4BFC-AEB5-15B348BB2E52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转账到周蕾私人</t>
        </r>
      </text>
    </comment>
    <comment ref="G198" authorId="0" shapeId="0" xr:uid="{AE18CCDF-DEE6-4DDE-AD3A-7A1ED0936DBE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内扣1000介绍费</t>
        </r>
      </text>
    </comment>
    <comment ref="G199" authorId="0" shapeId="0" xr:uid="{0AB5529A-50EA-40BC-ACCD-00610050368F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内扣1000介绍费</t>
        </r>
      </text>
    </comment>
    <comment ref="C230" authorId="0" shapeId="0" xr:uid="{99FB9B4C-E258-43A0-990E-D46EAE8EFA8C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C233" authorId="0" shapeId="0" xr:uid="{9B1F6092-9E6A-4D15-8D46-55732A70280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C240" authorId="0" shapeId="0" xr:uid="{CABAE3D2-869F-472B-9334-24A0759BE830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C247" authorId="0" shapeId="0" xr:uid="{E0BF3C6A-4EB5-4FC8-AD9F-0F4600899F62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绿盛旅游
</t>
        </r>
      </text>
    </comment>
    <comment ref="C271" authorId="0" shapeId="0" xr:uid="{DABDFC2C-47E8-4428-AA25-4AD279D9284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C278" authorId="0" shapeId="0" xr:uid="{6373CD0D-424C-40E0-91FD-EE87C1B73EA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C297" authorId="0" shapeId="0" xr:uid="{C168B5F6-B530-4331-910B-8DB2645957B8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C302" authorId="0" shapeId="0" xr:uid="{758B347B-66ED-430E-80A1-C484B2847F25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雄苹</t>
        </r>
      </text>
    </comment>
    <comment ref="C337" authorId="0" shapeId="0" xr:uid="{C51155B8-C9EA-4D5A-8A14-D61573C53F45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G338" authorId="0" shapeId="0" xr:uid="{8C536D19-244A-4483-91F2-25159F5A21D0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500微信1400支付宝</t>
        </r>
      </text>
    </comment>
    <comment ref="C344" authorId="0" shapeId="0" xr:uid="{98978817-67E9-4A9B-8401-07DEBC738948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G350" authorId="0" shapeId="0" xr:uid="{9C7E44F3-8914-403F-8531-264F078A6174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微信4000支付宝3200</t>
        </r>
      </text>
    </comment>
    <comment ref="G351" authorId="0" shapeId="0" xr:uid="{FCC88B22-520C-4E35-AB30-62B9D5A39633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微信4000支付宝3200</t>
        </r>
      </text>
    </comment>
    <comment ref="C354" authorId="0" shapeId="0" xr:uid="{E0A39139-2BC6-49D0-95E0-E7B0FD0343AA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G355" authorId="0" shapeId="0" xr:uid="{91108FD2-F018-4088-BC13-1AB458E07B3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6/14-6/28</t>
        </r>
      </text>
    </comment>
    <comment ref="C371" authorId="0" shapeId="0" xr:uid="{A48ABD0D-872F-4002-A5B5-000222B0226B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C377" authorId="0" shapeId="0" xr:uid="{D3DEDB37-8D08-43C0-8609-48AF73847380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G391" authorId="0" shapeId="0" xr:uid="{099DC1D1-D9FC-4ADC-8C3F-C8DC0A567FD3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pos刷卡
</t>
        </r>
      </text>
    </comment>
    <comment ref="G406" authorId="0" shapeId="0" xr:uid="{ACB6E9F6-C3EE-4477-AE38-05B6B5D3DBCB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微信1500支付宝500
</t>
        </r>
      </text>
    </comment>
    <comment ref="G407" authorId="0" shapeId="0" xr:uid="{C3489079-4C62-44D4-BE84-F305C67031FF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微信1500支付宝500
</t>
        </r>
      </text>
    </comment>
    <comment ref="C408" authorId="0" shapeId="0" xr:uid="{9144B422-AE69-4CC6-BC9D-3B4A0A11087C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G432" authorId="0" shapeId="0" xr:uid="{6291183E-A02C-47E9-B695-9F723C23CF5B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支付宝
</t>
        </r>
      </text>
    </comment>
    <comment ref="G437" authorId="0" shapeId="0" xr:uid="{54758B19-6721-471E-815D-A945A1B45CAC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介绍费抵扣1000
</t>
        </r>
      </text>
    </comment>
    <comment ref="G438" authorId="0" shapeId="0" xr:uid="{417C63E8-9D1F-4735-AB63-3760D375AA0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介绍费抵扣1000
</t>
        </r>
      </text>
    </comment>
    <comment ref="C439" authorId="0" shapeId="0" xr:uid="{2DA923B7-93EC-44D7-9CBA-5D13AC959C02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G454" authorId="0" shapeId="0" xr:uid="{C22B584C-1E54-4ECA-ADE0-538954BD325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预续租降500</t>
        </r>
      </text>
    </comment>
    <comment ref="C464" authorId="0" shapeId="0" xr:uid="{D24AEDD1-1AE1-4452-9445-50FA6230D3E0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绿盛旅游
</t>
        </r>
      </text>
    </comment>
    <comment ref="G481" authorId="0" shapeId="0" xr:uid="{ADCE42F1-7FC1-4ED1-9A66-4E429E9129E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微信1000公司二维码1000</t>
        </r>
      </text>
    </comment>
    <comment ref="G482" authorId="0" shapeId="0" xr:uid="{ECEDBC5D-EB7D-4353-91C0-D47A4908CC11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微信1000公司二维码1000</t>
        </r>
      </text>
    </comment>
    <comment ref="G486" authorId="0" shapeId="0" xr:uid="{D9AB0879-CAC0-4BFD-B827-77463DB7001B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维修费700抵租金
</t>
        </r>
      </text>
    </comment>
    <comment ref="G487" authorId="0" shapeId="0" xr:uid="{C6E45DEE-772B-43EF-B12B-34FD607666A2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维修费700抵租金
</t>
        </r>
      </text>
    </comment>
    <comment ref="C488" authorId="0" shapeId="0" xr:uid="{0CED91D4-37CE-4D61-A3B2-8DB33A6AF7B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C490" authorId="0" shapeId="0" xr:uid="{F67855A5-70FF-46D7-A8CE-D3094FB197C3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G499" authorId="0" shapeId="0" xr:uid="{8B16027D-6E2C-42F4-8889-D6BDC27E018C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减免1000
</t>
        </r>
      </text>
    </comment>
    <comment ref="G500" authorId="0" shapeId="0" xr:uid="{9C07CAD5-01AE-470C-9F69-8535B6B2EBC1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减免1000
</t>
        </r>
      </text>
    </comment>
    <comment ref="C501" authorId="0" shapeId="0" xr:uid="{1DEF6C51-8390-4509-AFC6-276B8ABF5B5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  <comment ref="G508" authorId="0" shapeId="0" xr:uid="{18472DDC-4A1B-4FB8-AE2C-173B132120CD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代处理违章100抵扣</t>
        </r>
      </text>
    </comment>
    <comment ref="G509" authorId="0" shapeId="0" xr:uid="{1100793A-3710-4D6A-8921-27FF4CAB790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代处理违章100抵扣</t>
        </r>
      </text>
    </comment>
    <comment ref="G514" authorId="0" shapeId="0" xr:uid="{B2A1D315-DB4B-4142-966A-6CFD6B7D470F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380押金 1620租金
</t>
        </r>
      </text>
    </comment>
    <comment ref="G515" authorId="0" shapeId="0" xr:uid="{71EA4245-CA4F-4246-A296-08F1DF6F53FA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380押金 1620租金
</t>
        </r>
      </text>
    </comment>
    <comment ref="C526" authorId="0" shapeId="0" xr:uid="{18898D5A-7567-4C11-9520-979DD0F71F43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绿盛旅游
</t>
        </r>
      </text>
    </comment>
    <comment ref="G555" authorId="0" shapeId="0" xr:uid="{BAC63343-D0C0-45DC-9E25-B7F31B9150CA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微信7200pos1800
</t>
        </r>
      </text>
    </comment>
    <comment ref="G556" authorId="0" shapeId="0" xr:uid="{B8120465-F5B2-4F3E-A021-B87BB6618A99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微信7200pos1800
</t>
        </r>
      </text>
    </comment>
    <comment ref="G557" authorId="0" shapeId="0" xr:uid="{D6BE4A38-453C-4047-8DF2-44703E8FCEF1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微信7200pos1800
</t>
        </r>
      </text>
    </comment>
    <comment ref="C565" authorId="0" shapeId="0" xr:uid="{4558B49D-D672-44C4-A91F-63B6F2D2787F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雄苹</t>
        </r>
      </text>
    </comment>
    <comment ref="G572" authorId="0" shapeId="0" xr:uid="{A9459046-8645-4034-A0CC-0E284AB30EF7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微信900支付宝1000
</t>
        </r>
      </text>
    </comment>
    <comment ref="G573" authorId="0" shapeId="0" xr:uid="{5793184B-2020-45A4-A50C-64A1015F64F5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微信900支付宝1000
</t>
        </r>
      </text>
    </comment>
    <comment ref="C609" authorId="0" shapeId="0" xr:uid="{3B2E3A37-3795-4E20-BB64-959AF1E4BEF4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G627" authorId="0" shapeId="0" xr:uid="{18415AEB-522D-45DC-85DB-A054241192F1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周蕾私账
</t>
        </r>
      </text>
    </comment>
    <comment ref="G648" authorId="0" shapeId="0" xr:uid="{562B25DA-B1B6-42A0-8346-00237B8D88B4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事故补款
</t>
        </r>
      </text>
    </comment>
    <comment ref="G656" authorId="0" shapeId="0" xr:uid="{1161DB94-DA15-4EFA-9DEF-F94E4F67548A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8000押金2000租金
</t>
        </r>
      </text>
    </comment>
    <comment ref="G657" authorId="0" shapeId="0" xr:uid="{A68144C9-381B-405B-A91B-564C0C983599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8000押金2000租金
</t>
        </r>
      </text>
    </comment>
    <comment ref="G672" authorId="0" shapeId="0" xr:uid="{F9836E7A-8C76-496E-8269-D0D027C83F6B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300押金3000租金
</t>
        </r>
      </text>
    </comment>
    <comment ref="G673" authorId="0" shapeId="0" xr:uid="{CACB755B-9B0D-4941-89CF-9F4CC3648CD9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300押金3000租金
</t>
        </r>
      </text>
    </comment>
    <comment ref="G675" authorId="0" shapeId="0" xr:uid="{AE5162FC-0714-4F4C-82BE-D76C98BF5362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2000押金1000租金
</t>
        </r>
      </text>
    </comment>
    <comment ref="G676" authorId="0" shapeId="0" xr:uid="{56ABF314-16AB-429F-A36B-C134A3310D13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2000押金1000租金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Wren Xing</author>
  </authors>
  <commentList>
    <comment ref="A92" authorId="0" shapeId="0" xr:uid="{491430EC-6D0E-43F0-A917-1FB06A798125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绿盛旅游
</t>
        </r>
      </text>
    </comment>
    <comment ref="A97" authorId="0" shapeId="0" xr:uid="{1E3E0C43-36DA-4BC0-80D3-9400999E1856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缪蚨</t>
        </r>
      </text>
    </comment>
    <comment ref="A102" authorId="0" shapeId="0" xr:uid="{416652E2-BD8A-4A55-8FF6-3AC07C722AE1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雄苹</t>
        </r>
      </text>
    </comment>
    <comment ref="A107" authorId="0" shapeId="0" xr:uid="{DE791424-C490-4E92-9D1A-0C8BBCB22218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琪浩</t>
        </r>
      </text>
    </comment>
    <comment ref="A112" authorId="0" shapeId="0" xr:uid="{023A4901-7BB2-4C41-921C-0CF312BAD4B2}">
      <text>
        <r>
          <rPr>
            <b/>
            <sz val="9"/>
            <color indexed="81"/>
            <rFont val="宋体"/>
            <family val="3"/>
            <charset val="134"/>
          </rPr>
          <t>Wren Xing:</t>
        </r>
        <r>
          <rPr>
            <sz val="9"/>
            <color indexed="81"/>
            <rFont val="宋体"/>
            <family val="3"/>
            <charset val="134"/>
          </rPr>
          <t xml:space="preserve">
琪蕾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<sst xmlns="http://schemas.openxmlformats.org/spreadsheetml/2006/main" count="6605" uniqueCount="1180">
  <si>
    <t>司机</t>
  </si>
  <si>
    <t>驾驶证初发日期</t>
  </si>
  <si>
    <t>临近清分</t>
  </si>
  <si>
    <t>合同期</t>
  </si>
  <si>
    <t>合同类型</t>
  </si>
  <si>
    <t>车牌号</t>
  </si>
  <si>
    <t>押金</t>
  </si>
  <si>
    <t>租金</t>
  </si>
  <si>
    <t>已付至租期</t>
  </si>
  <si>
    <t>起</t>
  </si>
  <si>
    <t>止</t>
  </si>
  <si>
    <t>期数</t>
  </si>
  <si>
    <t>白明宽</t>
  </si>
  <si>
    <t>月付</t>
  </si>
  <si>
    <t>AA05069</t>
  </si>
  <si>
    <t>黄凯</t>
  </si>
  <si>
    <t>ADS1038</t>
  </si>
  <si>
    <t>韩柘</t>
  </si>
  <si>
    <t>ADU0510</t>
  </si>
  <si>
    <t>武兰和</t>
  </si>
  <si>
    <t>ADV1539</t>
  </si>
  <si>
    <t>奚红卫</t>
  </si>
  <si>
    <t>ADS8730</t>
  </si>
  <si>
    <t>程廷容</t>
  </si>
  <si>
    <t>ADW9905</t>
  </si>
  <si>
    <t>张继攀</t>
  </si>
  <si>
    <t>ADM5730</t>
  </si>
  <si>
    <t>黄俊杰</t>
  </si>
  <si>
    <t>周付</t>
  </si>
  <si>
    <t>AA98071</t>
  </si>
  <si>
    <t>王世均</t>
  </si>
  <si>
    <t>AA72191</t>
  </si>
  <si>
    <t>王仕宇</t>
  </si>
  <si>
    <t>魏开响</t>
  </si>
  <si>
    <t>AA73638</t>
  </si>
  <si>
    <t>秦志力</t>
  </si>
  <si>
    <t>孙仁需</t>
  </si>
  <si>
    <t>AAB8016</t>
  </si>
  <si>
    <t>赵学文</t>
  </si>
  <si>
    <t>AAC5389</t>
  </si>
  <si>
    <t>欧高河</t>
  </si>
  <si>
    <t>AAC5338</t>
  </si>
  <si>
    <t>张璟</t>
  </si>
  <si>
    <t>AAC6398</t>
  </si>
  <si>
    <t>沈军威</t>
  </si>
  <si>
    <t>AAD7838</t>
  </si>
  <si>
    <t>刘春洋</t>
  </si>
  <si>
    <t>AA78269</t>
  </si>
  <si>
    <t>张浩东</t>
  </si>
  <si>
    <t>AA90739</t>
  </si>
  <si>
    <t>孟伟</t>
  </si>
  <si>
    <t>AA91539</t>
  </si>
  <si>
    <t>姜祥</t>
  </si>
  <si>
    <t>AAA2358</t>
  </si>
  <si>
    <t>张乾</t>
  </si>
  <si>
    <t>AAB9760</t>
  </si>
  <si>
    <t>胡学猛</t>
  </si>
  <si>
    <t>AAA1888</t>
  </si>
  <si>
    <t>袁学标</t>
  </si>
  <si>
    <t>AAA9909</t>
  </si>
  <si>
    <t>崔庆龙</t>
  </si>
  <si>
    <t>AAB8889</t>
  </si>
  <si>
    <t>黄志刚</t>
  </si>
  <si>
    <t>AAB0928</t>
  </si>
  <si>
    <t>吴小林</t>
  </si>
  <si>
    <t>AAA3356</t>
  </si>
  <si>
    <t>詹少峰</t>
  </si>
  <si>
    <t>AAB2970</t>
  </si>
  <si>
    <t>郑方</t>
  </si>
  <si>
    <t>AAD5575</t>
  </si>
  <si>
    <t>吴天录</t>
  </si>
  <si>
    <t>AAA0718</t>
  </si>
  <si>
    <t>赵刚</t>
  </si>
  <si>
    <t>AAD9533</t>
  </si>
  <si>
    <t>代志进</t>
  </si>
  <si>
    <t>谢神志</t>
  </si>
  <si>
    <t>李海芬</t>
  </si>
  <si>
    <t>AAG9160</t>
  </si>
  <si>
    <t>裴永军</t>
  </si>
  <si>
    <t>AAG0767</t>
  </si>
  <si>
    <t>谢金红</t>
  </si>
  <si>
    <t>AAH5869</t>
  </si>
  <si>
    <t>翟传超</t>
  </si>
  <si>
    <t>AAG1178</t>
  </si>
  <si>
    <t>严国海</t>
  </si>
  <si>
    <t>AAG7300</t>
  </si>
  <si>
    <t>余军</t>
  </si>
  <si>
    <t>AAG9950</t>
  </si>
  <si>
    <t>吴红</t>
  </si>
  <si>
    <t>AA91763</t>
  </si>
  <si>
    <t>杨涛</t>
  </si>
  <si>
    <t>AAH6773</t>
  </si>
  <si>
    <t>刘兵</t>
  </si>
  <si>
    <t>AAC0733</t>
  </si>
  <si>
    <t>潘军</t>
  </si>
  <si>
    <t>AAJ1782</t>
  </si>
  <si>
    <t>薛亮</t>
  </si>
  <si>
    <t>AAP6023</t>
  </si>
  <si>
    <t>刘军</t>
  </si>
  <si>
    <t>AAH7832</t>
  </si>
  <si>
    <t>方玉</t>
  </si>
  <si>
    <t>苗洪林</t>
  </si>
  <si>
    <t>AAV5917</t>
  </si>
  <si>
    <t>孙建新</t>
  </si>
  <si>
    <t>王照</t>
  </si>
  <si>
    <t>AAV7238</t>
  </si>
  <si>
    <t>黄志安</t>
  </si>
  <si>
    <t>AAV1750</t>
  </si>
  <si>
    <t>赵金龙</t>
  </si>
  <si>
    <t>AAV7235</t>
  </si>
  <si>
    <t>李明凯</t>
  </si>
  <si>
    <t>璩宜山</t>
  </si>
  <si>
    <t>AAJ7383</t>
  </si>
  <si>
    <t>林仲明</t>
  </si>
  <si>
    <t>AAN0832</t>
  </si>
  <si>
    <t>李怀亮</t>
  </si>
  <si>
    <t>AAX1009</t>
  </si>
  <si>
    <t>潘龙</t>
  </si>
  <si>
    <t>AAX0887</t>
  </si>
  <si>
    <t>张洋峰</t>
  </si>
  <si>
    <t>AAX2008</t>
  </si>
  <si>
    <t>张浩</t>
  </si>
  <si>
    <t>AAX5553</t>
  </si>
  <si>
    <t>黎永韬</t>
  </si>
  <si>
    <t>AAX5810</t>
  </si>
  <si>
    <t>王瑞强</t>
  </si>
  <si>
    <t>AAX8012</t>
  </si>
  <si>
    <t>蔡锦辉</t>
  </si>
  <si>
    <t>AAX8885</t>
  </si>
  <si>
    <t>李达</t>
  </si>
  <si>
    <t>AAX8105</t>
  </si>
  <si>
    <t>范国军</t>
  </si>
  <si>
    <t>AAX5287</t>
  </si>
  <si>
    <t>梁兴华</t>
  </si>
  <si>
    <t>AAX5829</t>
  </si>
  <si>
    <t>颜国雄</t>
  </si>
  <si>
    <t>AAX0285</t>
  </si>
  <si>
    <t>安洪雷</t>
  </si>
  <si>
    <t>AAX1139</t>
  </si>
  <si>
    <t>胡小光</t>
  </si>
  <si>
    <t>AAX0823</t>
  </si>
  <si>
    <t>程廷洪</t>
  </si>
  <si>
    <t>AAX3890</t>
  </si>
  <si>
    <t>白露</t>
  </si>
  <si>
    <t>阮树江</t>
  </si>
  <si>
    <t>AAX1703</t>
  </si>
  <si>
    <t>刘云飞</t>
  </si>
  <si>
    <t>AAN2830</t>
  </si>
  <si>
    <t>柯于青</t>
  </si>
  <si>
    <t>AAJ7833</t>
  </si>
  <si>
    <t>王勇胜</t>
  </si>
  <si>
    <t>AAU9381</t>
  </si>
  <si>
    <t>张培</t>
  </si>
  <si>
    <t>AAN6853</t>
  </si>
  <si>
    <t>陈林春</t>
  </si>
  <si>
    <t>AB91810</t>
  </si>
  <si>
    <t>吴福江</t>
  </si>
  <si>
    <t>AB80778</t>
  </si>
  <si>
    <t>代志祥</t>
  </si>
  <si>
    <t>AB92811</t>
  </si>
  <si>
    <t>范进玉</t>
  </si>
  <si>
    <t>AAS7851</t>
  </si>
  <si>
    <t>李姜</t>
  </si>
  <si>
    <t>ABA2507</t>
  </si>
  <si>
    <t>廖显波</t>
  </si>
  <si>
    <t>ABA3761</t>
  </si>
  <si>
    <t>董解放</t>
  </si>
  <si>
    <t>ABA3762</t>
  </si>
  <si>
    <t>杨艳辉</t>
  </si>
  <si>
    <t>ABA7051</t>
  </si>
  <si>
    <t>谌伦彪</t>
  </si>
  <si>
    <t>ABA7062</t>
  </si>
  <si>
    <t>陈帅</t>
  </si>
  <si>
    <t>ABA9253</t>
  </si>
  <si>
    <t>赵康</t>
  </si>
  <si>
    <t>ABN5872</t>
  </si>
  <si>
    <t>谈升伟</t>
  </si>
  <si>
    <t>ABN6051</t>
  </si>
  <si>
    <t>代雪东</t>
  </si>
  <si>
    <t>于贝贝</t>
  </si>
  <si>
    <t>ABN7351</t>
  </si>
  <si>
    <t>温昌松</t>
  </si>
  <si>
    <t>ABN7965</t>
  </si>
  <si>
    <t>乔明</t>
  </si>
  <si>
    <t>ABL1097</t>
  </si>
  <si>
    <t>吕洪雨</t>
  </si>
  <si>
    <t>惠大浩</t>
  </si>
  <si>
    <t>ABL6290</t>
  </si>
  <si>
    <t>张昌林</t>
  </si>
  <si>
    <t>ABL1029</t>
  </si>
  <si>
    <t>王山有</t>
  </si>
  <si>
    <t>ABL7561</t>
  </si>
  <si>
    <t>芮锦龙</t>
  </si>
  <si>
    <t>AFV9932</t>
  </si>
  <si>
    <t>黄国侨</t>
  </si>
  <si>
    <t>AG03539</t>
  </si>
  <si>
    <t>黄星</t>
  </si>
  <si>
    <t>AG19962</t>
  </si>
  <si>
    <t>续原林</t>
  </si>
  <si>
    <t>AG03198</t>
  </si>
  <si>
    <t>刘庆恩</t>
  </si>
  <si>
    <t>AFR2790</t>
  </si>
  <si>
    <t>罗晶晶</t>
  </si>
  <si>
    <t>AFP5979</t>
  </si>
  <si>
    <t>徐宏军</t>
  </si>
  <si>
    <t>董孝奎</t>
  </si>
  <si>
    <t>AFR2379</t>
  </si>
  <si>
    <t>杨绪</t>
  </si>
  <si>
    <t>AFV3759</t>
  </si>
  <si>
    <t>刘黎明</t>
  </si>
  <si>
    <t>AG58739</t>
  </si>
  <si>
    <t>郭天富</t>
  </si>
  <si>
    <t>AFQ1572</t>
  </si>
  <si>
    <t>张贺</t>
  </si>
  <si>
    <t>AFT1839</t>
  </si>
  <si>
    <t>李超</t>
  </si>
  <si>
    <t>AFT1902</t>
  </si>
  <si>
    <t>汪一毅</t>
  </si>
  <si>
    <t>AFT6035</t>
  </si>
  <si>
    <t>徐建华</t>
  </si>
  <si>
    <t>AFT8765</t>
  </si>
  <si>
    <t>江永生</t>
  </si>
  <si>
    <t>AFV1825</t>
  </si>
  <si>
    <t>杨国记</t>
  </si>
  <si>
    <t>HY9617</t>
  </si>
  <si>
    <t>周建怀</t>
  </si>
  <si>
    <t>KY9978</t>
  </si>
  <si>
    <t>宋志军</t>
  </si>
  <si>
    <t>KY1092</t>
  </si>
  <si>
    <t>KY2806</t>
  </si>
  <si>
    <t>周立明</t>
  </si>
  <si>
    <t>KY5209</t>
  </si>
  <si>
    <t>李天华</t>
  </si>
  <si>
    <t>KY9106</t>
  </si>
  <si>
    <t>王伟</t>
  </si>
  <si>
    <t>KY9705</t>
  </si>
  <si>
    <t/>
  </si>
  <si>
    <t>姓名</t>
  </si>
  <si>
    <t>推荐人</t>
  </si>
  <si>
    <t>介绍费</t>
  </si>
  <si>
    <t>朱栓柱</t>
  </si>
  <si>
    <t>刘富春</t>
  </si>
  <si>
    <t>管正发</t>
  </si>
  <si>
    <t>俞仁岐</t>
  </si>
  <si>
    <t>曹晓龙</t>
  </si>
  <si>
    <t>李市委</t>
  </si>
  <si>
    <t>夏菱意</t>
  </si>
  <si>
    <t>杨锐</t>
  </si>
  <si>
    <t>刘新亮</t>
  </si>
  <si>
    <t>刘亚</t>
  </si>
  <si>
    <t>胡轲</t>
    <phoneticPr fontId="16" type="noConversion"/>
  </si>
  <si>
    <t>刘亚</t>
    <phoneticPr fontId="16" type="noConversion"/>
  </si>
  <si>
    <t>董辉</t>
    <phoneticPr fontId="16" type="noConversion"/>
  </si>
  <si>
    <t>马闯明</t>
    <phoneticPr fontId="16" type="noConversion"/>
  </si>
  <si>
    <t>AAT2327</t>
    <phoneticPr fontId="16" type="noConversion"/>
  </si>
  <si>
    <t>AAT9367</t>
    <phoneticPr fontId="16" type="noConversion"/>
  </si>
  <si>
    <t>AAT9231</t>
    <phoneticPr fontId="16" type="noConversion"/>
  </si>
  <si>
    <t>AAT3690</t>
    <phoneticPr fontId="16" type="noConversion"/>
  </si>
  <si>
    <t>AAT5132</t>
    <phoneticPr fontId="16" type="noConversion"/>
  </si>
  <si>
    <t>AAT2672</t>
    <phoneticPr fontId="16" type="noConversion"/>
  </si>
  <si>
    <t>AAT0951</t>
    <phoneticPr fontId="16" type="noConversion"/>
  </si>
  <si>
    <t>AAT5053</t>
    <phoneticPr fontId="16" type="noConversion"/>
  </si>
  <si>
    <t>AAT5187</t>
    <phoneticPr fontId="16" type="noConversion"/>
  </si>
  <si>
    <t>AAT3696</t>
    <phoneticPr fontId="16" type="noConversion"/>
  </si>
  <si>
    <t>纪连波</t>
    <phoneticPr fontId="16" type="noConversion"/>
  </si>
  <si>
    <t>月付</t>
    <phoneticPr fontId="16" type="noConversion"/>
  </si>
  <si>
    <t>郭军伟</t>
    <phoneticPr fontId="16" type="noConversion"/>
  </si>
  <si>
    <t>魏然</t>
    <phoneticPr fontId="16" type="noConversion"/>
  </si>
  <si>
    <t>黄志辉</t>
    <phoneticPr fontId="16" type="noConversion"/>
  </si>
  <si>
    <t>李云祥</t>
    <phoneticPr fontId="16" type="noConversion"/>
  </si>
  <si>
    <t>周付</t>
    <phoneticPr fontId="16" type="noConversion"/>
  </si>
  <si>
    <t>本月应付</t>
    <phoneticPr fontId="16" type="noConversion"/>
  </si>
  <si>
    <t>起始日期</t>
    <phoneticPr fontId="16" type="noConversion"/>
  </si>
  <si>
    <t>起</t>
    <phoneticPr fontId="16" type="noConversion"/>
  </si>
  <si>
    <t>至</t>
    <phoneticPr fontId="16" type="noConversion"/>
  </si>
  <si>
    <t>下次付款截止日</t>
    <phoneticPr fontId="16" type="noConversion"/>
  </si>
  <si>
    <t>逾期未付</t>
    <phoneticPr fontId="16" type="noConversion"/>
  </si>
  <si>
    <t>韦宝国</t>
    <phoneticPr fontId="16" type="noConversion"/>
  </si>
  <si>
    <t>押金剩余</t>
    <phoneticPr fontId="16" type="noConversion"/>
  </si>
  <si>
    <t>本月结余</t>
    <phoneticPr fontId="16" type="noConversion"/>
  </si>
  <si>
    <t>首月减1000</t>
    <phoneticPr fontId="16" type="noConversion"/>
  </si>
  <si>
    <t>杨涛</t>
    <phoneticPr fontId="16" type="noConversion"/>
  </si>
  <si>
    <t>杨多得</t>
    <phoneticPr fontId="16" type="noConversion"/>
  </si>
  <si>
    <t>杨风旭</t>
    <phoneticPr fontId="16" type="noConversion"/>
  </si>
  <si>
    <t>夏永惠</t>
    <phoneticPr fontId="16" type="noConversion"/>
  </si>
  <si>
    <t>吴卫舟</t>
    <phoneticPr fontId="16" type="noConversion"/>
  </si>
  <si>
    <t>杨光龙</t>
    <phoneticPr fontId="16" type="noConversion"/>
  </si>
  <si>
    <t>范国均</t>
    <phoneticPr fontId="16" type="noConversion"/>
  </si>
  <si>
    <t>周建康</t>
    <phoneticPr fontId="16" type="noConversion"/>
  </si>
  <si>
    <t>李天华</t>
    <phoneticPr fontId="16" type="noConversion"/>
  </si>
  <si>
    <t>王伟</t>
    <phoneticPr fontId="16" type="noConversion"/>
  </si>
  <si>
    <r>
      <t>3.</t>
    </r>
    <r>
      <rPr>
        <sz val="11"/>
        <rFont val="宋体"/>
        <family val="3"/>
        <charset val="134"/>
      </rPr>
      <t>1-</t>
    </r>
    <r>
      <rPr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>.</t>
    </r>
    <r>
      <rPr>
        <sz val="11"/>
        <rFont val="宋体"/>
        <family val="3"/>
        <charset val="134"/>
      </rPr>
      <t>31</t>
    </r>
    <r>
      <rPr>
        <sz val="11"/>
        <rFont val="宋体"/>
        <family val="3"/>
        <charset val="134"/>
      </rPr>
      <t>欠</t>
    </r>
    <r>
      <rPr>
        <sz val="11"/>
        <rFont val="宋体"/>
        <family val="3"/>
        <charset val="134"/>
      </rPr>
      <t>5200</t>
    </r>
    <r>
      <rPr>
        <sz val="11"/>
        <rFont val="宋体"/>
        <family val="3"/>
        <charset val="134"/>
      </rPr>
      <t xml:space="preserve">  违章6300 事故未付3500 奖励累计</t>
    </r>
    <r>
      <rPr>
        <sz val="11"/>
        <rFont val="宋体"/>
        <family val="3"/>
        <charset val="134"/>
      </rPr>
      <t>7</t>
    </r>
    <r>
      <rPr>
        <sz val="11"/>
        <rFont val="宋体"/>
        <family val="3"/>
        <charset val="134"/>
      </rPr>
      <t>00</t>
    </r>
  </si>
  <si>
    <t>ABT8251</t>
    <phoneticPr fontId="16" type="noConversion"/>
  </si>
  <si>
    <t>ABS0285</t>
    <phoneticPr fontId="16" type="noConversion"/>
  </si>
  <si>
    <t>ABT6389</t>
    <phoneticPr fontId="16" type="noConversion"/>
  </si>
  <si>
    <t>ABT0398</t>
    <phoneticPr fontId="16" type="noConversion"/>
  </si>
  <si>
    <t>ABT8217</t>
    <phoneticPr fontId="16" type="noConversion"/>
  </si>
  <si>
    <t>ABT1220</t>
    <phoneticPr fontId="16" type="noConversion"/>
  </si>
  <si>
    <t>ABT3808</t>
    <phoneticPr fontId="16" type="noConversion"/>
  </si>
  <si>
    <t>ABS8139</t>
    <phoneticPr fontId="16" type="noConversion"/>
  </si>
  <si>
    <t>ABT1578</t>
    <phoneticPr fontId="16" type="noConversion"/>
  </si>
  <si>
    <t>ABS1872</t>
    <phoneticPr fontId="16" type="noConversion"/>
  </si>
  <si>
    <t>黄俊杰</t>
    <phoneticPr fontId="16" type="noConversion"/>
  </si>
  <si>
    <t>4/11退车</t>
  </si>
  <si>
    <t>王振</t>
  </si>
  <si>
    <t>张培</t>
    <phoneticPr fontId="16" type="noConversion"/>
  </si>
  <si>
    <t>董解放</t>
    <phoneticPr fontId="16" type="noConversion"/>
  </si>
  <si>
    <t>合同到期</t>
  </si>
  <si>
    <t>徐宏军</t>
    <phoneticPr fontId="16" type="noConversion"/>
  </si>
  <si>
    <t>欠3000？欠2800？</t>
    <phoneticPr fontId="16" type="noConversion"/>
  </si>
  <si>
    <t>代志进</t>
    <phoneticPr fontId="16" type="noConversion"/>
  </si>
  <si>
    <t>欧高河</t>
    <phoneticPr fontId="16" type="noConversion"/>
  </si>
  <si>
    <t>王凯琪</t>
    <phoneticPr fontId="16" type="noConversion"/>
  </si>
  <si>
    <t>徐泽恒</t>
  </si>
  <si>
    <t>减免400，4/11扣200元轮胎</t>
    <phoneticPr fontId="16" type="noConversion"/>
  </si>
  <si>
    <t>4/1-4/30欠3500</t>
  </si>
  <si>
    <t>王建光</t>
    <phoneticPr fontId="16" type="noConversion"/>
  </si>
  <si>
    <t>王玉臣</t>
    <phoneticPr fontId="16" type="noConversion"/>
  </si>
  <si>
    <t>邵康康</t>
    <phoneticPr fontId="16" type="noConversion"/>
  </si>
  <si>
    <t>欠8000押金，4/20、4/27、5/4、5/11各付2000</t>
    <phoneticPr fontId="16" type="noConversion"/>
  </si>
  <si>
    <t>备注</t>
    <phoneticPr fontId="16" type="noConversion"/>
  </si>
  <si>
    <t>本月收入：</t>
    <phoneticPr fontId="16" type="noConversion"/>
  </si>
  <si>
    <t>安洪雷</t>
    <phoneticPr fontId="16" type="noConversion"/>
  </si>
  <si>
    <t>首月欠7500</t>
    <phoneticPr fontId="16" type="noConversion"/>
  </si>
  <si>
    <t>王明源</t>
  </si>
  <si>
    <t>月付</t>
    <phoneticPr fontId="16" type="noConversion"/>
  </si>
  <si>
    <t>19号提前退车</t>
  </si>
  <si>
    <t>程廷容</t>
    <phoneticPr fontId="16" type="noConversion"/>
  </si>
  <si>
    <t>陈湘凡</t>
    <phoneticPr fontId="16" type="noConversion"/>
  </si>
  <si>
    <t>周付</t>
    <phoneticPr fontId="16" type="noConversion"/>
  </si>
  <si>
    <t>李大蔚</t>
  </si>
  <si>
    <t>车牌号</t>
    <phoneticPr fontId="16" type="noConversion"/>
  </si>
  <si>
    <t>杨超</t>
    <phoneticPr fontId="16" type="noConversion"/>
  </si>
  <si>
    <t>月付</t>
    <phoneticPr fontId="16" type="noConversion"/>
  </si>
  <si>
    <t>刘小明</t>
    <phoneticPr fontId="16" type="noConversion"/>
  </si>
  <si>
    <t>李云祥</t>
  </si>
  <si>
    <t>黄志辉</t>
  </si>
  <si>
    <t>魏然</t>
  </si>
  <si>
    <t>郭军伟</t>
  </si>
  <si>
    <t>董辉</t>
  </si>
  <si>
    <t>杨光龙</t>
  </si>
  <si>
    <t>韦宝国</t>
  </si>
  <si>
    <t>王凯琪</t>
  </si>
  <si>
    <t>杨多得</t>
  </si>
  <si>
    <t>胡轲</t>
  </si>
  <si>
    <t>杨风旭</t>
  </si>
  <si>
    <r>
      <rPr>
        <sz val="11"/>
        <color theme="1"/>
        <rFont val="宋体"/>
        <family val="3"/>
        <charset val="134"/>
        <scheme val="minor"/>
      </rPr>
      <t>AAJ3083</t>
    </r>
  </si>
  <si>
    <r>
      <rPr>
        <sz val="11"/>
        <color theme="1"/>
        <rFont val="宋体"/>
        <family val="3"/>
        <charset val="134"/>
        <scheme val="minor"/>
      </rPr>
      <t>AAX0115</t>
    </r>
  </si>
  <si>
    <t>4/22已冲抵1000介绍费</t>
    <phoneticPr fontId="16" type="noConversion"/>
  </si>
  <si>
    <t>平台</t>
    <phoneticPr fontId="16" type="noConversion"/>
  </si>
  <si>
    <t>滴滴对公</t>
  </si>
  <si>
    <t>滴滴对公</t>
    <phoneticPr fontId="16" type="noConversion"/>
  </si>
  <si>
    <t>周付</t>
    <phoneticPr fontId="16" type="noConversion"/>
  </si>
  <si>
    <t>陶振</t>
    <phoneticPr fontId="16" type="noConversion"/>
  </si>
  <si>
    <t>滴滴对私</t>
    <phoneticPr fontId="16" type="noConversion"/>
  </si>
  <si>
    <t>合同多签1个月</t>
    <phoneticPr fontId="16" type="noConversion"/>
  </si>
  <si>
    <t>月付</t>
    <phoneticPr fontId="16" type="noConversion"/>
  </si>
  <si>
    <t>戚龙龙</t>
    <phoneticPr fontId="16" type="noConversion"/>
  </si>
  <si>
    <t>滴滴对私</t>
    <phoneticPr fontId="16" type="noConversion"/>
  </si>
  <si>
    <t>白明宽</t>
    <phoneticPr fontId="16" type="noConversion"/>
  </si>
  <si>
    <t>汪富胜</t>
  </si>
  <si>
    <t>汪富胜</t>
    <phoneticPr fontId="16" type="noConversion"/>
  </si>
  <si>
    <t>月付</t>
    <phoneticPr fontId="16" type="noConversion"/>
  </si>
  <si>
    <t>押金欠1000</t>
    <phoneticPr fontId="16" type="noConversion"/>
  </si>
  <si>
    <t>AAH8158</t>
    <phoneticPr fontId="16" type="noConversion"/>
  </si>
  <si>
    <t>ABN6370</t>
    <phoneticPr fontId="16" type="noConversion"/>
  </si>
  <si>
    <t>后续月付7500</t>
  </si>
  <si>
    <t xml:space="preserve">首月周付后续月付7000欠押金3000 4/28、5/5各付1500 </t>
    <phoneticPr fontId="16" type="noConversion"/>
  </si>
  <si>
    <t>欠2000押金，4/18付2000已付清首月周付后续月付7500</t>
    <phoneticPr fontId="16" type="noConversion"/>
  </si>
  <si>
    <t>欠2000押金，4/20、4/27付 首月周付 5/13起月付7500</t>
    <phoneticPr fontId="16" type="noConversion"/>
  </si>
  <si>
    <t xml:space="preserve">首月周付 </t>
    <phoneticPr fontId="16" type="noConversion"/>
  </si>
  <si>
    <t>欠租即收车 首月周付 5/1起月付7200</t>
    <phoneticPr fontId="16" type="noConversion"/>
  </si>
  <si>
    <t>首月周付 5/7起月付7000</t>
    <phoneticPr fontId="16" type="noConversion"/>
  </si>
  <si>
    <t>首月周付 4/30起月付7300</t>
    <phoneticPr fontId="16" type="noConversion"/>
  </si>
  <si>
    <t>3/4起周付改月付</t>
    <phoneticPr fontId="16" type="noConversion"/>
  </si>
  <si>
    <t>周建康</t>
    <phoneticPr fontId="16" type="noConversion"/>
  </si>
  <si>
    <t>AFQ3279</t>
    <phoneticPr fontId="16" type="noConversion"/>
  </si>
  <si>
    <t>AA61361</t>
    <phoneticPr fontId="16" type="noConversion"/>
  </si>
  <si>
    <t>陈利忠</t>
    <phoneticPr fontId="16" type="noConversion"/>
  </si>
  <si>
    <t>滴滴对公</t>
    <phoneticPr fontId="16" type="noConversion"/>
  </si>
  <si>
    <t>AAV6039</t>
    <phoneticPr fontId="16" type="noConversion"/>
  </si>
  <si>
    <t>AAV0099</t>
    <phoneticPr fontId="16" type="noConversion"/>
  </si>
  <si>
    <t>月付</t>
    <phoneticPr fontId="16" type="noConversion"/>
  </si>
  <si>
    <t>小白龙代收7000欠8000押金 5.4 5.11 5.18 5.25各付2000</t>
    <phoneticPr fontId="16" type="noConversion"/>
  </si>
  <si>
    <t>刘安辉</t>
  </si>
  <si>
    <t>月付</t>
    <phoneticPr fontId="16" type="noConversion"/>
  </si>
  <si>
    <t>罗菁</t>
    <phoneticPr fontId="16" type="noConversion"/>
  </si>
  <si>
    <t>靳小东</t>
    <phoneticPr fontId="16" type="noConversion"/>
  </si>
  <si>
    <t>滴滴对私</t>
    <phoneticPr fontId="16" type="noConversion"/>
  </si>
  <si>
    <t>五一节后转对公 小白龙代收7300欠8000押金 5.5 5.12 5.19 5.26各付2000</t>
    <phoneticPr fontId="16" type="noConversion"/>
  </si>
  <si>
    <t>小白龙代收7000欠8000押金 5.5 5.12 5.19 5.26各付2000</t>
    <phoneticPr fontId="16" type="noConversion"/>
  </si>
  <si>
    <t>小白龙代收7300分四周补齐8000押金
5/5 5/12 5/19 5/26各付2000</t>
    <phoneticPr fontId="16" type="noConversion"/>
  </si>
  <si>
    <t>日期</t>
    <phoneticPr fontId="16" type="noConversion"/>
  </si>
  <si>
    <t>ABL7106</t>
    <phoneticPr fontId="16" type="noConversion"/>
  </si>
  <si>
    <t>刘安辉</t>
    <phoneticPr fontId="16" type="noConversion"/>
  </si>
  <si>
    <t>靳小东</t>
    <phoneticPr fontId="16" type="noConversion"/>
  </si>
  <si>
    <t>王宁宁</t>
    <phoneticPr fontId="16" type="noConversion"/>
  </si>
  <si>
    <t>彭邦银</t>
    <phoneticPr fontId="16" type="noConversion"/>
  </si>
  <si>
    <t>李大蔚</t>
    <phoneticPr fontId="16" type="noConversion"/>
  </si>
  <si>
    <t>王玉臣</t>
    <phoneticPr fontId="16" type="noConversion"/>
  </si>
  <si>
    <t>徐泽恒</t>
    <phoneticPr fontId="16" type="noConversion"/>
  </si>
  <si>
    <t>AA78530</t>
    <phoneticPr fontId="16" type="noConversion"/>
  </si>
  <si>
    <t>首月周付，后续月付7000，欠租金1900 5/1付1000 5/7付950</t>
    <phoneticPr fontId="16" type="noConversion"/>
  </si>
  <si>
    <t>状态</t>
    <phoneticPr fontId="16" type="noConversion"/>
  </si>
  <si>
    <t>生效中</t>
    <phoneticPr fontId="16" type="noConversion"/>
  </si>
  <si>
    <t>车辆序号</t>
    <phoneticPr fontId="16" type="noConversion"/>
  </si>
  <si>
    <t>合同编号</t>
    <phoneticPr fontId="16" type="noConversion"/>
  </si>
  <si>
    <t>状态</t>
    <phoneticPr fontId="16" type="noConversion"/>
  </si>
  <si>
    <t xml:space="preserve">首月周付后续月付7000欠押金3000 4/28、5/5各付1500 </t>
  </si>
  <si>
    <t>首月周付后续月付7300欠押金1950，5/1付1000，5/7付950</t>
  </si>
  <si>
    <t>首月周付后续月付7300欠押金1950，5/1付1000，5/7付950</t>
    <phoneticPr fontId="16" type="noConversion"/>
  </si>
  <si>
    <t>续租20天，租金5000</t>
  </si>
  <si>
    <t>续租20天，租金5000</t>
    <phoneticPr fontId="16" type="noConversion"/>
  </si>
  <si>
    <t>AAB3009</t>
    <phoneticPr fontId="16" type="noConversion"/>
  </si>
  <si>
    <t>董思顺</t>
    <phoneticPr fontId="16" type="noConversion"/>
  </si>
  <si>
    <t>董思顺</t>
    <phoneticPr fontId="16" type="noConversion"/>
  </si>
  <si>
    <t>退车</t>
    <phoneticPr fontId="16" type="noConversion"/>
  </si>
  <si>
    <t>押金欠2000 5/11付</t>
  </si>
  <si>
    <t>押金欠2000 5/11付</t>
    <phoneticPr fontId="16" type="noConversion"/>
  </si>
  <si>
    <t>安全培训</t>
    <phoneticPr fontId="16" type="noConversion"/>
  </si>
  <si>
    <t>AAX0285</t>
    <phoneticPr fontId="16" type="noConversion"/>
  </si>
  <si>
    <t>梁兴华</t>
    <phoneticPr fontId="16" type="noConversion"/>
  </si>
  <si>
    <t>刘云飞</t>
    <phoneticPr fontId="16" type="noConversion"/>
  </si>
  <si>
    <t>张浩</t>
    <phoneticPr fontId="16" type="noConversion"/>
  </si>
  <si>
    <t>收车</t>
    <phoneticPr fontId="16" type="noConversion"/>
  </si>
  <si>
    <t>司机</t>
    <phoneticPr fontId="16" type="noConversion"/>
  </si>
  <si>
    <t>合同类型</t>
    <phoneticPr fontId="16" type="noConversion"/>
  </si>
  <si>
    <t>AA05069</t>
    <phoneticPr fontId="16" type="noConversion"/>
  </si>
  <si>
    <t>黄凯</t>
    <phoneticPr fontId="16" type="noConversion"/>
  </si>
  <si>
    <t>ADS1038</t>
    <phoneticPr fontId="16" type="noConversion"/>
  </si>
  <si>
    <t>韩柘</t>
    <phoneticPr fontId="16" type="noConversion"/>
  </si>
  <si>
    <t>ADU0510</t>
    <phoneticPr fontId="16" type="noConversion"/>
  </si>
  <si>
    <t>武兰和</t>
    <phoneticPr fontId="16" type="noConversion"/>
  </si>
  <si>
    <t>ADV1539</t>
    <phoneticPr fontId="16" type="noConversion"/>
  </si>
  <si>
    <t>奚红卫</t>
    <phoneticPr fontId="16" type="noConversion"/>
  </si>
  <si>
    <t>ADS8730</t>
    <phoneticPr fontId="16" type="noConversion"/>
  </si>
  <si>
    <t>ADW9905</t>
    <phoneticPr fontId="16" type="noConversion"/>
  </si>
  <si>
    <t>张继攀</t>
    <phoneticPr fontId="16" type="noConversion"/>
  </si>
  <si>
    <t>ADM5730</t>
    <phoneticPr fontId="16" type="noConversion"/>
  </si>
  <si>
    <t>王世均</t>
    <phoneticPr fontId="16" type="noConversion"/>
  </si>
  <si>
    <t>AA72191</t>
    <phoneticPr fontId="16" type="noConversion"/>
  </si>
  <si>
    <t>魏开响</t>
    <phoneticPr fontId="16" type="noConversion"/>
  </si>
  <si>
    <t>AA73638</t>
    <phoneticPr fontId="16" type="noConversion"/>
  </si>
  <si>
    <t>孙仁需</t>
    <phoneticPr fontId="16" type="noConversion"/>
  </si>
  <si>
    <t>AAB8016</t>
    <phoneticPr fontId="16" type="noConversion"/>
  </si>
  <si>
    <t>赵学文</t>
    <phoneticPr fontId="16" type="noConversion"/>
  </si>
  <si>
    <t>AAC5389</t>
    <phoneticPr fontId="16" type="noConversion"/>
  </si>
  <si>
    <t>AAC5338</t>
    <phoneticPr fontId="16" type="noConversion"/>
  </si>
  <si>
    <t>张璟</t>
    <phoneticPr fontId="16" type="noConversion"/>
  </si>
  <si>
    <t>AAC6398</t>
    <phoneticPr fontId="16" type="noConversion"/>
  </si>
  <si>
    <t>沈军威</t>
    <phoneticPr fontId="16" type="noConversion"/>
  </si>
  <si>
    <t>AAD7838</t>
    <phoneticPr fontId="16" type="noConversion"/>
  </si>
  <si>
    <t>刘春洋</t>
    <phoneticPr fontId="16" type="noConversion"/>
  </si>
  <si>
    <t>AA78269</t>
    <phoneticPr fontId="16" type="noConversion"/>
  </si>
  <si>
    <t>张浩东</t>
    <phoneticPr fontId="16" type="noConversion"/>
  </si>
  <si>
    <t>AA90739</t>
    <phoneticPr fontId="16" type="noConversion"/>
  </si>
  <si>
    <t>孟伟</t>
    <phoneticPr fontId="16" type="noConversion"/>
  </si>
  <si>
    <t>AA91539</t>
    <phoneticPr fontId="16" type="noConversion"/>
  </si>
  <si>
    <t>姜祥</t>
    <phoneticPr fontId="16" type="noConversion"/>
  </si>
  <si>
    <t>AAA2358</t>
    <phoneticPr fontId="16" type="noConversion"/>
  </si>
  <si>
    <t>张乾</t>
    <phoneticPr fontId="16" type="noConversion"/>
  </si>
  <si>
    <t>AAB9760</t>
    <phoneticPr fontId="16" type="noConversion"/>
  </si>
  <si>
    <t>胡学猛</t>
    <phoneticPr fontId="16" type="noConversion"/>
  </si>
  <si>
    <t>AAA1888</t>
    <phoneticPr fontId="16" type="noConversion"/>
  </si>
  <si>
    <t>袁学标</t>
    <phoneticPr fontId="16" type="noConversion"/>
  </si>
  <si>
    <t>AAA9909</t>
    <phoneticPr fontId="16" type="noConversion"/>
  </si>
  <si>
    <t>崔庆龙</t>
    <phoneticPr fontId="16" type="noConversion"/>
  </si>
  <si>
    <t>AAB8889</t>
    <phoneticPr fontId="16" type="noConversion"/>
  </si>
  <si>
    <t>黄志刚</t>
    <phoneticPr fontId="16" type="noConversion"/>
  </si>
  <si>
    <t>AAB0928</t>
    <phoneticPr fontId="16" type="noConversion"/>
  </si>
  <si>
    <t>吴小林</t>
    <phoneticPr fontId="16" type="noConversion"/>
  </si>
  <si>
    <t>AAA3356</t>
    <phoneticPr fontId="16" type="noConversion"/>
  </si>
  <si>
    <t>詹少峰</t>
    <phoneticPr fontId="16" type="noConversion"/>
  </si>
  <si>
    <t>AAB2970</t>
    <phoneticPr fontId="16" type="noConversion"/>
  </si>
  <si>
    <t>郑方</t>
    <phoneticPr fontId="16" type="noConversion"/>
  </si>
  <si>
    <t>AAD5575</t>
    <phoneticPr fontId="16" type="noConversion"/>
  </si>
  <si>
    <t>吴天录</t>
    <phoneticPr fontId="16" type="noConversion"/>
  </si>
  <si>
    <t>AAA0718</t>
    <phoneticPr fontId="16" type="noConversion"/>
  </si>
  <si>
    <t>赵刚</t>
    <phoneticPr fontId="16" type="noConversion"/>
  </si>
  <si>
    <t>AAD9533</t>
    <phoneticPr fontId="16" type="noConversion"/>
  </si>
  <si>
    <t>AAB3009</t>
    <phoneticPr fontId="16" type="noConversion"/>
  </si>
  <si>
    <t>李海芬</t>
    <phoneticPr fontId="16" type="noConversion"/>
  </si>
  <si>
    <t>AAG9160</t>
    <phoneticPr fontId="16" type="noConversion"/>
  </si>
  <si>
    <t>裴永军</t>
    <phoneticPr fontId="16" type="noConversion"/>
  </si>
  <si>
    <t>AAG0767</t>
    <phoneticPr fontId="16" type="noConversion"/>
  </si>
  <si>
    <t>谢金红</t>
    <phoneticPr fontId="16" type="noConversion"/>
  </si>
  <si>
    <t>AAH5869</t>
    <phoneticPr fontId="16" type="noConversion"/>
  </si>
  <si>
    <t>翟传超</t>
    <phoneticPr fontId="16" type="noConversion"/>
  </si>
  <si>
    <t>AAG1178</t>
    <phoneticPr fontId="16" type="noConversion"/>
  </si>
  <si>
    <t>严国海</t>
    <phoneticPr fontId="16" type="noConversion"/>
  </si>
  <si>
    <t>AAG7300</t>
    <phoneticPr fontId="16" type="noConversion"/>
  </si>
  <si>
    <t>AAG9950</t>
    <phoneticPr fontId="16" type="noConversion"/>
  </si>
  <si>
    <t>吴红</t>
    <phoneticPr fontId="16" type="noConversion"/>
  </si>
  <si>
    <t>AA91763</t>
    <phoneticPr fontId="16" type="noConversion"/>
  </si>
  <si>
    <t>AAH6773</t>
    <phoneticPr fontId="16" type="noConversion"/>
  </si>
  <si>
    <t>刘兵</t>
    <phoneticPr fontId="16" type="noConversion"/>
  </si>
  <si>
    <t>AAC0733</t>
    <phoneticPr fontId="16" type="noConversion"/>
  </si>
  <si>
    <t>潘军</t>
    <phoneticPr fontId="16" type="noConversion"/>
  </si>
  <si>
    <t>AAJ1782</t>
    <phoneticPr fontId="16" type="noConversion"/>
  </si>
  <si>
    <t>薛亮</t>
    <phoneticPr fontId="16" type="noConversion"/>
  </si>
  <si>
    <t>AAP6023</t>
    <phoneticPr fontId="16" type="noConversion"/>
  </si>
  <si>
    <t>刘军</t>
    <phoneticPr fontId="16" type="noConversion"/>
  </si>
  <si>
    <t>AAH7832</t>
    <phoneticPr fontId="16" type="noConversion"/>
  </si>
  <si>
    <t>方玉</t>
    <phoneticPr fontId="16" type="noConversion"/>
  </si>
  <si>
    <t>AAV5917</t>
    <phoneticPr fontId="16" type="noConversion"/>
  </si>
  <si>
    <t>孙建新</t>
    <phoneticPr fontId="16" type="noConversion"/>
  </si>
  <si>
    <t>王照</t>
    <phoneticPr fontId="16" type="noConversion"/>
  </si>
  <si>
    <t>AAV7238</t>
    <phoneticPr fontId="16" type="noConversion"/>
  </si>
  <si>
    <t>黄志安</t>
    <phoneticPr fontId="16" type="noConversion"/>
  </si>
  <si>
    <t>AAV1750</t>
    <phoneticPr fontId="16" type="noConversion"/>
  </si>
  <si>
    <t>赵金龙</t>
    <phoneticPr fontId="16" type="noConversion"/>
  </si>
  <si>
    <t>AAV7235</t>
    <phoneticPr fontId="16" type="noConversion"/>
  </si>
  <si>
    <r>
      <rPr>
        <sz val="11"/>
        <color theme="1"/>
        <rFont val="宋体"/>
        <family val="3"/>
        <charset val="134"/>
        <scheme val="minor"/>
      </rPr>
      <t>AAJ3083</t>
    </r>
    <phoneticPr fontId="16" type="noConversion"/>
  </si>
  <si>
    <t>璩宜山</t>
    <phoneticPr fontId="16" type="noConversion"/>
  </si>
  <si>
    <t>AAJ7383</t>
    <phoneticPr fontId="16" type="noConversion"/>
  </si>
  <si>
    <t>林仲明</t>
    <phoneticPr fontId="16" type="noConversion"/>
  </si>
  <si>
    <t>AAN0832</t>
    <phoneticPr fontId="16" type="noConversion"/>
  </si>
  <si>
    <t>李怀亮</t>
    <phoneticPr fontId="16" type="noConversion"/>
  </si>
  <si>
    <t>AAX1009</t>
    <phoneticPr fontId="16" type="noConversion"/>
  </si>
  <si>
    <t>AAX0887</t>
    <phoneticPr fontId="16" type="noConversion"/>
  </si>
  <si>
    <t>AAX2008</t>
    <phoneticPr fontId="16" type="noConversion"/>
  </si>
  <si>
    <t>张浩</t>
    <phoneticPr fontId="16" type="noConversion"/>
  </si>
  <si>
    <t>AAX5553</t>
    <phoneticPr fontId="16" type="noConversion"/>
  </si>
  <si>
    <t>黎永韬</t>
    <phoneticPr fontId="16" type="noConversion"/>
  </si>
  <si>
    <t>AAX5810</t>
    <phoneticPr fontId="16" type="noConversion"/>
  </si>
  <si>
    <t>王瑞强</t>
    <phoneticPr fontId="16" type="noConversion"/>
  </si>
  <si>
    <t>AAX8012</t>
    <phoneticPr fontId="16" type="noConversion"/>
  </si>
  <si>
    <t>蔡锦辉</t>
    <phoneticPr fontId="16" type="noConversion"/>
  </si>
  <si>
    <t>AAX8885</t>
    <phoneticPr fontId="16" type="noConversion"/>
  </si>
  <si>
    <t>李达</t>
    <phoneticPr fontId="16" type="noConversion"/>
  </si>
  <si>
    <t>AAX8105</t>
    <phoneticPr fontId="16" type="noConversion"/>
  </si>
  <si>
    <t>范国军</t>
    <phoneticPr fontId="16" type="noConversion"/>
  </si>
  <si>
    <t>AAX5287</t>
    <phoneticPr fontId="16" type="noConversion"/>
  </si>
  <si>
    <t>AAX5829</t>
    <phoneticPr fontId="16" type="noConversion"/>
  </si>
  <si>
    <t>颜国雄</t>
    <phoneticPr fontId="16" type="noConversion"/>
  </si>
  <si>
    <t>王振</t>
    <phoneticPr fontId="16" type="noConversion"/>
  </si>
  <si>
    <t>AAX1139</t>
    <phoneticPr fontId="16" type="noConversion"/>
  </si>
  <si>
    <t>AAX0823</t>
    <phoneticPr fontId="16" type="noConversion"/>
  </si>
  <si>
    <t>程廷洪</t>
    <phoneticPr fontId="16" type="noConversion"/>
  </si>
  <si>
    <t>AAX3890</t>
    <phoneticPr fontId="16" type="noConversion"/>
  </si>
  <si>
    <t>阮树江</t>
    <phoneticPr fontId="16" type="noConversion"/>
  </si>
  <si>
    <t>AAX1703</t>
    <phoneticPr fontId="16" type="noConversion"/>
  </si>
  <si>
    <t>刘云飞</t>
    <phoneticPr fontId="16" type="noConversion"/>
  </si>
  <si>
    <t>AAN2830</t>
    <phoneticPr fontId="16" type="noConversion"/>
  </si>
  <si>
    <t>柯于青</t>
    <phoneticPr fontId="16" type="noConversion"/>
  </si>
  <si>
    <t>AAJ7833</t>
    <phoneticPr fontId="16" type="noConversion"/>
  </si>
  <si>
    <t>王勇胜</t>
    <phoneticPr fontId="16" type="noConversion"/>
  </si>
  <si>
    <t>AAU9381</t>
    <phoneticPr fontId="16" type="noConversion"/>
  </si>
  <si>
    <t>AAN6853</t>
    <phoneticPr fontId="16" type="noConversion"/>
  </si>
  <si>
    <t>AB91810</t>
    <phoneticPr fontId="16" type="noConversion"/>
  </si>
  <si>
    <t>吴福江</t>
    <phoneticPr fontId="16" type="noConversion"/>
  </si>
  <si>
    <t>AB80778</t>
    <phoneticPr fontId="16" type="noConversion"/>
  </si>
  <si>
    <t>代志祥</t>
    <phoneticPr fontId="16" type="noConversion"/>
  </si>
  <si>
    <t>AB92811</t>
    <phoneticPr fontId="16" type="noConversion"/>
  </si>
  <si>
    <t>范进玉</t>
    <phoneticPr fontId="16" type="noConversion"/>
  </si>
  <si>
    <t>AAS7851</t>
    <phoneticPr fontId="16" type="noConversion"/>
  </si>
  <si>
    <t>李姜</t>
    <phoneticPr fontId="16" type="noConversion"/>
  </si>
  <si>
    <t>ABA2507</t>
    <phoneticPr fontId="16" type="noConversion"/>
  </si>
  <si>
    <t>廖显波</t>
    <phoneticPr fontId="16" type="noConversion"/>
  </si>
  <si>
    <t>ABA3761</t>
    <phoneticPr fontId="16" type="noConversion"/>
  </si>
  <si>
    <t>ABA3762</t>
    <phoneticPr fontId="16" type="noConversion"/>
  </si>
  <si>
    <t>杨艳辉</t>
    <phoneticPr fontId="16" type="noConversion"/>
  </si>
  <si>
    <t>ABA7051</t>
    <phoneticPr fontId="16" type="noConversion"/>
  </si>
  <si>
    <t>谌伦彪</t>
    <phoneticPr fontId="16" type="noConversion"/>
  </si>
  <si>
    <t>ABA7062</t>
    <phoneticPr fontId="16" type="noConversion"/>
  </si>
  <si>
    <t>陈帅</t>
    <phoneticPr fontId="16" type="noConversion"/>
  </si>
  <si>
    <t>ABA9253</t>
    <phoneticPr fontId="16" type="noConversion"/>
  </si>
  <si>
    <t>谈升伟</t>
    <phoneticPr fontId="16" type="noConversion"/>
  </si>
  <si>
    <t>ABN6051</t>
    <phoneticPr fontId="16" type="noConversion"/>
  </si>
  <si>
    <t>ABN7351</t>
    <phoneticPr fontId="16" type="noConversion"/>
  </si>
  <si>
    <t>ABN7965</t>
    <phoneticPr fontId="16" type="noConversion"/>
  </si>
  <si>
    <t>乔明</t>
    <phoneticPr fontId="16" type="noConversion"/>
  </si>
  <si>
    <t>ABL1097</t>
    <phoneticPr fontId="16" type="noConversion"/>
  </si>
  <si>
    <t>惠大浩</t>
    <phoneticPr fontId="16" type="noConversion"/>
  </si>
  <si>
    <t>ABL6290</t>
    <phoneticPr fontId="16" type="noConversion"/>
  </si>
  <si>
    <t>吕洪雨</t>
    <phoneticPr fontId="16" type="noConversion"/>
  </si>
  <si>
    <t>张昌林</t>
    <phoneticPr fontId="16" type="noConversion"/>
  </si>
  <si>
    <t>ABL1029</t>
    <phoneticPr fontId="16" type="noConversion"/>
  </si>
  <si>
    <t>王山有</t>
    <phoneticPr fontId="16" type="noConversion"/>
  </si>
  <si>
    <t>ABL7561</t>
    <phoneticPr fontId="16" type="noConversion"/>
  </si>
  <si>
    <t>王明源</t>
    <phoneticPr fontId="16" type="noConversion"/>
  </si>
  <si>
    <t>赵康</t>
    <phoneticPr fontId="16" type="noConversion"/>
  </si>
  <si>
    <t>ABN5872</t>
    <phoneticPr fontId="16" type="noConversion"/>
  </si>
  <si>
    <t>AFV9932</t>
    <phoneticPr fontId="16" type="noConversion"/>
  </si>
  <si>
    <t>黄国侨</t>
    <phoneticPr fontId="16" type="noConversion"/>
  </si>
  <si>
    <t>AG03539</t>
    <phoneticPr fontId="16" type="noConversion"/>
  </si>
  <si>
    <t>黄星</t>
    <phoneticPr fontId="16" type="noConversion"/>
  </si>
  <si>
    <t>AG19962</t>
    <phoneticPr fontId="16" type="noConversion"/>
  </si>
  <si>
    <t>续原林</t>
    <phoneticPr fontId="16" type="noConversion"/>
  </si>
  <si>
    <t>AG03198</t>
    <phoneticPr fontId="16" type="noConversion"/>
  </si>
  <si>
    <t>刘庆恩</t>
    <phoneticPr fontId="16" type="noConversion"/>
  </si>
  <si>
    <t>AFR2790</t>
    <phoneticPr fontId="16" type="noConversion"/>
  </si>
  <si>
    <t>罗晶晶</t>
    <phoneticPr fontId="16" type="noConversion"/>
  </si>
  <si>
    <t>AFP5979</t>
    <phoneticPr fontId="16" type="noConversion"/>
  </si>
  <si>
    <t>AFR2379</t>
    <phoneticPr fontId="16" type="noConversion"/>
  </si>
  <si>
    <t>杨绪</t>
    <phoneticPr fontId="16" type="noConversion"/>
  </si>
  <si>
    <t>AFV3759</t>
    <phoneticPr fontId="16" type="noConversion"/>
  </si>
  <si>
    <t>刘黎明</t>
    <phoneticPr fontId="16" type="noConversion"/>
  </si>
  <si>
    <t>AG58739</t>
    <phoneticPr fontId="16" type="noConversion"/>
  </si>
  <si>
    <t>郭天富</t>
    <phoneticPr fontId="16" type="noConversion"/>
  </si>
  <si>
    <t>AFQ1572</t>
    <phoneticPr fontId="16" type="noConversion"/>
  </si>
  <si>
    <t>张贺</t>
    <phoneticPr fontId="16" type="noConversion"/>
  </si>
  <si>
    <t>AFT1839</t>
    <phoneticPr fontId="16" type="noConversion"/>
  </si>
  <si>
    <t>李超</t>
    <phoneticPr fontId="16" type="noConversion"/>
  </si>
  <si>
    <t>AFT1902</t>
    <phoneticPr fontId="16" type="noConversion"/>
  </si>
  <si>
    <t>汪一毅</t>
    <phoneticPr fontId="16" type="noConversion"/>
  </si>
  <si>
    <t>AFT6035</t>
    <phoneticPr fontId="16" type="noConversion"/>
  </si>
  <si>
    <t>徐建华</t>
    <phoneticPr fontId="16" type="noConversion"/>
  </si>
  <si>
    <t>AFT8765</t>
    <phoneticPr fontId="16" type="noConversion"/>
  </si>
  <si>
    <t>江永生</t>
    <phoneticPr fontId="16" type="noConversion"/>
  </si>
  <si>
    <t>AFV1825</t>
    <phoneticPr fontId="16" type="noConversion"/>
  </si>
  <si>
    <t>杨国记</t>
    <phoneticPr fontId="16" type="noConversion"/>
  </si>
  <si>
    <t>HY9617</t>
    <phoneticPr fontId="16" type="noConversion"/>
  </si>
  <si>
    <t>周建怀</t>
    <phoneticPr fontId="16" type="noConversion"/>
  </si>
  <si>
    <t>KY9978</t>
    <phoneticPr fontId="16" type="noConversion"/>
  </si>
  <si>
    <t>宋志军</t>
    <phoneticPr fontId="16" type="noConversion"/>
  </si>
  <si>
    <t>KY1092</t>
    <phoneticPr fontId="16" type="noConversion"/>
  </si>
  <si>
    <t>KY2806</t>
    <phoneticPr fontId="16" type="noConversion"/>
  </si>
  <si>
    <t>周立明</t>
    <phoneticPr fontId="16" type="noConversion"/>
  </si>
  <si>
    <t>KY5209</t>
    <phoneticPr fontId="16" type="noConversion"/>
  </si>
  <si>
    <t>KY9106</t>
    <phoneticPr fontId="16" type="noConversion"/>
  </si>
  <si>
    <t>KY9705</t>
    <phoneticPr fontId="16" type="noConversion"/>
  </si>
  <si>
    <t>刘延勇</t>
    <phoneticPr fontId="16" type="noConversion"/>
  </si>
  <si>
    <t>合同期起</t>
    <phoneticPr fontId="16" type="noConversion"/>
  </si>
  <si>
    <t>合同期止</t>
    <phoneticPr fontId="16" type="noConversion"/>
  </si>
  <si>
    <t>王其发</t>
    <phoneticPr fontId="16" type="noConversion"/>
  </si>
  <si>
    <t>合同序号</t>
    <phoneticPr fontId="16" type="noConversion"/>
  </si>
  <si>
    <t>已付至租期</t>
    <phoneticPr fontId="16" type="noConversion"/>
  </si>
  <si>
    <t>王其发</t>
    <phoneticPr fontId="16" type="noConversion"/>
  </si>
  <si>
    <t>刘延勇</t>
    <phoneticPr fontId="16" type="noConversion"/>
  </si>
  <si>
    <t>押金剩余</t>
  </si>
  <si>
    <t>首月减1000</t>
  </si>
  <si>
    <t>4/22已冲抵1000介绍费</t>
  </si>
  <si>
    <t>小白龙代收7000欠8000押金 5.4 5.11 5.18 5.25各付2000</t>
  </si>
  <si>
    <t>五一节后转对公 小白龙代收7300欠8000押金 5.5 5.12 5.19 5.26各付2000</t>
  </si>
  <si>
    <t>3.1-3.31欠5200  违章6300 事故未付3500 奖励累计700</t>
  </si>
  <si>
    <t>小白龙代收7300分四周补齐8000押金
5/5 5/12 5/19 5/26各付2000</t>
  </si>
  <si>
    <t>首月周付，后续月付7000，欠租金1900 5/1付1000 5/7付950</t>
  </si>
  <si>
    <t>合同多签1个月</t>
  </si>
  <si>
    <t xml:space="preserve">首月周付 </t>
  </si>
  <si>
    <t>小白龙代收7000欠8000押金 5.5 5.12 5.19 5.26各付2000</t>
  </si>
  <si>
    <t>欠租即收车 首月周付 5/1起月付7200</t>
  </si>
  <si>
    <t>首月周付 5/7起月付7000</t>
  </si>
  <si>
    <t>首月周付 4/30起月付7300</t>
  </si>
  <si>
    <t>首月欠7500</t>
  </si>
  <si>
    <t>押金欠1000</t>
  </si>
  <si>
    <t>减免400，4/11扣200元轮胎</t>
  </si>
  <si>
    <t>欠3000？欠2800？</t>
  </si>
  <si>
    <t>3/4起周付改月付</t>
  </si>
  <si>
    <t>aa</t>
    <phoneticPr fontId="16" type="noConversion"/>
  </si>
  <si>
    <t>LS-11</t>
  </si>
  <si>
    <t>LS-15</t>
  </si>
  <si>
    <t>LS-23</t>
  </si>
  <si>
    <t>LS-24</t>
  </si>
  <si>
    <t>LS-36</t>
  </si>
  <si>
    <t>LS-41</t>
  </si>
  <si>
    <t>LS-46</t>
  </si>
  <si>
    <t>LS-48</t>
  </si>
  <si>
    <t>LS-49</t>
  </si>
  <si>
    <t>LS-52</t>
  </si>
  <si>
    <t>LS-56</t>
  </si>
  <si>
    <t>LS-61</t>
  </si>
  <si>
    <t>LS-67</t>
  </si>
  <si>
    <t>LS-74</t>
  </si>
  <si>
    <t>LS-81</t>
  </si>
  <si>
    <t>LS-86</t>
  </si>
  <si>
    <t>LS-96</t>
  </si>
  <si>
    <t>LS-98</t>
  </si>
  <si>
    <t>LS-99</t>
  </si>
  <si>
    <t>LS-101</t>
  </si>
  <si>
    <t>LS-104</t>
  </si>
  <si>
    <t>LS-106</t>
  </si>
  <si>
    <t>LS-110</t>
  </si>
  <si>
    <t>LS-112</t>
  </si>
  <si>
    <t>LS-116</t>
  </si>
  <si>
    <t>LS-119</t>
  </si>
  <si>
    <t>LS-125</t>
  </si>
  <si>
    <t>3月奖励800</t>
    <phoneticPr fontId="16" type="noConversion"/>
  </si>
  <si>
    <t>合同序号</t>
  </si>
  <si>
    <t>AAV0099</t>
  </si>
  <si>
    <t>AAV6039</t>
  </si>
  <si>
    <t>AAJ3083</t>
  </si>
  <si>
    <t>AAT9367</t>
  </si>
  <si>
    <t>马闯明</t>
  </si>
  <si>
    <t>AAT3690</t>
  </si>
  <si>
    <t>AAT5132</t>
  </si>
  <si>
    <t>AAT0951</t>
  </si>
  <si>
    <t>纪连波</t>
  </si>
  <si>
    <t>AAT3696</t>
  </si>
  <si>
    <t>王玉臣</t>
  </si>
  <si>
    <t>ABS0285</t>
  </si>
  <si>
    <t>ABT1220</t>
  </si>
  <si>
    <t>ABS8139</t>
  </si>
  <si>
    <t>渠道</t>
    <phoneticPr fontId="16" type="noConversion"/>
  </si>
  <si>
    <t>微信</t>
    <phoneticPr fontId="16" type="noConversion"/>
  </si>
  <si>
    <t>支付宝</t>
    <phoneticPr fontId="16" type="noConversion"/>
  </si>
  <si>
    <t>合同编号</t>
  </si>
  <si>
    <t>押金</t>
    <phoneticPr fontId="16" type="noConversion"/>
  </si>
  <si>
    <t>租金</t>
    <phoneticPr fontId="16" type="noConversion"/>
  </si>
  <si>
    <t>LS-000030</t>
  </si>
  <si>
    <t>LS-000034</t>
  </si>
  <si>
    <t>LS-000053</t>
  </si>
  <si>
    <t>LS-000077</t>
  </si>
  <si>
    <t>LS-000011</t>
  </si>
  <si>
    <t>LS-000015</t>
  </si>
  <si>
    <t>LS-000023</t>
  </si>
  <si>
    <t>LS-000024</t>
  </si>
  <si>
    <t>LS-000041</t>
  </si>
  <si>
    <t>LS-000046</t>
  </si>
  <si>
    <t>LS-000048</t>
  </si>
  <si>
    <t>LS-000049</t>
  </si>
  <si>
    <t>LS-000052</t>
  </si>
  <si>
    <t>LS-000056</t>
  </si>
  <si>
    <t>LS-000061</t>
  </si>
  <si>
    <t>LS-000067</t>
  </si>
  <si>
    <t>LS-000074</t>
  </si>
  <si>
    <t>LS-000081</t>
  </si>
  <si>
    <t>LS-000098</t>
  </si>
  <si>
    <t>LS-000099</t>
  </si>
  <si>
    <t>LS-000101</t>
  </si>
  <si>
    <t>LS-000106</t>
  </si>
  <si>
    <t>LS-000112</t>
  </si>
  <si>
    <t>LS-000116</t>
  </si>
  <si>
    <t>LS-000119</t>
  </si>
  <si>
    <t>LS-000125</t>
  </si>
  <si>
    <t>LS-000050</t>
  </si>
  <si>
    <t>LS-000078</t>
  </si>
  <si>
    <t>LS-000090</t>
  </si>
  <si>
    <t>LS-000006</t>
  </si>
  <si>
    <t>LS-000010</t>
  </si>
  <si>
    <t>LS-000014</t>
  </si>
  <si>
    <t>LS-000033</t>
  </si>
  <si>
    <t>LS-000037</t>
  </si>
  <si>
    <t>LS-000042</t>
  </si>
  <si>
    <t>LS-000075</t>
  </si>
  <si>
    <t>LS-000088</t>
  </si>
  <si>
    <t>LS-000131</t>
  </si>
  <si>
    <t>LS-000032</t>
  </si>
  <si>
    <t>LS-000040</t>
  </si>
  <si>
    <t>LS-000076</t>
  </si>
  <si>
    <t>LS-000087</t>
  </si>
  <si>
    <t>LS-000089</t>
  </si>
  <si>
    <t>LS-000100</t>
  </si>
  <si>
    <t>LS-000105</t>
  </si>
  <si>
    <t>LS-000107</t>
  </si>
  <si>
    <t>LS-000114</t>
  </si>
  <si>
    <t>LS-000140</t>
  </si>
  <si>
    <t>LS-000128</t>
  </si>
  <si>
    <t>LS-000136</t>
  </si>
  <si>
    <t>LS-000045</t>
  </si>
  <si>
    <t>LS-000097</t>
  </si>
  <si>
    <t>LS-000103</t>
  </si>
  <si>
    <t>LS-000004</t>
  </si>
  <si>
    <t>LS-000005</t>
  </si>
  <si>
    <t>LS-000012</t>
  </si>
  <si>
    <t>LS-000016</t>
  </si>
  <si>
    <t>LS-000025</t>
  </si>
  <si>
    <t>LS-000029</t>
  </si>
  <si>
    <t>实收金额</t>
    <phoneticPr fontId="16" type="noConversion"/>
  </si>
  <si>
    <t>LS-000072</t>
  </si>
  <si>
    <t>本月实付</t>
    <phoneticPr fontId="16" type="noConversion"/>
  </si>
  <si>
    <t>介绍费2000已冲抵</t>
    <phoneticPr fontId="16" type="noConversion"/>
  </si>
  <si>
    <t>送7天</t>
    <phoneticPr fontId="16" type="noConversion"/>
  </si>
  <si>
    <t>LS-000027</t>
  </si>
  <si>
    <t>LS-000031</t>
  </si>
  <si>
    <t>LS-000043</t>
  </si>
  <si>
    <t>LS-000026</t>
  </si>
  <si>
    <t>LS-000073</t>
  </si>
  <si>
    <t>LS-000091</t>
  </si>
  <si>
    <t>LS-000102</t>
  </si>
  <si>
    <t>LS-000108</t>
  </si>
  <si>
    <t>LS-000109</t>
  </si>
  <si>
    <t>LS-000113</t>
  </si>
  <si>
    <t>LS-000117</t>
  </si>
  <si>
    <t>LS-000118</t>
  </si>
  <si>
    <t>LS-000121</t>
  </si>
  <si>
    <t>LS-000123</t>
  </si>
  <si>
    <t>LS-000134</t>
  </si>
  <si>
    <t>LS-000139</t>
  </si>
  <si>
    <t>AAX0115</t>
    <phoneticPr fontId="16" type="noConversion"/>
  </si>
  <si>
    <t>付至（从）</t>
    <phoneticPr fontId="16" type="noConversion"/>
  </si>
  <si>
    <t>付至（到）</t>
    <phoneticPr fontId="16" type="noConversion"/>
  </si>
  <si>
    <t>欠款</t>
    <phoneticPr fontId="16" type="noConversion"/>
  </si>
  <si>
    <t>刷pos</t>
    <phoneticPr fontId="16" type="noConversion"/>
  </si>
  <si>
    <t>摘要</t>
    <phoneticPr fontId="16" type="noConversion"/>
  </si>
  <si>
    <t>LS-000035</t>
  </si>
  <si>
    <t>介绍费</t>
    <phoneticPr fontId="16" type="noConversion"/>
  </si>
  <si>
    <t>备注</t>
    <phoneticPr fontId="16" type="noConversion"/>
  </si>
  <si>
    <t>LS-000069</t>
  </si>
  <si>
    <t>滴滴对公</t>
    <phoneticPr fontId="16" type="noConversion"/>
  </si>
  <si>
    <t>租金</t>
    <phoneticPr fontId="16" type="noConversion"/>
  </si>
  <si>
    <t>押金</t>
    <phoneticPr fontId="16" type="noConversion"/>
  </si>
  <si>
    <t>出勤</t>
  </si>
  <si>
    <t>缺席</t>
  </si>
  <si>
    <t>出席</t>
  </si>
  <si>
    <t>请假</t>
  </si>
  <si>
    <t>李飞</t>
    <phoneticPr fontId="16" type="noConversion"/>
  </si>
  <si>
    <t>滴滴对公</t>
    <phoneticPr fontId="16" type="noConversion"/>
  </si>
  <si>
    <t>月付</t>
    <phoneticPr fontId="16" type="noConversion"/>
  </si>
  <si>
    <t>ADU0510</t>
    <phoneticPr fontId="16" type="noConversion"/>
  </si>
  <si>
    <t>小白龙代收10200，欠押金2000 5.19付</t>
    <phoneticPr fontId="16" type="noConversion"/>
  </si>
  <si>
    <t>代收金额</t>
    <phoneticPr fontId="16" type="noConversion"/>
  </si>
  <si>
    <t>董思顺</t>
  </si>
  <si>
    <t>ABL7106</t>
  </si>
  <si>
    <t>AAB3009</t>
  </si>
  <si>
    <t>罗菁</t>
  </si>
  <si>
    <t>AA78530</t>
  </si>
  <si>
    <t>靳小东</t>
  </si>
  <si>
    <t>ABN6370</t>
  </si>
  <si>
    <t>5/6-6/5欠4800 5/12 5/19 5/26付1500+1500+1800</t>
    <phoneticPr fontId="16" type="noConversion"/>
  </si>
  <si>
    <t>首期欠7500</t>
    <phoneticPr fontId="16" type="noConversion"/>
  </si>
  <si>
    <t>类型</t>
    <phoneticPr fontId="16" type="noConversion"/>
  </si>
  <si>
    <t>求和项:实收金额</t>
  </si>
  <si>
    <t>总计</t>
  </si>
  <si>
    <t>微信</t>
  </si>
  <si>
    <t>支付宝</t>
  </si>
  <si>
    <t>列标签</t>
  </si>
  <si>
    <t>LS-000002</t>
  </si>
  <si>
    <t>LS-000058</t>
  </si>
  <si>
    <t>LS-000054</t>
  </si>
  <si>
    <t>LS-000064</t>
  </si>
  <si>
    <t>LS-000124</t>
  </si>
  <si>
    <t>支付宝</t>
    <phoneticPr fontId="16" type="noConversion"/>
  </si>
  <si>
    <t>4/8-5/7已清</t>
  </si>
  <si>
    <t>抵扣</t>
    <phoneticPr fontId="16" type="noConversion"/>
  </si>
  <si>
    <t>现金</t>
    <phoneticPr fontId="16" type="noConversion"/>
  </si>
  <si>
    <t>LS-000019</t>
  </si>
  <si>
    <t>微信</t>
    <phoneticPr fontId="16" type="noConversion"/>
  </si>
  <si>
    <t>LS-000086</t>
  </si>
  <si>
    <t>押金</t>
    <phoneticPr fontId="16" type="noConversion"/>
  </si>
  <si>
    <t>5/6-6/5欠7500</t>
    <phoneticPr fontId="16" type="noConversion"/>
  </si>
  <si>
    <t>LS-000007</t>
  </si>
  <si>
    <t>LS-000013</t>
  </si>
  <si>
    <t>押金</t>
    <phoneticPr fontId="16" type="noConversion"/>
  </si>
  <si>
    <t>微信</t>
    <phoneticPr fontId="16" type="noConversion"/>
  </si>
  <si>
    <t>董家旭</t>
    <phoneticPr fontId="16" type="noConversion"/>
  </si>
  <si>
    <t>滴滴对公</t>
    <phoneticPr fontId="16" type="noConversion"/>
  </si>
  <si>
    <t>董家旭</t>
    <phoneticPr fontId="16" type="noConversion"/>
  </si>
  <si>
    <t>月付</t>
    <phoneticPr fontId="16" type="noConversion"/>
  </si>
  <si>
    <t>AG03198</t>
    <phoneticPr fontId="16" type="noConversion"/>
  </si>
  <si>
    <t>生效中</t>
    <phoneticPr fontId="16" type="noConversion"/>
  </si>
  <si>
    <t>LS-000001</t>
  </si>
  <si>
    <t>LS-000003</t>
  </si>
  <si>
    <t>LS-000008</t>
  </si>
  <si>
    <t>LS-000009</t>
  </si>
  <si>
    <t>LS-000017</t>
  </si>
  <si>
    <t>LS-000018</t>
  </si>
  <si>
    <t>LS-000020</t>
  </si>
  <si>
    <t>LS-000021</t>
  </si>
  <si>
    <t>LS-000022</t>
  </si>
  <si>
    <t>LS-000028</t>
  </si>
  <si>
    <t>LS-000036</t>
  </si>
  <si>
    <t>LS-000038</t>
  </si>
  <si>
    <t>LS-000039</t>
  </si>
  <si>
    <t>LS-000044</t>
  </si>
  <si>
    <t>LS-000047</t>
  </si>
  <si>
    <t>LS-000051</t>
  </si>
  <si>
    <t>LS-000055</t>
  </si>
  <si>
    <t>LS-000057</t>
  </si>
  <si>
    <t>LS-000059</t>
  </si>
  <si>
    <t>LS-000060</t>
  </si>
  <si>
    <t>LS-000062</t>
  </si>
  <si>
    <t>LS-000063</t>
  </si>
  <si>
    <t>LS-000065</t>
  </si>
  <si>
    <t>LS-000066</t>
  </si>
  <si>
    <t>LS-000068</t>
  </si>
  <si>
    <t>LS-000070</t>
  </si>
  <si>
    <t>LS-000071</t>
  </si>
  <si>
    <t>LS-000079</t>
  </si>
  <si>
    <t>LS-000080</t>
  </si>
  <si>
    <t>LS-000082</t>
  </si>
  <si>
    <t>LS-000083</t>
  </si>
  <si>
    <t>LS-000084</t>
  </si>
  <si>
    <t>LS-000085</t>
  </si>
  <si>
    <t>LS-000092</t>
  </si>
  <si>
    <t>LS-000093</t>
  </si>
  <si>
    <t>LS-000094</t>
  </si>
  <si>
    <t>LS-000095</t>
  </si>
  <si>
    <t>LS-000096</t>
  </si>
  <si>
    <t>LS-000104</t>
  </si>
  <si>
    <t>LS-000110</t>
  </si>
  <si>
    <t>LS-000111</t>
  </si>
  <si>
    <t>LS-000115</t>
  </si>
  <si>
    <t>LS-000120</t>
  </si>
  <si>
    <t>LS-000122</t>
  </si>
  <si>
    <t>LS-000126</t>
  </si>
  <si>
    <t>LS-000127</t>
  </si>
  <si>
    <t>LS-000129</t>
  </si>
  <si>
    <t>LS-000130</t>
  </si>
  <si>
    <t>LS-000132</t>
  </si>
  <si>
    <t>LS-000133</t>
  </si>
  <si>
    <t>LS-000135</t>
  </si>
  <si>
    <t>LS-000137</t>
  </si>
  <si>
    <t>LS-000138</t>
  </si>
  <si>
    <t>LS-000141</t>
  </si>
  <si>
    <t>5/15 续签5/31-&gt;8/31
7300-&gt;7000</t>
    <phoneticPr fontId="16" type="noConversion"/>
  </si>
  <si>
    <t>5/16续签 5/9-&gt;8/31</t>
    <phoneticPr fontId="16" type="noConversion"/>
  </si>
  <si>
    <t>续签5/6-&gt;8/31</t>
    <phoneticPr fontId="16" type="noConversion"/>
  </si>
  <si>
    <t>5/16 续签5/24-&gt;8/27</t>
    <phoneticPr fontId="16" type="noConversion"/>
  </si>
  <si>
    <t>5/1-5/31已清</t>
    <phoneticPr fontId="16" type="noConversion"/>
  </si>
  <si>
    <t>陈利忠</t>
  </si>
  <si>
    <t>AA61361</t>
  </si>
  <si>
    <t>4月起7500-&gt;7000</t>
    <phoneticPr fontId="16" type="noConversion"/>
  </si>
  <si>
    <t>调整天数</t>
    <phoneticPr fontId="16" type="noConversion"/>
  </si>
  <si>
    <t>公司转账</t>
    <phoneticPr fontId="16" type="noConversion"/>
  </si>
  <si>
    <t>LS-000142</t>
  </si>
  <si>
    <t>余朝堰</t>
    <phoneticPr fontId="16" type="noConversion"/>
  </si>
  <si>
    <t>滴滴对公</t>
    <phoneticPr fontId="16" type="noConversion"/>
  </si>
  <si>
    <t>月付</t>
    <phoneticPr fontId="16" type="noConversion"/>
  </si>
  <si>
    <t>AAN2830</t>
    <phoneticPr fontId="16" type="noConversion"/>
  </si>
  <si>
    <t>生效中</t>
    <phoneticPr fontId="16" type="noConversion"/>
  </si>
  <si>
    <t>小白龙代收15000</t>
    <phoneticPr fontId="16" type="noConversion"/>
  </si>
  <si>
    <t>发生日期</t>
    <phoneticPr fontId="16" type="noConversion"/>
  </si>
  <si>
    <t xml:space="preserve">续租5/19-8/19租金4500，周健康押金转让5000余3850，已补650 </t>
    <phoneticPr fontId="16" type="noConversion"/>
  </si>
  <si>
    <t>余朝堰</t>
  </si>
  <si>
    <t>周蕾私账</t>
    <phoneticPr fontId="16" type="noConversion"/>
  </si>
  <si>
    <t>5/21-6/20欠6300</t>
    <phoneticPr fontId="16" type="noConversion"/>
  </si>
  <si>
    <t>LS-000143</t>
  </si>
  <si>
    <t>陈林春</t>
    <phoneticPr fontId="16" type="noConversion"/>
  </si>
  <si>
    <t>滴滴对公</t>
    <phoneticPr fontId="16" type="noConversion"/>
  </si>
  <si>
    <t>月付</t>
    <phoneticPr fontId="16" type="noConversion"/>
  </si>
  <si>
    <t>ABA9253</t>
    <phoneticPr fontId="16" type="noConversion"/>
  </si>
  <si>
    <t>LS-000144</t>
    <phoneticPr fontId="16" type="noConversion"/>
  </si>
  <si>
    <t>已续租LS-000144</t>
    <phoneticPr fontId="16" type="noConversion"/>
  </si>
  <si>
    <t>6/1付3600+400（补押金） 6/15付3600</t>
    <phoneticPr fontId="16" type="noConversion"/>
  </si>
  <si>
    <t>陈林春</t>
    <phoneticPr fontId="16" type="noConversion"/>
  </si>
  <si>
    <t>日期-渠道</t>
  </si>
  <si>
    <t>LS-000145</t>
  </si>
  <si>
    <t>到期续签</t>
    <phoneticPr fontId="16" type="noConversion"/>
  </si>
  <si>
    <t>LS-000146</t>
  </si>
  <si>
    <t>LS-000147</t>
  </si>
  <si>
    <t>张锋</t>
    <phoneticPr fontId="16" type="noConversion"/>
  </si>
  <si>
    <t>滴滴对公</t>
    <phoneticPr fontId="16" type="noConversion"/>
  </si>
  <si>
    <t>月付</t>
    <phoneticPr fontId="16" type="noConversion"/>
  </si>
  <si>
    <t>AG58739</t>
    <phoneticPr fontId="16" type="noConversion"/>
  </si>
  <si>
    <t>生效中</t>
    <phoneticPr fontId="16" type="noConversion"/>
  </si>
  <si>
    <t>董家旭介绍</t>
    <phoneticPr fontId="16" type="noConversion"/>
  </si>
  <si>
    <t>王建伟</t>
    <phoneticPr fontId="16" type="noConversion"/>
  </si>
  <si>
    <t>欠7000 5/31前补齐</t>
    <phoneticPr fontId="16" type="noConversion"/>
  </si>
  <si>
    <t>暂停</t>
    <phoneticPr fontId="16" type="noConversion"/>
  </si>
  <si>
    <t>微信</t>
    <phoneticPr fontId="16" type="noConversion"/>
  </si>
  <si>
    <t>缺席</t>
    <phoneticPr fontId="16" type="noConversion"/>
  </si>
  <si>
    <t>连续2月缺席</t>
    <phoneticPr fontId="16" type="noConversion"/>
  </si>
  <si>
    <t>丢车</t>
    <phoneticPr fontId="16" type="noConversion"/>
  </si>
  <si>
    <t>LS-000148</t>
  </si>
  <si>
    <t>LS-000149</t>
  </si>
  <si>
    <t>郎学玲</t>
    <phoneticPr fontId="16" type="noConversion"/>
  </si>
  <si>
    <t>滴滴对公</t>
    <phoneticPr fontId="16" type="noConversion"/>
  </si>
  <si>
    <t>月付</t>
    <phoneticPr fontId="16" type="noConversion"/>
  </si>
  <si>
    <t>生效中</t>
    <phoneticPr fontId="16" type="noConversion"/>
  </si>
  <si>
    <t>公司账户</t>
    <phoneticPr fontId="16" type="noConversion"/>
  </si>
  <si>
    <t>补首期租金</t>
    <phoneticPr fontId="16" type="noConversion"/>
  </si>
  <si>
    <t>LS-000150</t>
  </si>
  <si>
    <t>郭红涛</t>
    <phoneticPr fontId="16" type="noConversion"/>
  </si>
  <si>
    <t>AAX3890</t>
    <phoneticPr fontId="16" type="noConversion"/>
  </si>
  <si>
    <t>LS-000151</t>
  </si>
  <si>
    <t>张贺</t>
    <phoneticPr fontId="16" type="noConversion"/>
  </si>
  <si>
    <t>AFT1839</t>
    <phoneticPr fontId="16" type="noConversion"/>
  </si>
  <si>
    <t>郭红涛</t>
    <phoneticPr fontId="16" type="noConversion"/>
  </si>
  <si>
    <t>押金欠1000</t>
    <phoneticPr fontId="16" type="noConversion"/>
  </si>
  <si>
    <t>介绍费</t>
    <phoneticPr fontId="16" type="noConversion"/>
  </si>
  <si>
    <t>抵扣</t>
    <phoneticPr fontId="16" type="noConversion"/>
  </si>
  <si>
    <t>6/2-7/1欠6500</t>
    <phoneticPr fontId="16" type="noConversion"/>
  </si>
  <si>
    <t>滴滴对公</t>
    <phoneticPr fontId="16" type="noConversion"/>
  </si>
  <si>
    <t>LS-000152</t>
    <phoneticPr fontId="16" type="noConversion"/>
  </si>
  <si>
    <t>严家宽</t>
    <phoneticPr fontId="16" type="noConversion"/>
  </si>
  <si>
    <t>LS-000153</t>
    <phoneticPr fontId="16" type="noConversion"/>
  </si>
  <si>
    <t>小白龙代收6700欠8000 9、16、23、30还2000</t>
    <phoneticPr fontId="16" type="noConversion"/>
  </si>
  <si>
    <t>押金剩余</t>
    <phoneticPr fontId="16" type="noConversion"/>
  </si>
  <si>
    <t>LS-000154</t>
    <phoneticPr fontId="16" type="noConversion"/>
  </si>
  <si>
    <t>江奎</t>
    <phoneticPr fontId="16" type="noConversion"/>
  </si>
  <si>
    <t>王坤祥</t>
  </si>
  <si>
    <t>王坤祥</t>
    <phoneticPr fontId="16" type="noConversion"/>
  </si>
  <si>
    <t>小白龙代收11500</t>
    <phoneticPr fontId="16" type="noConversion"/>
  </si>
  <si>
    <t>吴国仲</t>
  </si>
  <si>
    <t>吴国仲</t>
    <phoneticPr fontId="16" type="noConversion"/>
  </si>
  <si>
    <t>LS-000155</t>
    <phoneticPr fontId="16" type="noConversion"/>
  </si>
  <si>
    <t>LS-000156</t>
    <phoneticPr fontId="16" type="noConversion"/>
  </si>
  <si>
    <t>许伟</t>
    <phoneticPr fontId="16" type="noConversion"/>
  </si>
  <si>
    <t>小白龙代收6800 押金欠8000 13、20、27、4付2000</t>
    <phoneticPr fontId="16" type="noConversion"/>
  </si>
  <si>
    <t>小白龙代收11800已补200租金</t>
    <phoneticPr fontId="16" type="noConversion"/>
  </si>
  <si>
    <t>LS-000157</t>
    <phoneticPr fontId="16" type="noConversion"/>
  </si>
  <si>
    <t>张海林</t>
  </si>
  <si>
    <t>LS-000158</t>
    <phoneticPr fontId="16" type="noConversion"/>
  </si>
  <si>
    <t>张海林</t>
    <phoneticPr fontId="16" type="noConversion"/>
  </si>
  <si>
    <t xml:space="preserve">滴滴对公	</t>
    <phoneticPr fontId="16" type="noConversion"/>
  </si>
  <si>
    <t>租金后付</t>
    <phoneticPr fontId="16" type="noConversion"/>
  </si>
  <si>
    <t>孟庆彬</t>
    <phoneticPr fontId="16" type="noConversion"/>
  </si>
  <si>
    <t>董茗嘉</t>
    <phoneticPr fontId="16" type="noConversion"/>
  </si>
  <si>
    <t>押金后补14、21、28、5付2000</t>
    <phoneticPr fontId="16" type="noConversion"/>
  </si>
  <si>
    <t>LS-000159</t>
    <phoneticPr fontId="16" type="noConversion"/>
  </si>
  <si>
    <t>LS-000160</t>
    <phoneticPr fontId="16" type="noConversion"/>
  </si>
  <si>
    <t>租金</t>
    <phoneticPr fontId="16" type="noConversion"/>
  </si>
  <si>
    <t>支付宝</t>
    <phoneticPr fontId="16" type="noConversion"/>
  </si>
  <si>
    <t>LS-000161</t>
  </si>
  <si>
    <t>LS-000003</t>
    <phoneticPr fontId="16" type="noConversion"/>
  </si>
  <si>
    <t>LS-000162</t>
  </si>
  <si>
    <t>6/2起转周付1950</t>
    <phoneticPr fontId="16" type="noConversion"/>
  </si>
  <si>
    <t>6/1-6/30欠5000</t>
    <phoneticPr fontId="16" type="noConversion"/>
  </si>
  <si>
    <t>5/30-5/31已清</t>
    <phoneticPr fontId="16" type="noConversion"/>
  </si>
  <si>
    <t>LS-000163</t>
  </si>
  <si>
    <t>马永彪</t>
  </si>
  <si>
    <t>孟庆彬</t>
  </si>
  <si>
    <t>马永彪</t>
    <phoneticPr fontId="16" type="noConversion"/>
  </si>
  <si>
    <t>LS-000164</t>
  </si>
  <si>
    <t>吴振刚</t>
    <phoneticPr fontId="16" type="noConversion"/>
  </si>
  <si>
    <t>欠8000租金 16、23、30、7</t>
    <phoneticPr fontId="16" type="noConversion"/>
  </si>
  <si>
    <t>任子泳</t>
    <phoneticPr fontId="16" type="noConversion"/>
  </si>
  <si>
    <t>LS-000024</t>
    <phoneticPr fontId="16" type="noConversion"/>
  </si>
  <si>
    <t>LS-000165</t>
  </si>
  <si>
    <t>欠8000租金 19、26、3、10</t>
    <phoneticPr fontId="16" type="noConversion"/>
  </si>
  <si>
    <t>LS-000166</t>
  </si>
  <si>
    <t>余海</t>
    <phoneticPr fontId="16" type="noConversion"/>
  </si>
  <si>
    <t>LS-000167</t>
  </si>
  <si>
    <t>胡长治</t>
    <phoneticPr fontId="16" type="noConversion"/>
  </si>
  <si>
    <t>LS-000168</t>
  </si>
  <si>
    <t>李帅</t>
    <phoneticPr fontId="16" type="noConversion"/>
  </si>
  <si>
    <t>AA98071</t>
    <phoneticPr fontId="16" type="noConversion"/>
  </si>
  <si>
    <t>押金后补22、29、6、13付2000</t>
    <phoneticPr fontId="16" type="noConversion"/>
  </si>
  <si>
    <t>6/14-6/28已清</t>
    <phoneticPr fontId="16" type="noConversion"/>
  </si>
  <si>
    <t>LS-000169</t>
  </si>
  <si>
    <t>LS-000170</t>
  </si>
  <si>
    <t>方豪</t>
    <phoneticPr fontId="16" type="noConversion"/>
  </si>
  <si>
    <t>滴滴对公</t>
    <phoneticPr fontId="16" type="noConversion"/>
  </si>
  <si>
    <t>月付</t>
    <phoneticPr fontId="16" type="noConversion"/>
  </si>
  <si>
    <t>AAJ7833</t>
    <phoneticPr fontId="16" type="noConversion"/>
  </si>
  <si>
    <t>生效中</t>
    <phoneticPr fontId="16" type="noConversion"/>
  </si>
  <si>
    <t>押金后补23、30、7、14付2000</t>
    <phoneticPr fontId="16" type="noConversion"/>
  </si>
  <si>
    <t>余桂萍</t>
    <phoneticPr fontId="16" type="noConversion"/>
  </si>
  <si>
    <t>不限平台</t>
    <phoneticPr fontId="16" type="noConversion"/>
  </si>
  <si>
    <t>押金后补23付1000，30付2000</t>
    <phoneticPr fontId="16" type="noConversion"/>
  </si>
  <si>
    <t>LS-000171</t>
  </si>
  <si>
    <t>LS-000172</t>
  </si>
  <si>
    <t>孙忠政</t>
    <phoneticPr fontId="16" type="noConversion"/>
  </si>
  <si>
    <t>LS-000173</t>
  </si>
  <si>
    <t>张超</t>
    <phoneticPr fontId="16" type="noConversion"/>
  </si>
  <si>
    <t>尹春</t>
    <phoneticPr fontId="16" type="noConversion"/>
  </si>
  <si>
    <t>租金</t>
    <phoneticPr fontId="16" type="noConversion"/>
  </si>
  <si>
    <t>押金</t>
    <phoneticPr fontId="16" type="noConversion"/>
  </si>
  <si>
    <t>支付宝</t>
    <phoneticPr fontId="16" type="noConversion"/>
  </si>
  <si>
    <t>押金欠2000</t>
    <phoneticPr fontId="16" type="noConversion"/>
  </si>
  <si>
    <t>5/2-5/8已清 押金欠950</t>
    <phoneticPr fontId="16" type="noConversion"/>
  </si>
  <si>
    <t>5/9-5/15已清 押金欠950</t>
    <phoneticPr fontId="16" type="noConversion"/>
  </si>
  <si>
    <t>LS-000080</t>
    <phoneticPr fontId="16" type="noConversion"/>
  </si>
  <si>
    <t>租金</t>
    <phoneticPr fontId="16" type="noConversion"/>
  </si>
  <si>
    <t>支付宝</t>
    <phoneticPr fontId="16" type="noConversion"/>
  </si>
  <si>
    <t>不需参加</t>
    <phoneticPr fontId="16" type="noConversion"/>
  </si>
  <si>
    <t>LS-000174</t>
  </si>
  <si>
    <t>LS-000175</t>
  </si>
  <si>
    <t>景龙</t>
    <phoneticPr fontId="16" type="noConversion"/>
  </si>
  <si>
    <t>AAJ3083</t>
    <phoneticPr fontId="16" type="noConversion"/>
  </si>
  <si>
    <t>安小兵</t>
    <phoneticPr fontId="16" type="noConversion"/>
  </si>
  <si>
    <t>AFP5979</t>
    <phoneticPr fontId="16" type="noConversion"/>
  </si>
  <si>
    <t>滴滴对公</t>
    <phoneticPr fontId="16" type="noConversion"/>
  </si>
  <si>
    <t>月付</t>
    <phoneticPr fontId="16" type="noConversion"/>
  </si>
  <si>
    <t>生效中</t>
    <phoneticPr fontId="16" type="noConversion"/>
  </si>
  <si>
    <t>赵正强</t>
    <phoneticPr fontId="16" type="noConversion"/>
  </si>
  <si>
    <t>滴滴对公</t>
    <phoneticPr fontId="16" type="noConversion"/>
  </si>
  <si>
    <t>月付</t>
    <phoneticPr fontId="16" type="noConversion"/>
  </si>
  <si>
    <t>AAT5187</t>
    <phoneticPr fontId="16" type="noConversion"/>
  </si>
  <si>
    <t>生效中</t>
    <phoneticPr fontId="16" type="noConversion"/>
  </si>
  <si>
    <t>押金后补28、4、11、18付2000</t>
    <phoneticPr fontId="16" type="noConversion"/>
  </si>
  <si>
    <t>LS-000176</t>
  </si>
  <si>
    <t>LS-000177</t>
  </si>
  <si>
    <t>陈合得</t>
    <phoneticPr fontId="16" type="noConversion"/>
  </si>
  <si>
    <t>滴滴对公</t>
    <phoneticPr fontId="16" type="noConversion"/>
  </si>
  <si>
    <t>月付</t>
    <phoneticPr fontId="16" type="noConversion"/>
  </si>
  <si>
    <t>AAB2970</t>
    <phoneticPr fontId="16" type="noConversion"/>
  </si>
  <si>
    <t>生效中</t>
    <phoneticPr fontId="16" type="noConversion"/>
  </si>
  <si>
    <t>连续3月缺席</t>
    <phoneticPr fontId="16" type="noConversion"/>
  </si>
  <si>
    <t>缺席</t>
    <phoneticPr fontId="16" type="noConversion"/>
  </si>
  <si>
    <t>LS-000178</t>
  </si>
  <si>
    <t>柴利民</t>
    <phoneticPr fontId="16" type="noConversion"/>
  </si>
  <si>
    <t>AAX0823</t>
    <phoneticPr fontId="16" type="noConversion"/>
  </si>
  <si>
    <t>押金后补28付800</t>
    <phoneticPr fontId="16" type="noConversion"/>
  </si>
  <si>
    <t>押金后补28、4、11、18付2000</t>
    <phoneticPr fontId="16" type="noConversion"/>
  </si>
  <si>
    <t>5/12-6/11已清</t>
    <phoneticPr fontId="16" type="noConversion"/>
  </si>
  <si>
    <t>LS-000179</t>
  </si>
  <si>
    <t>王家振</t>
    <phoneticPr fontId="16" type="noConversion"/>
  </si>
  <si>
    <t>滴滴对公</t>
    <phoneticPr fontId="16" type="noConversion"/>
  </si>
  <si>
    <t>月付</t>
    <phoneticPr fontId="16" type="noConversion"/>
  </si>
  <si>
    <t>AAC5338</t>
    <phoneticPr fontId="16" type="noConversion"/>
  </si>
  <si>
    <t>生效中</t>
    <phoneticPr fontId="16" type="noConversion"/>
  </si>
  <si>
    <t>押金后补2、9、16、23付2000</t>
    <phoneticPr fontId="16" type="noConversion"/>
  </si>
  <si>
    <t>5/23-5/29已清 5/30-5/31欠550</t>
    <phoneticPr fontId="16" type="noConversion"/>
  </si>
  <si>
    <t>5/30-5/31已清 6/1-6/30欠5900</t>
    <phoneticPr fontId="16" type="noConversion"/>
  </si>
  <si>
    <t>6/1-6/30欠3400</t>
    <phoneticPr fontId="16" type="noConversion"/>
  </si>
  <si>
    <t>6/1-6/30欠4900</t>
    <phoneticPr fontId="16" type="noConversion"/>
  </si>
  <si>
    <t>孙忠政</t>
  </si>
  <si>
    <t>方豪</t>
  </si>
  <si>
    <t>余桂萍</t>
  </si>
  <si>
    <t>景龙</t>
  </si>
  <si>
    <t>赵正强</t>
  </si>
  <si>
    <t>赵合得</t>
  </si>
  <si>
    <t>柴利民</t>
  </si>
  <si>
    <t>6/14结清</t>
    <phoneticPr fontId="16" type="noConversion"/>
  </si>
  <si>
    <t>5/18结清</t>
    <phoneticPr fontId="16" type="noConversion"/>
  </si>
  <si>
    <t>吴红转租 6/29-7/18代扣8500</t>
    <phoneticPr fontId="16" type="noConversion"/>
  </si>
  <si>
    <t>押金欠3880 6/10-7/9欠7000</t>
    <phoneticPr fontId="16" type="noConversion"/>
  </si>
  <si>
    <t>押金欠2380 6/10-7/9欠7000</t>
    <phoneticPr fontId="16" type="noConversion"/>
  </si>
  <si>
    <t>押金欠380 6/10-7/9欠7000</t>
    <phoneticPr fontId="16" type="noConversion"/>
  </si>
  <si>
    <t>LS-000180</t>
  </si>
  <si>
    <t>？</t>
    <phoneticPr fontId="16" type="noConversion"/>
  </si>
  <si>
    <t>维修费</t>
    <phoneticPr fontId="16" type="noConversion"/>
  </si>
  <si>
    <t>6/1-6/30已清</t>
  </si>
  <si>
    <t>处理违章</t>
    <phoneticPr fontId="16" type="noConversion"/>
  </si>
  <si>
    <t>减免</t>
    <phoneticPr fontId="16" type="noConversion"/>
  </si>
  <si>
    <t>6/7-7/6欠2000</t>
    <phoneticPr fontId="16" type="noConversion"/>
  </si>
  <si>
    <t>6/1-6/30欠2900</t>
    <phoneticPr fontId="16" type="noConversion"/>
  </si>
  <si>
    <t>押金已清</t>
    <phoneticPr fontId="16" type="noConversion"/>
  </si>
  <si>
    <t>LS-000181</t>
  </si>
  <si>
    <t>李小华</t>
    <phoneticPr fontId="16" type="noConversion"/>
  </si>
  <si>
    <t>滴滴对公</t>
    <phoneticPr fontId="16" type="noConversion"/>
  </si>
  <si>
    <t>月付</t>
    <phoneticPr fontId="16" type="noConversion"/>
  </si>
  <si>
    <t>ABT0398</t>
    <phoneticPr fontId="16" type="noConversion"/>
  </si>
  <si>
    <t>生效中</t>
    <phoneticPr fontId="16" type="noConversion"/>
  </si>
  <si>
    <t>押金</t>
    <phoneticPr fontId="16" type="noConversion"/>
  </si>
  <si>
    <t>微信</t>
    <phoneticPr fontId="16" type="noConversion"/>
  </si>
  <si>
    <t>LS-000182</t>
  </si>
  <si>
    <t>LS-000183</t>
  </si>
  <si>
    <t>逾期欠款</t>
    <phoneticPr fontId="16" type="noConversion"/>
  </si>
  <si>
    <t>6/16-6/22欠1000 押金欠2000</t>
    <phoneticPr fontId="16" type="noConversion"/>
  </si>
  <si>
    <t>6/19-6/25已清 押金欠2000</t>
    <phoneticPr fontId="16" type="noConversion"/>
  </si>
  <si>
    <t>LS-000184</t>
  </si>
  <si>
    <t>LS-000185</t>
  </si>
  <si>
    <t>公司二维码</t>
    <phoneticPr fontId="16" type="noConversion"/>
  </si>
  <si>
    <t>pos刷卡</t>
    <phoneticPr fontId="16" type="noConversion"/>
  </si>
  <si>
    <t>LS-000186</t>
  </si>
  <si>
    <t>闫家胜</t>
    <phoneticPr fontId="16" type="noConversion"/>
  </si>
  <si>
    <t>AAT3696</t>
    <phoneticPr fontId="16" type="noConversion"/>
  </si>
  <si>
    <t>生效中</t>
    <phoneticPr fontId="16" type="noConversion"/>
  </si>
  <si>
    <t>LS-000187</t>
  </si>
  <si>
    <t>王好轩</t>
    <phoneticPr fontId="16" type="noConversion"/>
  </si>
  <si>
    <t>滴滴对公</t>
    <phoneticPr fontId="16" type="noConversion"/>
  </si>
  <si>
    <t>月付</t>
    <phoneticPr fontId="16" type="noConversion"/>
  </si>
  <si>
    <t>ABN7351</t>
    <phoneticPr fontId="16" type="noConversion"/>
  </si>
  <si>
    <t>生效中</t>
    <phoneticPr fontId="16" type="noConversion"/>
  </si>
  <si>
    <t>欠4500 16付200023付2500</t>
    <phoneticPr fontId="16" type="noConversion"/>
  </si>
  <si>
    <t>LS-000188</t>
  </si>
  <si>
    <t>高金辉</t>
    <phoneticPr fontId="16" type="noConversion"/>
  </si>
  <si>
    <t>月付</t>
    <phoneticPr fontId="16" type="noConversion"/>
  </si>
  <si>
    <t>ABA3761</t>
    <phoneticPr fontId="16" type="noConversion"/>
  </si>
  <si>
    <t>生效中</t>
    <phoneticPr fontId="16" type="noConversion"/>
  </si>
  <si>
    <t>欠8000 19、26、2、9付2000</t>
    <phoneticPr fontId="16" type="noConversion"/>
  </si>
  <si>
    <t>LS-000189</t>
  </si>
  <si>
    <t>代扣代缴</t>
    <phoneticPr fontId="16" type="noConversion"/>
  </si>
  <si>
    <t>LS-000190</t>
  </si>
  <si>
    <t>LS-000191</t>
  </si>
  <si>
    <t>胡明亮</t>
    <phoneticPr fontId="16" type="noConversion"/>
  </si>
  <si>
    <t>AAX5553</t>
    <phoneticPr fontId="16" type="noConversion"/>
  </si>
  <si>
    <t>生效中</t>
    <phoneticPr fontId="16" type="noConversion"/>
  </si>
  <si>
    <t>郭礼标</t>
    <phoneticPr fontId="16" type="noConversion"/>
  </si>
  <si>
    <t>ABA9253</t>
    <phoneticPr fontId="16" type="noConversion"/>
  </si>
  <si>
    <t>刘洪兵</t>
    <phoneticPr fontId="16" type="noConversion"/>
  </si>
  <si>
    <t>刘兆欣</t>
    <phoneticPr fontId="16" type="noConversion"/>
  </si>
  <si>
    <t>LS-000192</t>
  </si>
  <si>
    <t>LS-000193</t>
  </si>
  <si>
    <t>欠8000 25、1、8、15付2000</t>
    <phoneticPr fontId="16" type="noConversion"/>
  </si>
  <si>
    <t>欠4600 25补齐</t>
    <phoneticPr fontId="16" type="noConversion"/>
  </si>
  <si>
    <t>LS-000194</t>
  </si>
  <si>
    <t>LS-000195</t>
  </si>
  <si>
    <t>LS-000196</t>
  </si>
  <si>
    <t>关永智</t>
    <phoneticPr fontId="16" type="noConversion"/>
  </si>
  <si>
    <t>滴滴对公</t>
    <phoneticPr fontId="16" type="noConversion"/>
  </si>
  <si>
    <t>月付</t>
    <phoneticPr fontId="16" type="noConversion"/>
  </si>
  <si>
    <t>AAV1750</t>
    <phoneticPr fontId="16" type="noConversion"/>
  </si>
  <si>
    <t>生效中</t>
    <phoneticPr fontId="16" type="noConversion"/>
  </si>
  <si>
    <t>李可海</t>
    <phoneticPr fontId="16" type="noConversion"/>
  </si>
  <si>
    <t>代扣代缴</t>
  </si>
  <si>
    <t>公司账户</t>
  </si>
  <si>
    <t>事故补款</t>
  </si>
  <si>
    <t>事故补款</t>
    <phoneticPr fontId="16" type="noConversion"/>
  </si>
  <si>
    <t>关鹏</t>
    <phoneticPr fontId="16" type="noConversion"/>
  </si>
  <si>
    <t>滴滴对公</t>
    <phoneticPr fontId="16" type="noConversion"/>
  </si>
  <si>
    <t>月付</t>
    <phoneticPr fontId="16" type="noConversion"/>
  </si>
  <si>
    <t>AAC5389</t>
    <phoneticPr fontId="16" type="noConversion"/>
  </si>
  <si>
    <t>生效中</t>
    <phoneticPr fontId="16" type="noConversion"/>
  </si>
  <si>
    <t>欠8000 1、8、15、22付2000</t>
    <phoneticPr fontId="16" type="noConversion"/>
  </si>
  <si>
    <t>LS-000197</t>
  </si>
  <si>
    <t xml:space="preserve"> 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</si>
</sst>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&quot;¥&quot;* #,##0.00_);_(&quot;¥&quot;* \(#,##0.00\);_(&quot;¥&quot;* &quot;-&quot;??_);_(@_)"/>
    <numFmt numFmtId="177" formatCode="&quot;￥&quot;#,##0;&quot;￥&quot;\-#,##0"/>
    <numFmt numFmtId="178" formatCode="yyyy\-mm\-dd;@"/>
    <numFmt numFmtId="179" formatCode="m&quot;月&quot;d&quot;日&quot;;@"/>
    <numFmt numFmtId="180" formatCode="_ &quot;¥&quot;* #,##0_ ;_ &quot;¥&quot;* \-#,##0_ ;_ &quot;¥&quot;* &quot;-&quot;??_ ;_ @_ "/>
    <numFmt numFmtId="181" formatCode="_(&quot;¥&quot;* #,##0_);_(&quot;¥&quot;* \(#,##0\);_(&quot;¥&quot;* &quot;-&quot;??_);_(@_)"/>
  </numFmts>
  <fonts count="28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b/>
      <sz val="12"/>
      <color rgb="FFFF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8DD39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2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176" fontId="17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11" borderId="14" applyNumberFormat="0" applyFont="0" applyAlignment="0" applyProtection="0">
      <alignment vertical="center"/>
    </xf>
    <xf numFmtId="0" fontId="18" fillId="12" borderId="0" applyNumberFormat="0" applyFont="0" applyBorder="0" applyAlignment="0" applyProtection="0">
      <alignment vertical="center"/>
    </xf>
    <xf numFmtId="0" fontId="18" fillId="13" borderId="0" applyNumberFormat="0" applyFon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181" fontId="26" fillId="16" borderId="0" applyNumberFormat="0" applyFon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3" applyNumberFormat="0" applyFont="0" applyBorder="0" applyAlignment="0" applyProtection="0">
      <alignment vertical="center"/>
      <protection locked="0"/>
    </xf>
    <xf numFmtId="0" fontId="27" fillId="18" borderId="3" applyNumberFormat="0" applyFont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178" fontId="9" fillId="2" borderId="4" xfId="2" applyNumberFormat="1" applyFont="1" applyFill="1" applyBorder="1" applyAlignment="1">
      <alignment horizontal="left" vertical="center"/>
    </xf>
    <xf numFmtId="0" fontId="6" fillId="0" borderId="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3" xfId="2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79" fontId="9" fillId="2" borderId="4" xfId="2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12" fillId="2" borderId="5" xfId="2" applyFont="1" applyFill="1" applyBorder="1" applyAlignment="1">
      <alignment horizontal="center" vertical="center" wrapText="1"/>
    </xf>
    <xf numFmtId="179" fontId="9" fillId="2" borderId="3" xfId="2" applyNumberFormat="1" applyFont="1" applyFill="1" applyBorder="1" applyAlignment="1">
      <alignment horizontal="center" vertical="center"/>
    </xf>
    <xf numFmtId="180" fontId="5" fillId="2" borderId="5" xfId="9" applyNumberFormat="1" applyFont="1" applyFill="1" applyBorder="1" applyAlignment="1">
      <alignment horizontal="center" vertical="center"/>
    </xf>
    <xf numFmtId="180" fontId="2" fillId="0" borderId="0" xfId="9" applyNumberFormat="1" applyFont="1">
      <alignment vertical="center"/>
    </xf>
    <xf numFmtId="179" fontId="9" fillId="2" borderId="2" xfId="2" applyNumberFormat="1" applyFont="1" applyFill="1" applyBorder="1" applyAlignment="1">
      <alignment horizontal="center" vertical="center"/>
    </xf>
    <xf numFmtId="180" fontId="5" fillId="2" borderId="11" xfId="9" applyNumberFormat="1" applyFont="1" applyFill="1" applyBorder="1" applyAlignment="1">
      <alignment horizontal="center" vertical="center"/>
    </xf>
    <xf numFmtId="180" fontId="5" fillId="2" borderId="3" xfId="9" applyNumberFormat="1" applyFont="1" applyFill="1" applyBorder="1" applyAlignment="1">
      <alignment horizontal="center" vertical="center"/>
    </xf>
    <xf numFmtId="180" fontId="18" fillId="4" borderId="5" xfId="11" applyNumberFormat="1" applyBorder="1" applyAlignment="1">
      <alignment horizontal="center" vertical="center"/>
    </xf>
    <xf numFmtId="180" fontId="18" fillId="4" borderId="0" xfId="11" applyNumberFormat="1">
      <alignment vertical="center"/>
    </xf>
    <xf numFmtId="14" fontId="18" fillId="3" borderId="3" xfId="10" applyNumberFormat="1" applyBorder="1" applyAlignment="1">
      <alignment horizontal="center" vertical="center" wrapText="1"/>
    </xf>
    <xf numFmtId="179" fontId="18" fillId="3" borderId="3" xfId="10" applyNumberFormat="1" applyBorder="1" applyAlignment="1">
      <alignment horizontal="center" vertical="center"/>
    </xf>
    <xf numFmtId="14" fontId="18" fillId="3" borderId="0" xfId="10" applyNumberFormat="1">
      <alignment vertical="center"/>
    </xf>
    <xf numFmtId="180" fontId="2" fillId="5" borderId="0" xfId="9" applyNumberFormat="1" applyFont="1" applyFill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9" fillId="2" borderId="0" xfId="2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/>
    </xf>
    <xf numFmtId="49" fontId="0" fillId="0" borderId="3" xfId="0" applyNumberFormat="1" applyBorder="1">
      <alignment vertical="center"/>
    </xf>
    <xf numFmtId="14" fontId="0" fillId="0" borderId="3" xfId="0" applyNumberFormat="1" applyBorder="1">
      <alignment vertical="center"/>
    </xf>
    <xf numFmtId="0" fontId="11" fillId="2" borderId="3" xfId="2" applyFont="1" applyFill="1" applyBorder="1" applyAlignment="1">
      <alignment horizontal="center" vertical="center"/>
    </xf>
    <xf numFmtId="180" fontId="18" fillId="4" borderId="3" xfId="11" applyNumberFormat="1" applyBorder="1" applyAlignment="1">
      <alignment horizontal="center" vertical="center"/>
    </xf>
    <xf numFmtId="179" fontId="9" fillId="2" borderId="4" xfId="2" applyNumberFormat="1" applyFont="1" applyFill="1" applyBorder="1" applyAlignment="1">
      <alignment horizontal="center" vertical="center" wrapText="1"/>
    </xf>
    <xf numFmtId="179" fontId="18" fillId="3" borderId="3" xfId="10" applyNumberFormat="1" applyBorder="1" applyAlignment="1">
      <alignment horizontal="center" vertical="center" wrapText="1"/>
    </xf>
    <xf numFmtId="180" fontId="18" fillId="4" borderId="5" xfId="11" applyNumberFormat="1" applyBorder="1" applyAlignment="1">
      <alignment horizontal="center" vertical="center" wrapText="1"/>
    </xf>
    <xf numFmtId="180" fontId="5" fillId="2" borderId="5" xfId="9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80" fontId="9" fillId="2" borderId="5" xfId="9" applyNumberFormat="1" applyFont="1" applyFill="1" applyBorder="1" applyAlignment="1" applyProtection="1">
      <alignment horizontal="center" vertical="center"/>
      <protection locked="0"/>
    </xf>
    <xf numFmtId="180" fontId="9" fillId="2" borderId="5" xfId="9" applyNumberFormat="1" applyFont="1" applyFill="1" applyBorder="1" applyAlignment="1" applyProtection="1">
      <alignment vertical="center" wrapText="1"/>
      <protection locked="0"/>
    </xf>
    <xf numFmtId="180" fontId="5" fillId="2" borderId="5" xfId="9" applyNumberFormat="1" applyFont="1" applyFill="1" applyBorder="1" applyAlignment="1" applyProtection="1">
      <alignment horizontal="center" vertical="center"/>
      <protection locked="0"/>
    </xf>
    <xf numFmtId="180" fontId="5" fillId="0" borderId="5" xfId="9" applyNumberFormat="1" applyFont="1" applyFill="1" applyBorder="1" applyAlignment="1" applyProtection="1">
      <alignment horizontal="center" vertical="center"/>
      <protection locked="0"/>
    </xf>
    <xf numFmtId="180" fontId="5" fillId="0" borderId="5" xfId="9" applyNumberFormat="1" applyFont="1" applyBorder="1" applyAlignment="1" applyProtection="1">
      <alignment horizontal="center" vertical="center"/>
      <protection locked="0"/>
    </xf>
    <xf numFmtId="180" fontId="5" fillId="2" borderId="3" xfId="9" applyNumberFormat="1" applyFont="1" applyFill="1" applyBorder="1" applyAlignment="1" applyProtection="1">
      <alignment horizontal="center" vertical="center"/>
      <protection locked="0"/>
    </xf>
    <xf numFmtId="180" fontId="5" fillId="0" borderId="3" xfId="9" applyNumberFormat="1" applyFont="1" applyFill="1" applyBorder="1" applyAlignment="1" applyProtection="1">
      <alignment horizontal="center" vertical="center"/>
      <protection locked="0"/>
    </xf>
    <xf numFmtId="180" fontId="9" fillId="2" borderId="3" xfId="9" applyNumberFormat="1" applyFont="1" applyFill="1" applyBorder="1" applyAlignment="1" applyProtection="1">
      <alignment vertical="center" wrapText="1"/>
      <protection locked="0"/>
    </xf>
    <xf numFmtId="180" fontId="6" fillId="0" borderId="3" xfId="9" applyNumberFormat="1" applyFont="1" applyFill="1" applyBorder="1" applyAlignment="1" applyProtection="1">
      <alignment horizontal="center" vertical="center"/>
      <protection locked="0"/>
    </xf>
    <xf numFmtId="180" fontId="9" fillId="0" borderId="5" xfId="9" applyNumberFormat="1" applyFont="1" applyFill="1" applyBorder="1" applyAlignment="1" applyProtection="1">
      <alignment vertical="center" wrapText="1"/>
      <protection locked="0"/>
    </xf>
    <xf numFmtId="180" fontId="9" fillId="2" borderId="5" xfId="9" applyNumberFormat="1" applyFont="1" applyFill="1" applyBorder="1" applyAlignment="1" applyProtection="1">
      <alignment horizontal="center" vertical="center" wrapText="1"/>
      <protection locked="0"/>
    </xf>
    <xf numFmtId="180" fontId="2" fillId="0" borderId="0" xfId="9" applyNumberFormat="1" applyFont="1" applyProtection="1">
      <alignment vertical="center"/>
      <protection locked="0"/>
    </xf>
    <xf numFmtId="180" fontId="0" fillId="0" borderId="0" xfId="9" applyNumberFormat="1" applyFont="1" applyAlignment="1" applyProtection="1">
      <alignment vertical="center"/>
      <protection locked="0"/>
    </xf>
    <xf numFmtId="0" fontId="5" fillId="0" borderId="5" xfId="2" applyFont="1" applyBorder="1" applyAlignment="1" applyProtection="1">
      <alignment horizontal="center" vertical="center"/>
      <protection locked="0"/>
    </xf>
    <xf numFmtId="0" fontId="5" fillId="0" borderId="3" xfId="2" applyFont="1" applyBorder="1" applyAlignment="1" applyProtection="1">
      <alignment horizontal="center" vertical="center"/>
      <protection locked="0"/>
    </xf>
    <xf numFmtId="0" fontId="5" fillId="0" borderId="5" xfId="2" applyFont="1" applyBorder="1" applyAlignment="1" applyProtection="1">
      <alignment horizontal="center" vertical="center" wrapText="1"/>
      <protection locked="0"/>
    </xf>
    <xf numFmtId="0" fontId="0" fillId="0" borderId="0" xfId="0" applyProtection="1">
      <alignment vertical="center"/>
      <protection locked="0"/>
    </xf>
    <xf numFmtId="177" fontId="5" fillId="2" borderId="4" xfId="2" applyNumberFormat="1" applyFont="1" applyFill="1" applyBorder="1" applyAlignment="1" applyProtection="1">
      <alignment horizontal="center" vertical="center"/>
      <protection locked="0"/>
    </xf>
    <xf numFmtId="177" fontId="5" fillId="2" borderId="5" xfId="2" applyNumberFormat="1" applyFont="1" applyFill="1" applyBorder="1" applyAlignment="1" applyProtection="1">
      <alignment horizontal="center" vertical="center"/>
      <protection locked="0"/>
    </xf>
    <xf numFmtId="177" fontId="5" fillId="0" borderId="4" xfId="2" applyNumberFormat="1" applyFont="1" applyBorder="1" applyAlignment="1" applyProtection="1">
      <alignment horizontal="center" vertical="center"/>
      <protection locked="0"/>
    </xf>
    <xf numFmtId="177" fontId="5" fillId="0" borderId="5" xfId="2" applyNumberFormat="1" applyFont="1" applyBorder="1" applyAlignment="1" applyProtection="1">
      <alignment horizontal="center" vertical="center"/>
      <protection locked="0"/>
    </xf>
    <xf numFmtId="177" fontId="5" fillId="0" borderId="5" xfId="0" applyNumberFormat="1" applyFont="1" applyBorder="1" applyAlignment="1" applyProtection="1">
      <alignment horizontal="center" vertical="center" wrapText="1"/>
      <protection locked="0"/>
    </xf>
    <xf numFmtId="0" fontId="18" fillId="6" borderId="1" xfId="13" applyBorder="1" applyAlignment="1" applyProtection="1">
      <alignment horizontal="center" vertical="center" wrapText="1"/>
      <protection locked="0"/>
    </xf>
    <xf numFmtId="0" fontId="18" fillId="6" borderId="3" xfId="13" applyBorder="1" applyAlignment="1" applyProtection="1">
      <alignment horizontal="center" vertical="center" wrapText="1"/>
      <protection locked="0"/>
    </xf>
    <xf numFmtId="178" fontId="18" fillId="6" borderId="3" xfId="13" applyNumberFormat="1" applyBorder="1" applyAlignment="1" applyProtection="1">
      <alignment horizontal="center" vertical="center" wrapText="1"/>
      <protection locked="0"/>
    </xf>
    <xf numFmtId="0" fontId="18" fillId="6" borderId="1" xfId="13" applyBorder="1" applyAlignment="1" applyProtection="1">
      <alignment horizontal="center" vertical="center"/>
      <protection locked="0"/>
    </xf>
    <xf numFmtId="0" fontId="18" fillId="6" borderId="6" xfId="13" applyBorder="1" applyAlignment="1" applyProtection="1">
      <alignment horizontal="center" vertical="center"/>
      <protection locked="0"/>
    </xf>
    <xf numFmtId="178" fontId="18" fillId="6" borderId="4" xfId="13" applyNumberFormat="1" applyBorder="1" applyAlignment="1" applyProtection="1">
      <alignment horizontal="left" vertical="center"/>
      <protection locked="0"/>
    </xf>
    <xf numFmtId="178" fontId="18" fillId="6" borderId="6" xfId="13" applyNumberFormat="1" applyBorder="1" applyAlignment="1" applyProtection="1">
      <alignment horizontal="center" vertical="center"/>
      <protection locked="0"/>
    </xf>
    <xf numFmtId="0" fontId="18" fillId="6" borderId="10" xfId="13" applyBorder="1" applyAlignment="1" applyProtection="1">
      <alignment horizontal="center" vertical="center"/>
      <protection locked="0"/>
    </xf>
    <xf numFmtId="178" fontId="18" fillId="6" borderId="4" xfId="13" applyNumberFormat="1" applyBorder="1" applyAlignment="1" applyProtection="1">
      <alignment horizontal="center" vertical="center"/>
      <protection locked="0"/>
    </xf>
    <xf numFmtId="178" fontId="18" fillId="6" borderId="4" xfId="13" applyNumberFormat="1" applyBorder="1" applyAlignment="1" applyProtection="1">
      <alignment horizontal="center" vertical="center" wrapText="1"/>
      <protection locked="0"/>
    </xf>
    <xf numFmtId="0" fontId="18" fillId="6" borderId="3" xfId="13" applyBorder="1" applyAlignment="1" applyProtection="1">
      <alignment horizontal="center" vertical="center"/>
      <protection locked="0"/>
    </xf>
    <xf numFmtId="0" fontId="18" fillId="6" borderId="2" xfId="13" applyBorder="1" applyAlignment="1" applyProtection="1">
      <alignment horizontal="center" vertical="center"/>
      <protection locked="0"/>
    </xf>
    <xf numFmtId="0" fontId="18" fillId="6" borderId="4" xfId="13" applyBorder="1" applyAlignment="1" applyProtection="1">
      <alignment horizontal="center" vertical="center"/>
      <protection locked="0"/>
    </xf>
    <xf numFmtId="0" fontId="18" fillId="6" borderId="5" xfId="13" applyBorder="1" applyAlignment="1" applyProtection="1">
      <alignment horizontal="center" vertical="center"/>
      <protection locked="0"/>
    </xf>
    <xf numFmtId="0" fontId="18" fillId="6" borderId="7" xfId="13" applyBorder="1" applyAlignment="1" applyProtection="1">
      <alignment horizontal="center" vertical="center"/>
      <protection locked="0"/>
    </xf>
    <xf numFmtId="0" fontId="18" fillId="6" borderId="2" xfId="13" applyBorder="1" applyAlignment="1" applyProtection="1">
      <alignment horizontal="center" vertical="center" wrapText="1"/>
      <protection locked="0"/>
    </xf>
    <xf numFmtId="178" fontId="18" fillId="6" borderId="2" xfId="13" applyNumberFormat="1" applyBorder="1" applyAlignment="1" applyProtection="1">
      <alignment horizontal="left" vertical="center"/>
      <protection locked="0"/>
    </xf>
    <xf numFmtId="178" fontId="18" fillId="6" borderId="3" xfId="13" applyNumberFormat="1" applyBorder="1" applyAlignment="1" applyProtection="1">
      <alignment horizontal="left" vertical="center"/>
      <protection locked="0"/>
    </xf>
    <xf numFmtId="178" fontId="18" fillId="6" borderId="3" xfId="13" applyNumberFormat="1" applyBorder="1" applyAlignment="1" applyProtection="1">
      <alignment horizontal="center" vertical="center"/>
      <protection locked="0"/>
    </xf>
    <xf numFmtId="0" fontId="18" fillId="6" borderId="4" xfId="13" applyBorder="1" applyAlignment="1" applyProtection="1">
      <alignment horizontal="center" vertical="center" wrapText="1"/>
      <protection locked="0"/>
    </xf>
    <xf numFmtId="0" fontId="18" fillId="6" borderId="6" xfId="13" applyBorder="1" applyAlignment="1" applyProtection="1">
      <alignment horizontal="center" vertical="center" wrapText="1"/>
      <protection locked="0"/>
    </xf>
    <xf numFmtId="178" fontId="18" fillId="6" borderId="4" xfId="13" applyNumberFormat="1" applyBorder="1" applyAlignment="1" applyProtection="1">
      <alignment horizontal="left" vertical="center" wrapText="1"/>
      <protection locked="0"/>
    </xf>
    <xf numFmtId="0" fontId="18" fillId="6" borderId="0" xfId="13" applyProtection="1">
      <alignment vertical="center"/>
      <protection locked="0"/>
    </xf>
    <xf numFmtId="0" fontId="18" fillId="6" borderId="0" xfId="13" applyAlignment="1" applyProtection="1">
      <alignment horizontal="center" vertical="center"/>
      <protection locked="0"/>
    </xf>
    <xf numFmtId="179" fontId="9" fillId="2" borderId="4" xfId="2" applyNumberFormat="1" applyFont="1" applyFill="1" applyBorder="1" applyAlignment="1" applyProtection="1">
      <alignment horizontal="center" vertical="center"/>
      <protection locked="0"/>
    </xf>
    <xf numFmtId="179" fontId="9" fillId="2" borderId="3" xfId="2" applyNumberFormat="1" applyFont="1" applyFill="1" applyBorder="1" applyAlignment="1" applyProtection="1">
      <alignment horizontal="center" vertical="center"/>
      <protection locked="0"/>
    </xf>
    <xf numFmtId="179" fontId="9" fillId="2" borderId="4" xfId="2" applyNumberFormat="1" applyFont="1" applyFill="1" applyBorder="1" applyAlignment="1" applyProtection="1">
      <alignment horizontal="center" vertical="center" wrapText="1"/>
      <protection locked="0"/>
    </xf>
    <xf numFmtId="179" fontId="0" fillId="0" borderId="0" xfId="0" applyNumberFormat="1" applyProtection="1">
      <alignment vertical="center"/>
      <protection locked="0"/>
    </xf>
    <xf numFmtId="176" fontId="12" fillId="5" borderId="3" xfId="9" applyFont="1" applyFill="1" applyBorder="1" applyAlignment="1" applyProtection="1">
      <alignment horizontal="center" vertical="center" wrapText="1"/>
      <protection locked="0"/>
    </xf>
    <xf numFmtId="176" fontId="0" fillId="5" borderId="3" xfId="9" applyFont="1" applyFill="1" applyBorder="1" applyProtection="1">
      <alignment vertical="center"/>
      <protection locked="0"/>
    </xf>
    <xf numFmtId="180" fontId="12" fillId="2" borderId="3" xfId="9" applyNumberFormat="1" applyFont="1" applyFill="1" applyBorder="1" applyAlignment="1" applyProtection="1">
      <alignment horizontal="center" vertical="center" wrapText="1"/>
      <protection locked="0"/>
    </xf>
    <xf numFmtId="58" fontId="1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5" fillId="0" borderId="3" xfId="0" applyFont="1" applyBorder="1" applyProtection="1">
      <alignment vertical="center"/>
      <protection locked="0"/>
    </xf>
    <xf numFmtId="0" fontId="2" fillId="0" borderId="3" xfId="0" applyFont="1" applyBorder="1" applyProtection="1">
      <alignment vertical="center"/>
      <protection locked="0"/>
    </xf>
    <xf numFmtId="0" fontId="5" fillId="0" borderId="3" xfId="2" applyFont="1" applyBorder="1" applyAlignment="1" applyProtection="1">
      <alignment vertical="center" wrapText="1"/>
      <protection locked="0"/>
    </xf>
    <xf numFmtId="0" fontId="5" fillId="0" borderId="3" xfId="0" applyFont="1" applyBorder="1" applyAlignment="1" applyProtection="1">
      <alignment vertical="center" wrapText="1"/>
      <protection locked="0"/>
    </xf>
    <xf numFmtId="0" fontId="13" fillId="0" borderId="3" xfId="0" applyFont="1" applyBorder="1" applyAlignment="1" applyProtection="1">
      <alignment vertical="center" wrapText="1"/>
      <protection locked="0"/>
    </xf>
    <xf numFmtId="0" fontId="6" fillId="0" borderId="3" xfId="2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4" fillId="0" borderId="3" xfId="0" applyFont="1" applyBorder="1" applyProtection="1">
      <alignment vertical="center"/>
      <protection locked="0"/>
    </xf>
    <xf numFmtId="176" fontId="0" fillId="0" borderId="0" xfId="9" applyFont="1" applyBorder="1" applyProtection="1">
      <alignment vertical="center"/>
      <protection locked="0"/>
    </xf>
    <xf numFmtId="177" fontId="22" fillId="7" borderId="5" xfId="14" applyNumberFormat="1" applyBorder="1" applyAlignment="1" applyProtection="1">
      <alignment horizontal="center" vertical="center"/>
      <protection locked="0"/>
    </xf>
    <xf numFmtId="177" fontId="22" fillId="7" borderId="4" xfId="14" applyNumberFormat="1" applyBorder="1" applyAlignment="1" applyProtection="1">
      <alignment horizontal="center" vertical="center"/>
      <protection locked="0"/>
    </xf>
    <xf numFmtId="0" fontId="13" fillId="0" borderId="3" xfId="2" applyFont="1" applyBorder="1" applyAlignment="1" applyProtection="1">
      <alignment vertical="center" wrapText="1"/>
      <protection locked="0"/>
    </xf>
    <xf numFmtId="0" fontId="14" fillId="0" borderId="3" xfId="2" applyFont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2" applyFont="1" applyBorder="1" applyAlignment="1" applyProtection="1">
      <alignment horizontal="center" vertical="center" wrapText="1"/>
      <protection locked="0"/>
    </xf>
    <xf numFmtId="176" fontId="0" fillId="5" borderId="0" xfId="9" applyFont="1" applyFill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77" fontId="24" fillId="9" borderId="5" xfId="16" applyNumberFormat="1" applyBorder="1" applyAlignment="1" applyProtection="1">
      <alignment horizontal="center" vertical="center" wrapText="1"/>
      <protection locked="0"/>
    </xf>
    <xf numFmtId="177" fontId="0" fillId="0" borderId="0" xfId="0" applyNumberFormat="1">
      <alignment vertical="center"/>
    </xf>
    <xf numFmtId="177" fontId="5" fillId="0" borderId="3" xfId="2" applyNumberFormat="1" applyFont="1" applyBorder="1" applyAlignment="1" applyProtection="1">
      <alignment horizontal="center" vertical="center"/>
      <protection locked="0"/>
    </xf>
    <xf numFmtId="180" fontId="5" fillId="2" borderId="11" xfId="9" applyNumberFormat="1" applyFont="1" applyFill="1" applyBorder="1" applyAlignment="1" applyProtection="1">
      <alignment horizontal="center" vertical="center"/>
      <protection locked="0"/>
    </xf>
    <xf numFmtId="177" fontId="22" fillId="7" borderId="6" xfId="14" applyNumberFormat="1" applyBorder="1" applyAlignment="1" applyProtection="1">
      <alignment horizontal="center" vertical="center"/>
      <protection locked="0"/>
    </xf>
    <xf numFmtId="177" fontId="22" fillId="7" borderId="3" xfId="14" applyNumberFormat="1" applyBorder="1" applyAlignment="1" applyProtection="1">
      <alignment horizontal="center" vertical="center" wrapText="1"/>
      <protection locked="0"/>
    </xf>
    <xf numFmtId="177" fontId="23" fillId="8" borderId="5" xfId="15" applyNumberFormat="1" applyBorder="1" applyAlignment="1" applyProtection="1">
      <alignment horizontal="center" vertical="center" wrapText="1"/>
      <protection locked="0"/>
    </xf>
    <xf numFmtId="177" fontId="5" fillId="0" borderId="3" xfId="0" applyNumberFormat="1" applyFont="1" applyBorder="1" applyAlignment="1" applyProtection="1">
      <alignment horizontal="center" vertical="center" wrapText="1"/>
      <protection locked="0"/>
    </xf>
    <xf numFmtId="177" fontId="24" fillId="9" borderId="3" xfId="16" applyNumberFormat="1" applyBorder="1" applyAlignment="1" applyProtection="1">
      <alignment horizontal="center" vertical="center" wrapText="1"/>
      <protection locked="0"/>
    </xf>
    <xf numFmtId="177" fontId="5" fillId="2" borderId="3" xfId="2" applyNumberFormat="1" applyFont="1" applyFill="1" applyBorder="1" applyAlignment="1" applyProtection="1">
      <alignment horizontal="center" vertical="center"/>
      <protection locked="0"/>
    </xf>
    <xf numFmtId="177" fontId="22" fillId="7" borderId="8" xfId="14" applyNumberFormat="1" applyBorder="1" applyAlignment="1" applyProtection="1">
      <alignment horizontal="center" vertical="center"/>
      <protection locked="0"/>
    </xf>
    <xf numFmtId="180" fontId="5" fillId="0" borderId="0" xfId="9" applyNumberFormat="1" applyFont="1" applyFill="1" applyBorder="1" applyProtection="1">
      <alignment vertical="center"/>
      <protection locked="0"/>
    </xf>
    <xf numFmtId="180" fontId="9" fillId="2" borderId="3" xfId="9" applyNumberFormat="1" applyFont="1" applyFill="1" applyBorder="1" applyAlignment="1" applyProtection="1">
      <alignment horizontal="center" vertical="center"/>
      <protection locked="0"/>
    </xf>
    <xf numFmtId="180" fontId="9" fillId="0" borderId="3" xfId="9" applyNumberFormat="1" applyFont="1" applyFill="1" applyBorder="1" applyAlignment="1" applyProtection="1">
      <alignment vertical="center" wrapText="1"/>
      <protection locked="0"/>
    </xf>
    <xf numFmtId="0" fontId="3" fillId="6" borderId="3" xfId="13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0" fillId="0" borderId="0" xfId="0" applyAlignment="1">
      <alignment horizontal="center" vertical="center"/>
    </xf>
    <xf numFmtId="0" fontId="18" fillId="3" borderId="0" xfId="10">
      <alignment vertical="center"/>
    </xf>
    <xf numFmtId="0" fontId="18" fillId="3" borderId="3" xfId="10" applyBorder="1" applyAlignment="1">
      <alignment horizontal="center" vertical="center"/>
    </xf>
    <xf numFmtId="0" fontId="18" fillId="3" borderId="3" xfId="10" applyBorder="1">
      <alignment vertical="center"/>
    </xf>
    <xf numFmtId="0" fontId="18" fillId="3" borderId="3" xfId="10" applyBorder="1" applyAlignment="1">
      <alignment vertical="center" wrapText="1"/>
    </xf>
    <xf numFmtId="0" fontId="18" fillId="3" borderId="1" xfId="10" applyBorder="1">
      <alignment vertical="center"/>
    </xf>
    <xf numFmtId="0" fontId="18" fillId="3" borderId="10" xfId="10" applyBorder="1">
      <alignment vertical="center"/>
    </xf>
    <xf numFmtId="0" fontId="18" fillId="6" borderId="0" xfId="13" applyBorder="1" applyAlignment="1" applyProtection="1">
      <alignment horizontal="center" vertical="center"/>
      <protection locked="0"/>
    </xf>
    <xf numFmtId="178" fontId="18" fillId="6" borderId="0" xfId="13" applyNumberFormat="1" applyBorder="1" applyAlignment="1" applyProtection="1">
      <alignment horizontal="left" vertical="center"/>
      <protection locked="0"/>
    </xf>
    <xf numFmtId="178" fontId="18" fillId="6" borderId="0" xfId="13" applyNumberFormat="1" applyBorder="1" applyAlignment="1" applyProtection="1">
      <alignment horizontal="center" vertical="center"/>
      <protection locked="0"/>
    </xf>
    <xf numFmtId="177" fontId="22" fillId="7" borderId="0" xfId="14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58" fontId="2" fillId="0" borderId="0" xfId="0" applyNumberFormat="1" applyFont="1">
      <alignment vertical="center"/>
    </xf>
    <xf numFmtId="58" fontId="0" fillId="0" borderId="0" xfId="0" applyNumberFormat="1" applyAlignment="1">
      <alignment horizontal="center" vertical="center"/>
    </xf>
    <xf numFmtId="0" fontId="18" fillId="5" borderId="3" xfId="13" applyFill="1" applyBorder="1" applyAlignment="1" applyProtection="1">
      <alignment horizontal="center" vertical="center"/>
      <protection locked="0"/>
    </xf>
    <xf numFmtId="58" fontId="18" fillId="3" borderId="5" xfId="10" applyNumberFormat="1" applyBorder="1" applyAlignment="1">
      <alignment horizontal="center" vertical="center"/>
    </xf>
    <xf numFmtId="58" fontId="18" fillId="3" borderId="4" xfId="10" applyNumberFormat="1" applyBorder="1" applyAlignment="1">
      <alignment horizontal="center" vertical="center"/>
    </xf>
    <xf numFmtId="0" fontId="18" fillId="3" borderId="3" xfId="10" applyBorder="1" applyAlignment="1" applyProtection="1">
      <alignment horizontal="center" vertical="center"/>
    </xf>
    <xf numFmtId="179" fontId="9" fillId="2" borderId="4" xfId="2" applyNumberFormat="1" applyFont="1" applyFill="1" applyBorder="1">
      <alignment vertical="center"/>
    </xf>
    <xf numFmtId="58" fontId="2" fillId="0" borderId="0" xfId="0" applyNumberFormat="1" applyFont="1" applyAlignment="1">
      <alignment horizontal="center" vertical="center"/>
    </xf>
    <xf numFmtId="0" fontId="0" fillId="0" borderId="3" xfId="0" applyBorder="1">
      <alignment vertical="center"/>
    </xf>
    <xf numFmtId="181" fontId="0" fillId="0" borderId="0" xfId="9" applyNumberFormat="1" applyFont="1">
      <alignment vertical="center"/>
    </xf>
    <xf numFmtId="178" fontId="0" fillId="0" borderId="0" xfId="0" applyNumberFormat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3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18" fillId="12" borderId="3" xfId="19" applyBorder="1" applyProtection="1">
      <alignment vertical="center"/>
      <protection locked="0"/>
    </xf>
    <xf numFmtId="0" fontId="0" fillId="12" borderId="3" xfId="19" applyFont="1" applyBorder="1" applyProtection="1">
      <alignment vertical="center"/>
      <protection locked="0"/>
    </xf>
    <xf numFmtId="0" fontId="0" fillId="13" borderId="3" xfId="20" applyFont="1" applyBorder="1" applyProtection="1">
      <alignment vertical="center"/>
      <protection locked="0"/>
    </xf>
    <xf numFmtId="179" fontId="18" fillId="6" borderId="4" xfId="13" applyNumberFormat="1" applyBorder="1" applyAlignment="1" applyProtection="1">
      <alignment horizontal="center" vertical="center"/>
      <protection locked="0"/>
    </xf>
    <xf numFmtId="179" fontId="18" fillId="6" borderId="3" xfId="13" applyNumberFormat="1" applyBorder="1" applyAlignment="1" applyProtection="1">
      <alignment horizontal="center" vertical="center"/>
      <protection locked="0"/>
    </xf>
    <xf numFmtId="179" fontId="18" fillId="6" borderId="0" xfId="13" applyNumberFormat="1" applyProtection="1">
      <alignment vertical="center"/>
      <protection locked="0"/>
    </xf>
    <xf numFmtId="180" fontId="18" fillId="6" borderId="5" xfId="13" applyNumberFormat="1" applyBorder="1" applyAlignment="1" applyProtection="1">
      <alignment horizontal="center" vertical="center"/>
      <protection locked="0"/>
    </xf>
    <xf numFmtId="180" fontId="18" fillId="6" borderId="0" xfId="13" applyNumberFormat="1" applyProtection="1">
      <alignment vertical="center"/>
      <protection locked="0"/>
    </xf>
    <xf numFmtId="180" fontId="18" fillId="6" borderId="0" xfId="13" applyNumberFormat="1" applyAlignment="1" applyProtection="1">
      <alignment vertical="center"/>
      <protection locked="0"/>
    </xf>
    <xf numFmtId="0" fontId="0" fillId="11" borderId="14" xfId="18" applyFont="1" applyAlignment="1" applyProtection="1">
      <alignment vertical="center" wrapText="1"/>
      <protection locked="0"/>
    </xf>
    <xf numFmtId="180" fontId="18" fillId="3" borderId="3" xfId="10" applyNumberFormat="1" applyBorder="1" applyAlignment="1">
      <alignment horizontal="center" vertical="center"/>
    </xf>
    <xf numFmtId="180" fontId="18" fillId="3" borderId="0" xfId="10" applyNumberFormat="1" applyBorder="1" applyAlignment="1">
      <alignment horizontal="center" vertical="center"/>
    </xf>
    <xf numFmtId="0" fontId="18" fillId="13" borderId="3" xfId="20" applyBorder="1" applyProtection="1">
      <alignment vertical="center"/>
    </xf>
    <xf numFmtId="0" fontId="18" fillId="10" borderId="4" xfId="17" applyBorder="1" applyAlignment="1">
      <alignment horizontal="center" vertical="center"/>
    </xf>
    <xf numFmtId="0" fontId="18" fillId="10" borderId="0" xfId="17" applyBorder="1" applyAlignment="1" applyProtection="1">
      <alignment horizontal="center" vertical="center"/>
    </xf>
    <xf numFmtId="0" fontId="18" fillId="5" borderId="0" xfId="13" applyFill="1" applyBorder="1" applyAlignment="1" applyProtection="1">
      <alignment horizontal="center" vertical="center"/>
      <protection locked="0"/>
    </xf>
    <xf numFmtId="178" fontId="18" fillId="5" borderId="0" xfId="13" applyNumberFormat="1" applyFill="1" applyBorder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18" fillId="3" borderId="0" xfId="10" applyBorder="1" applyAlignment="1" applyProtection="1">
      <alignment horizontal="center" vertical="center"/>
    </xf>
    <xf numFmtId="177" fontId="18" fillId="6" borderId="0" xfId="13" applyNumberForma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77" fontId="18" fillId="6" borderId="3" xfId="13" applyNumberFormat="1" applyBorder="1" applyAlignment="1" applyProtection="1">
      <alignment horizontal="center" vertical="center"/>
      <protection locked="0"/>
    </xf>
    <xf numFmtId="0" fontId="1" fillId="11" borderId="3" xfId="18" applyFont="1" applyBorder="1" applyAlignment="1" applyProtection="1">
      <alignment vertical="center" wrapText="1"/>
      <protection locked="0"/>
    </xf>
    <xf numFmtId="0" fontId="0" fillId="11" borderId="3" xfId="18" applyFont="1" applyBorder="1" applyAlignment="1" applyProtection="1">
      <alignment vertical="center" wrapText="1"/>
      <protection locked="0"/>
    </xf>
    <xf numFmtId="0" fontId="2" fillId="11" borderId="3" xfId="18" applyFont="1" applyBorder="1" applyAlignment="1" applyProtection="1">
      <alignment vertical="center" wrapText="1"/>
      <protection locked="0"/>
    </xf>
    <xf numFmtId="180" fontId="18" fillId="13" borderId="11" xfId="21" applyNumberFormat="1" applyBorder="1" applyAlignment="1">
      <alignment vertical="center" wrapText="1"/>
    </xf>
    <xf numFmtId="180" fontId="18" fillId="13" borderId="5" xfId="21" applyNumberFormat="1" applyBorder="1" applyAlignment="1">
      <alignment horizontal="center" vertical="center"/>
    </xf>
    <xf numFmtId="180" fontId="18" fillId="13" borderId="0" xfId="21" applyNumberFormat="1">
      <alignment vertical="center"/>
    </xf>
    <xf numFmtId="14" fontId="18" fillId="13" borderId="3" xfId="21" applyNumberFormat="1" applyBorder="1" applyAlignment="1">
      <alignment horizontal="center" vertical="center" wrapText="1"/>
    </xf>
    <xf numFmtId="179" fontId="18" fillId="13" borderId="3" xfId="21" applyNumberFormat="1" applyBorder="1" applyAlignment="1">
      <alignment horizontal="center" vertical="center"/>
    </xf>
    <xf numFmtId="14" fontId="18" fillId="13" borderId="0" xfId="21" applyNumberFormat="1">
      <alignment vertical="center"/>
    </xf>
    <xf numFmtId="180" fontId="18" fillId="14" borderId="11" xfId="22" applyNumberFormat="1" applyBorder="1" applyAlignment="1">
      <alignment vertical="center" wrapText="1"/>
    </xf>
    <xf numFmtId="180" fontId="18" fillId="14" borderId="5" xfId="22" applyNumberFormat="1" applyBorder="1" applyAlignment="1">
      <alignment horizontal="center" vertical="center"/>
    </xf>
    <xf numFmtId="180" fontId="18" fillId="14" borderId="0" xfId="22" applyNumberFormat="1">
      <alignment vertical="center"/>
    </xf>
    <xf numFmtId="0" fontId="3" fillId="6" borderId="3" xfId="13" applyFont="1" applyBorder="1" applyAlignment="1" applyProtection="1">
      <alignment horizontal="center" vertical="center"/>
      <protection locked="0"/>
    </xf>
    <xf numFmtId="0" fontId="18" fillId="15" borderId="3" xfId="13" applyFill="1" applyBorder="1" applyAlignment="1" applyProtection="1">
      <alignment horizontal="center" vertical="center"/>
      <protection locked="0"/>
    </xf>
    <xf numFmtId="14" fontId="2" fillId="0" borderId="0" xfId="0" applyNumberFormat="1" applyFont="1">
      <alignment vertical="center"/>
    </xf>
    <xf numFmtId="181" fontId="0" fillId="16" borderId="0" xfId="23" applyNumberFormat="1" applyFont="1" applyBorder="1" applyProtection="1">
      <alignment vertical="center"/>
    </xf>
    <xf numFmtId="0" fontId="0" fillId="0" borderId="0" xfId="0" pivotButton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18" fillId="17" borderId="3" xfId="24" applyBorder="1" applyProtection="1">
      <alignment vertical="center"/>
      <protection locked="0"/>
    </xf>
    <xf numFmtId="0" fontId="0" fillId="17" borderId="3" xfId="25" applyFont="1" applyBorder="1" applyProtection="1">
      <alignment vertical="center"/>
      <protection locked="0"/>
    </xf>
    <xf numFmtId="10" fontId="18" fillId="3" borderId="3" xfId="10" applyNumberFormat="1" applyBorder="1" applyAlignment="1">
      <alignment horizontal="center" vertical="center"/>
    </xf>
    <xf numFmtId="178" fontId="9" fillId="2" borderId="7" xfId="2" applyNumberFormat="1" applyFont="1" applyFill="1" applyBorder="1" applyAlignment="1">
      <alignment horizontal="left" vertical="center"/>
    </xf>
    <xf numFmtId="0" fontId="9" fillId="2" borderId="7" xfId="2" applyFont="1" applyFill="1" applyBorder="1" applyAlignment="1">
      <alignment horizontal="center" vertical="center"/>
    </xf>
    <xf numFmtId="0" fontId="0" fillId="12" borderId="3" xfId="19" applyFont="1" applyBorder="1">
      <alignment vertical="center"/>
    </xf>
    <xf numFmtId="0" fontId="0" fillId="0" borderId="9" xfId="0" applyBorder="1" applyProtection="1">
      <alignment vertical="center"/>
      <protection locked="0"/>
    </xf>
    <xf numFmtId="0" fontId="0" fillId="17" borderId="3" xfId="25" applyFont="1" applyBorder="1" applyProtection="1">
      <alignment vertical="center"/>
    </xf>
    <xf numFmtId="181" fontId="0" fillId="11" borderId="14" xfId="18" applyNumberFormat="1" applyFont="1" applyAlignment="1" applyProtection="1">
      <alignment vertical="center" wrapText="1"/>
    </xf>
    <xf numFmtId="181" fontId="0" fillId="0" borderId="0" xfId="23" applyNumberFormat="1" applyFont="1" applyFill="1" applyBorder="1" applyProtection="1">
      <alignment vertical="center"/>
    </xf>
    <xf numFmtId="181" fontId="0" fillId="11" borderId="15" xfId="18" applyNumberFormat="1" applyFont="1" applyBorder="1" applyAlignment="1" applyProtection="1">
      <alignment vertical="center" wrapText="1"/>
    </xf>
    <xf numFmtId="181" fontId="0" fillId="11" borderId="16" xfId="18" applyNumberFormat="1" applyFont="1" applyBorder="1" applyAlignment="1" applyProtection="1">
      <alignment vertical="center" wrapText="1"/>
    </xf>
    <xf numFmtId="181" fontId="0" fillId="11" borderId="17" xfId="18" applyNumberFormat="1" applyFont="1" applyBorder="1" applyAlignment="1" applyProtection="1">
      <alignment vertical="center" wrapText="1"/>
    </xf>
    <xf numFmtId="0" fontId="0" fillId="13" borderId="3" xfId="20" applyFont="1" applyBorder="1">
      <alignment vertical="center"/>
    </xf>
    <xf numFmtId="0" fontId="0" fillId="17" borderId="3" xfId="25" applyNumberFormat="1" applyFont="1" applyBorder="1" applyProtection="1">
      <alignment vertical="center"/>
    </xf>
    <xf numFmtId="0" fontId="2" fillId="0" borderId="0" xfId="0" applyFont="1" applyAlignment="1">
      <alignment horizontal="left" vertical="center"/>
    </xf>
    <xf numFmtId="0" fontId="0" fillId="18" borderId="3" xfId="26" applyFont="1" applyBorder="1">
      <alignment vertical="center"/>
    </xf>
    <xf numFmtId="180" fontId="21" fillId="4" borderId="11" xfId="11" applyNumberFormat="1" applyFont="1" applyBorder="1" applyAlignment="1">
      <alignment horizontal="center" vertical="center" wrapText="1"/>
    </xf>
    <xf numFmtId="180" fontId="21" fillId="4" borderId="8" xfId="11" applyNumberFormat="1" applyFont="1" applyBorder="1" applyAlignment="1">
      <alignment horizontal="center" vertical="center" wrapText="1"/>
    </xf>
    <xf numFmtId="180" fontId="12" fillId="2" borderId="10" xfId="9" applyNumberFormat="1" applyFont="1" applyFill="1" applyBorder="1" applyAlignment="1" applyProtection="1">
      <alignment vertical="center" wrapText="1"/>
      <protection locked="0"/>
    </xf>
    <xf numFmtId="180" fontId="12" fillId="2" borderId="1" xfId="9" applyNumberFormat="1" applyFont="1" applyFill="1" applyBorder="1" applyAlignment="1" applyProtection="1">
      <alignment vertical="center" wrapText="1"/>
      <protection locked="0"/>
    </xf>
    <xf numFmtId="180" fontId="12" fillId="2" borderId="9" xfId="9" applyNumberFormat="1" applyFont="1" applyFill="1" applyBorder="1" applyAlignment="1" applyProtection="1">
      <alignment horizontal="center" vertical="center" wrapText="1"/>
      <protection locked="0"/>
    </xf>
    <xf numFmtId="180" fontId="12" fillId="2" borderId="1" xfId="9" applyNumberFormat="1" applyFont="1" applyFill="1" applyBorder="1" applyAlignment="1" applyProtection="1">
      <alignment horizontal="center" vertical="center" wrapText="1"/>
      <protection locked="0"/>
    </xf>
    <xf numFmtId="180" fontId="12" fillId="2" borderId="0" xfId="9" applyNumberFormat="1" applyFont="1" applyFill="1" applyBorder="1" applyAlignment="1">
      <alignment horizontal="center" vertical="center" wrapText="1"/>
    </xf>
    <xf numFmtId="180" fontId="12" fillId="2" borderId="13" xfId="9" applyNumberFormat="1" applyFont="1" applyFill="1" applyBorder="1" applyAlignment="1">
      <alignment horizontal="center" vertical="center" wrapText="1"/>
    </xf>
    <xf numFmtId="0" fontId="18" fillId="6" borderId="3" xfId="13" applyBorder="1" applyAlignment="1" applyProtection="1">
      <alignment horizontal="center" vertical="center" wrapText="1"/>
      <protection locked="0"/>
    </xf>
    <xf numFmtId="177" fontId="12" fillId="2" borderId="11" xfId="2" applyNumberFormat="1" applyFont="1" applyFill="1" applyBorder="1" applyAlignment="1">
      <alignment horizontal="center" vertical="center" wrapText="1"/>
    </xf>
    <xf numFmtId="177" fontId="12" fillId="2" borderId="12" xfId="2" applyNumberFormat="1" applyFont="1" applyFill="1" applyBorder="1" applyAlignment="1">
      <alignment horizontal="center" vertical="center" wrapText="1"/>
    </xf>
    <xf numFmtId="177" fontId="12" fillId="2" borderId="2" xfId="2" applyNumberFormat="1" applyFont="1" applyFill="1" applyBorder="1" applyAlignment="1">
      <alignment horizontal="center" vertical="center" wrapText="1"/>
    </xf>
    <xf numFmtId="0" fontId="18" fillId="6" borderId="10" xfId="13" applyBorder="1" applyAlignment="1" applyProtection="1">
      <alignment horizontal="center" vertical="center" wrapText="1"/>
      <protection locked="0"/>
    </xf>
    <xf numFmtId="0" fontId="18" fillId="6" borderId="1" xfId="13" applyBorder="1" applyAlignment="1" applyProtection="1">
      <alignment horizontal="center" vertical="center" wrapText="1"/>
      <protection locked="0"/>
    </xf>
    <xf numFmtId="177" fontId="12" fillId="2" borderId="3" xfId="2" applyNumberFormat="1" applyFont="1" applyFill="1" applyBorder="1" applyAlignment="1" applyProtection="1">
      <alignment horizontal="center" vertical="center" wrapText="1"/>
      <protection locked="0"/>
    </xf>
    <xf numFmtId="177" fontId="12" fillId="2" borderId="11" xfId="2" applyNumberFormat="1" applyFont="1" applyFill="1" applyBorder="1" applyAlignment="1" applyProtection="1">
      <alignment horizontal="center" vertical="center" wrapText="1"/>
      <protection locked="0"/>
    </xf>
    <xf numFmtId="177" fontId="12" fillId="2" borderId="8" xfId="2" applyNumberFormat="1" applyFont="1" applyFill="1" applyBorder="1" applyAlignment="1" applyProtection="1">
      <alignment horizontal="center" vertical="center" wrapText="1"/>
      <protection locked="0"/>
    </xf>
    <xf numFmtId="179" fontId="10" fillId="0" borderId="10" xfId="2" applyNumberFormat="1" applyFont="1" applyBorder="1" applyAlignment="1">
      <alignment horizontal="center" vertical="center" wrapText="1"/>
    </xf>
    <xf numFmtId="179" fontId="10" fillId="0" borderId="1" xfId="2" applyNumberFormat="1" applyFont="1" applyBorder="1" applyAlignment="1">
      <alignment horizontal="center" vertical="center" wrapText="1"/>
    </xf>
    <xf numFmtId="0" fontId="18" fillId="3" borderId="3" xfId="10" applyBorder="1" applyAlignment="1">
      <alignment horizontal="center" vertical="center"/>
    </xf>
    <xf numFmtId="0" fontId="18" fillId="3" borderId="9" xfId="10" applyBorder="1" applyAlignment="1">
      <alignment horizontal="center" vertical="center"/>
    </xf>
    <xf numFmtId="0" fontId="18" fillId="3" borderId="1" xfId="10" applyBorder="1" applyAlignment="1">
      <alignment horizontal="center" vertical="center"/>
    </xf>
    <xf numFmtId="179" fontId="0" fillId="5" borderId="3" xfId="0" applyNumberFormat="1" applyFill="1" applyBorder="1" applyProtection="1">
      <alignment vertical="center"/>
      <protection locked="0"/>
    </xf>
  </cellXfs>
  <cellStyles count="27">
    <cellStyle name="20% - 着色 1" xfId="13" builtinId="30"/>
    <cellStyle name="20% - 着色 2" xfId="10" builtinId="34"/>
    <cellStyle name="20% - 着色 4" xfId="11" builtinId="42"/>
    <cellStyle name="40% - 着色 3" xfId="24" builtinId="39"/>
    <cellStyle name="40% - 着色 4" xfId="21" builtinId="43"/>
    <cellStyle name="40% - 着色 6" xfId="22" builtinId="51"/>
    <cellStyle name="60% - 着色 2" xfId="17" builtinId="36"/>
    <cellStyle name="差" xfId="15" builtinId="27"/>
    <cellStyle name="常规" xfId="0" builtinId="0"/>
    <cellStyle name="常规 2" xfId="5" xr:uid="{00000000-0005-0000-0000-000035000000}"/>
    <cellStyle name="常规 2 2" xfId="4" xr:uid="{00000000-0005-0000-0000-00002F000000}"/>
    <cellStyle name="常规 3" xfId="6" xr:uid="{00000000-0005-0000-0000-000036000000}"/>
    <cellStyle name="常规 3 2" xfId="2" xr:uid="{00000000-0005-0000-0000-000029000000}"/>
    <cellStyle name="常规 3 2 3" xfId="12" xr:uid="{E490B405-3D57-4147-B23D-1FE1DB896577}"/>
    <cellStyle name="常规 3 3" xfId="3" xr:uid="{00000000-0005-0000-0000-00002D000000}"/>
    <cellStyle name="常规 4" xfId="7" xr:uid="{00000000-0005-0000-0000-000037000000}"/>
    <cellStyle name="常规 5" xfId="8" xr:uid="{00000000-0005-0000-0000-000038000000}"/>
    <cellStyle name="常规 6" xfId="1" xr:uid="{00000000-0005-0000-0000-00000D000000}"/>
    <cellStyle name="代扣代缴" xfId="26" xr:uid="{74266CDC-C035-4AA6-B3A8-653F5140BC9C}"/>
    <cellStyle name="公司账户" xfId="20" xr:uid="{16294DA2-B395-4B6E-B88A-97268887251B}"/>
    <cellStyle name="好" xfId="14" builtinId="26"/>
    <cellStyle name="货币" xfId="9" builtinId="4"/>
    <cellStyle name="适中" xfId="16" builtinId="28"/>
    <cellStyle name="押金" xfId="25" xr:uid="{86342C7E-7B90-488B-8D83-1BA58C29F3B8}"/>
    <cellStyle name="已核对" xfId="23" xr:uid="{61BE1068-C462-44BD-B84F-FED21E50ED98}"/>
    <cellStyle name="支付宝" xfId="19" xr:uid="{86716A70-4732-4649-9034-8FE07816F73E}"/>
    <cellStyle name="注释" xfId="18" builtinId="10"/>
  </cellStyles>
  <dxfs count="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numFmt numFmtId="0" formatCode="General"/>
      <fill>
        <patternFill>
          <bgColor rgb="FFFF9F9F"/>
        </patternFill>
      </fill>
    </dxf>
    <dxf>
      <numFmt numFmtId="0" formatCode="General"/>
      <fill>
        <patternFill>
          <bgColor rgb="FFFF9F9F"/>
        </patternFill>
      </fill>
    </dxf>
    <dxf>
      <numFmt numFmtId="0" formatCode="General"/>
      <fill>
        <patternFill>
          <bgColor rgb="FFFF9F9F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family val="3"/>
        <charset val="134"/>
        <scheme val="none"/>
      </font>
      <alignment horizontal="left" vertical="center" textRotation="0" wrapText="0" indent="0" justifyLastLine="0" shrinkToFit="0" readingOrder="0"/>
    </dxf>
    <dxf>
      <numFmt numFmtId="45" formatCode="m&quot;月&quot;d&quot;日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family val="3"/>
        <charset val="134"/>
        <scheme val="none"/>
      </font>
    </dxf>
  </dxfs>
  <tableStyles count="0" defaultTableStyle="TableStyleMedium2" defaultPivotStyle="PivotStyleLight16"/>
  <colors>
    <mruColors>
      <color rgb="FF8DD394"/>
      <color rgb="FFFF9F9F"/>
      <color rgb="FFFF8181"/>
      <color rgb="FFFFB7B7"/>
      <color rgb="FFFF3F3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ren Xing" refreshedDate="45133.446179861108" createdVersion="8" refreshedVersion="8" minRefreshableVersion="3" recordCount="705" xr:uid="{0FA0D75F-A76F-44B6-B90F-BBF99EC05A22}">
  <cacheSource type="worksheet">
    <worksheetSource ref="A1:J1048576" sheet="日记账"/>
  </cacheSource>
  <cacheFields count="10">
    <cacheField name="合同编号" numFmtId="0">
      <sharedItems containsBlank="1"/>
    </cacheField>
    <cacheField name="司机" numFmtId="0">
      <sharedItems containsBlank="1"/>
    </cacheField>
    <cacheField name="车牌号" numFmtId="0">
      <sharedItems containsBlank="1"/>
    </cacheField>
    <cacheField name="付至（从）" numFmtId="0">
      <sharedItems containsDate="1" containsBlank="1" containsMixedTypes="1" minDate="2023-02-23T00:00:00" maxDate="2023-07-24T00:00:00"/>
    </cacheField>
    <cacheField name="付至（到）" numFmtId="0">
      <sharedItems containsDate="1" containsBlank="1" containsMixedTypes="1" minDate="2023-03-22T00:00:00" maxDate="2023-08-23T00:00:00"/>
    </cacheField>
    <cacheField name="欠款" numFmtId="0">
      <sharedItems containsString="0" containsBlank="1" containsNumber="1" containsInteger="1" minValue="-10880" maxValue="2000"/>
    </cacheField>
    <cacheField name="实收金额" numFmtId="0">
      <sharedItems containsString="0" containsBlank="1" containsNumber="1" containsInteger="1" minValue="100" maxValue="14400"/>
    </cacheField>
    <cacheField name="日期" numFmtId="14">
      <sharedItems containsNonDate="0" containsDate="1" containsString="0" containsBlank="1" minDate="2023-05-01T00:00:00" maxDate="2023-07-24T00:00:00" count="85"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2T00:00:00"/>
        <d v="2023-06-01T00:00:00"/>
        <d v="2023-06-06T00:00:00"/>
        <d v="2023-06-03T00:00:00"/>
        <d v="2023-06-04T00:00:00"/>
        <d v="2023-06-05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9T00:00:00"/>
        <d v="2023-06-15T00:00:00"/>
        <d v="2023-06-16T00:00:00"/>
        <d v="2023-06-17T00:00:00"/>
        <d v="2023-06-18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m/>
      </sharedItems>
    </cacheField>
    <cacheField name="类型" numFmtId="0">
      <sharedItems containsBlank="1" count="9">
        <s v="租金"/>
        <s v="押金"/>
        <s v="介绍费"/>
        <s v="抵扣"/>
        <s v="维修费"/>
        <s v="减免"/>
        <s v="处理违章"/>
        <s v="事故补款"/>
        <m/>
      </sharedItems>
    </cacheField>
    <cacheField name="渠道" numFmtId="0">
      <sharedItems containsBlank="1" count="13">
        <s v="微信"/>
        <s v="支付宝"/>
        <s v="刷pos"/>
        <s v="现金"/>
        <s v="抵扣"/>
        <s v="公司转账"/>
        <s v="周蕾私账"/>
        <s v="公司账户"/>
        <s v="公司二维码"/>
        <s v="pos刷卡"/>
        <s v="代扣代缴"/>
        <m/>
        <s v="现金已转入微信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5">
  <r>
    <s v="LS-000077"/>
    <s v="代志祥"/>
    <s v="AB92811"/>
    <d v="2023-04-09T00:00:00"/>
    <d v="2023-05-08T00:00:00"/>
    <n v="-3700"/>
    <n v="3500"/>
    <x v="0"/>
    <x v="0"/>
    <x v="0"/>
  </r>
  <r>
    <s v="LS-000034"/>
    <s v="李海芬"/>
    <s v="AAG9160"/>
    <d v="2023-04-02T00:00:00"/>
    <d v="2023-05-01T00:00:00"/>
    <n v="-4400"/>
    <n v="3800"/>
    <x v="0"/>
    <x v="0"/>
    <x v="0"/>
  </r>
  <r>
    <s v="LS-000053"/>
    <s v="璩宜山"/>
    <s v="AAJ7383"/>
    <d v="2023-05-03T00:00:00"/>
    <d v="2023-06-02T00:00:00"/>
    <n v="0"/>
    <n v="7200"/>
    <x v="0"/>
    <x v="0"/>
    <x v="1"/>
  </r>
  <r>
    <s v="LS-000030"/>
    <s v="吴天录"/>
    <s v="AAA0718"/>
    <d v="2023-03-12T00:00:00"/>
    <d v="2023-04-11T00:00:00"/>
    <n v="-5000"/>
    <n v="2200"/>
    <x v="0"/>
    <x v="0"/>
    <x v="0"/>
  </r>
  <r>
    <s v="LS-000114"/>
    <s v="安洪雷"/>
    <s v="ABS8139"/>
    <d v="2023-05-01T00:00:00"/>
    <d v="2023-05-07T00:00:00"/>
    <n v="-2750"/>
    <n v="1750"/>
    <x v="1"/>
    <x v="0"/>
    <x v="0"/>
  </r>
  <r>
    <s v="LS-000061"/>
    <s v="蔡锦辉"/>
    <s v="AAX8885"/>
    <d v="2023-04-09T00:00:00"/>
    <d v="2023-05-08T00:00:00"/>
    <n v="-7500"/>
    <n v="1000"/>
    <x v="1"/>
    <x v="0"/>
    <x v="0"/>
  </r>
  <r>
    <s v="LS-000101"/>
    <s v="董辉"/>
    <s v="AAT5132"/>
    <d v="2023-04-30T00:00:00"/>
    <d v="2023-05-05T00:00:00"/>
    <n v="0"/>
    <n v="1950"/>
    <x v="1"/>
    <x v="0"/>
    <x v="0"/>
  </r>
  <r>
    <s v="LS-000081"/>
    <s v="董解放"/>
    <s v="ABA3762"/>
    <d v="2023-05-02T00:00:00"/>
    <d v="2023-05-08T00:00:00"/>
    <n v="0"/>
    <n v="1950"/>
    <x v="1"/>
    <x v="0"/>
    <x v="0"/>
  </r>
  <r>
    <s v="LS-000046"/>
    <s v="方玉"/>
    <s v="AAV0099"/>
    <d v="2023-03-20T00:00:00"/>
    <d v="2023-04-19T00:00:00"/>
    <n v="0"/>
    <n v="2000"/>
    <x v="1"/>
    <x v="0"/>
    <x v="0"/>
  </r>
  <r>
    <s v="LS-000103"/>
    <s v="郭军伟"/>
    <s v="AAT0951"/>
    <d v="2023-05-02T00:00:00"/>
    <d v="2023-06-01T00:00:00"/>
    <n v="0"/>
    <n v="7500"/>
    <x v="1"/>
    <x v="0"/>
    <x v="0"/>
  </r>
  <r>
    <s v="LS-000128"/>
    <s v="郭天富"/>
    <s v="AFQ1572"/>
    <d v="2023-05-06T00:00:00"/>
    <d v="2023-06-05T00:00:00"/>
    <n v="0"/>
    <n v="5500"/>
    <x v="1"/>
    <x v="0"/>
    <x v="1"/>
  </r>
  <r>
    <s v="LS-000067"/>
    <s v="胡轲"/>
    <s v="AAX0823"/>
    <d v="2023-04-17T00:00:00"/>
    <d v="2023-05-16T00:00:00"/>
    <n v="0"/>
    <n v="7500"/>
    <x v="1"/>
    <x v="0"/>
    <x v="0"/>
  </r>
  <r>
    <s v="LS-000023"/>
    <s v="胡学猛"/>
    <s v="AAA1888"/>
    <d v="2023-05-01T00:00:00"/>
    <d v="2023-05-31T00:00:00"/>
    <n v="-2200"/>
    <n v="5000"/>
    <x v="1"/>
    <x v="0"/>
    <x v="0"/>
  </r>
  <r>
    <s v="LS-000118"/>
    <s v="黄国侨"/>
    <s v="AG03539"/>
    <d v="2023-04-19T00:00:00"/>
    <d v="2023-04-25T00:00:00"/>
    <n v="0"/>
    <n v="1350"/>
    <x v="1"/>
    <x v="0"/>
    <x v="0"/>
  </r>
  <r>
    <s v="LS-000056"/>
    <s v="黄俊杰"/>
    <s v="AAX0887"/>
    <d v="2023-05-02T00:00:00"/>
    <d v="2023-05-08T00:00:00"/>
    <n v="0"/>
    <n v="1900"/>
    <x v="1"/>
    <x v="0"/>
    <x v="0"/>
  </r>
  <r>
    <s v="LS-000106"/>
    <s v="纪连波"/>
    <s v="AAT3696"/>
    <d v="2023-05-01T00:00:00"/>
    <d v="2023-05-31T00:00:00"/>
    <n v="-200"/>
    <n v="7300"/>
    <x v="1"/>
    <x v="0"/>
    <x v="0"/>
  </r>
  <r>
    <s v="LS-000121"/>
    <s v="刘庆恩"/>
    <s v="AFR2790"/>
    <d v="2023-05-08T00:00:00"/>
    <d v="2023-06-07T00:00:00"/>
    <n v="0"/>
    <n v="5000"/>
    <x v="1"/>
    <x v="0"/>
    <x v="0"/>
  </r>
  <r>
    <s v="LS-000100"/>
    <s v="马闯明"/>
    <s v="AAT3690"/>
    <d v="2023-05-01T00:00:00"/>
    <d v="2023-05-31T00:00:00"/>
    <n v="0"/>
    <n v="7500"/>
    <x v="1"/>
    <x v="0"/>
    <x v="0"/>
  </r>
  <r>
    <s v="LS-000015"/>
    <s v="欧高河"/>
    <s v="AAC5338"/>
    <d v="2023-03-01T00:00:00"/>
    <d v="2023-03-31T00:00:00"/>
    <n v="-3000"/>
    <n v="1000"/>
    <x v="1"/>
    <x v="0"/>
    <x v="0"/>
  </r>
  <r>
    <s v="LS-000048"/>
    <s v="孙建新"/>
    <s v="AAV6039"/>
    <d v="2023-04-23T00:00:00"/>
    <d v="2023-05-22T00:00:00"/>
    <n v="-4000"/>
    <n v="3000"/>
    <x v="1"/>
    <x v="0"/>
    <x v="1"/>
  </r>
  <r>
    <s v="LS-000087"/>
    <s v="谈升伟"/>
    <s v="ABN6051"/>
    <d v="2023-04-04T00:00:00"/>
    <d v="2023-05-03T00:00:00"/>
    <n v="0"/>
    <n v="5500"/>
    <x v="1"/>
    <x v="0"/>
    <x v="0"/>
  </r>
  <r>
    <s v="LS-000112"/>
    <s v="王凯琪"/>
    <s v="ABT1220"/>
    <d v="2023-05-03T00:00:00"/>
    <d v="2023-05-09T00:00:00"/>
    <n v="0"/>
    <n v="1950"/>
    <x v="1"/>
    <x v="0"/>
    <x v="0"/>
  </r>
  <r>
    <s v="LS-000108"/>
    <s v="王玉臣"/>
    <s v="ABS0285"/>
    <d v="2023-05-06T00:00:00"/>
    <d v="2023-06-05T00:00:00"/>
    <n v="-2500"/>
    <n v="1000"/>
    <x v="1"/>
    <x v="0"/>
    <x v="0"/>
  </r>
  <r>
    <s v="LS-000049"/>
    <s v="王照"/>
    <s v="AAV7238"/>
    <d v="2023-04-20T00:00:00"/>
    <d v="2023-05-19T00:00:00"/>
    <n v="0"/>
    <n v="3200"/>
    <x v="1"/>
    <x v="0"/>
    <x v="0"/>
  </r>
  <r>
    <s v="LS-000011"/>
    <s v="魏开响"/>
    <s v="AA73638"/>
    <d v="2023-04-10T00:00:00"/>
    <d v="2023-05-09T00:00:00"/>
    <n v="-1000"/>
    <n v="2000"/>
    <x v="1"/>
    <x v="0"/>
    <x v="0"/>
  </r>
  <r>
    <s v="LS-000098"/>
    <s v="魏然"/>
    <s v="AAT9367"/>
    <d v="2023-05-02T00:00:00"/>
    <d v="2023-06-01T00:00:00"/>
    <n v="0"/>
    <n v="7500"/>
    <x v="1"/>
    <x v="0"/>
    <x v="0"/>
  </r>
  <r>
    <s v="LS-000052"/>
    <s v="杨多得"/>
    <s v="AAJ3083"/>
    <d v="2023-05-01T00:00:00"/>
    <d v="2023-05-31T00:00:00"/>
    <n v="-3600"/>
    <n v="3600"/>
    <x v="1"/>
    <x v="0"/>
    <x v="0"/>
  </r>
  <r>
    <s v="LS-000041"/>
    <s v="杨涛"/>
    <s v="AAH6773"/>
    <d v="2023-04-01T00:00:00"/>
    <d v="2023-04-30T00:00:00"/>
    <n v="0"/>
    <n v="7000"/>
    <x v="1"/>
    <x v="0"/>
    <x v="0"/>
  </r>
  <r>
    <s v="LS-000024"/>
    <s v="袁学标"/>
    <s v="AAA9909"/>
    <d v="2023-04-07T00:00:00"/>
    <d v="2023-05-06T00:00:00"/>
    <n v="-2500"/>
    <n v="2000"/>
    <x v="1"/>
    <x v="0"/>
    <x v="0"/>
  </r>
  <r>
    <s v="LS-000074"/>
    <s v="张培"/>
    <s v="AAN6853"/>
    <d v="2023-04-24T00:00:00"/>
    <d v="2023-04-30T00:00:00"/>
    <n v="0"/>
    <n v="1750"/>
    <x v="1"/>
    <x v="0"/>
    <x v="0"/>
  </r>
  <r>
    <s v="LS-000078"/>
    <s v="范进玉"/>
    <s v="AAS7851"/>
    <d v="2023-04-01T00:00:00"/>
    <d v="2023-04-30T00:00:00"/>
    <n v="-3500"/>
    <n v="2000"/>
    <x v="2"/>
    <x v="0"/>
    <x v="0"/>
  </r>
  <r>
    <s v="LS-000050"/>
    <s v="黄志安"/>
    <s v="AAV1750"/>
    <d v="2023-04-20T00:00:00"/>
    <d v="2023-05-19T00:00:00"/>
    <n v="0"/>
    <n v="1500"/>
    <x v="2"/>
    <x v="0"/>
    <x v="0"/>
  </r>
  <r>
    <s v="LS-000091"/>
    <s v="乔明"/>
    <s v="ABL1097"/>
    <d v="2023-04-26T00:00:00"/>
    <d v="2023-05-25T00:00:00"/>
    <n v="0"/>
    <n v="2000"/>
    <x v="2"/>
    <x v="0"/>
    <x v="2"/>
  </r>
  <r>
    <s v="LS-000010"/>
    <s v="陈利忠"/>
    <s v="AA61361"/>
    <d v="2023-04-28T00:00:00"/>
    <d v="2023-05-27T00:00:00"/>
    <n v="-6000"/>
    <n v="2000"/>
    <x v="3"/>
    <x v="0"/>
    <x v="0"/>
  </r>
  <r>
    <s v="LS-000006"/>
    <s v="程廷容"/>
    <s v="ADW9905"/>
    <d v="2023-04-12T00:00:00"/>
    <d v="2023-05-11T00:00:00"/>
    <n v="-1500"/>
    <n v="2000"/>
    <x v="3"/>
    <x v="0"/>
    <x v="0"/>
  </r>
  <r>
    <s v="LS-000113"/>
    <s v="代志进"/>
    <s v="ABT3808"/>
    <d v="2023-04-08T00:00:00"/>
    <d v="2023-05-07T00:00:00"/>
    <n v="0"/>
    <n v="5000"/>
    <x v="3"/>
    <x v="0"/>
    <x v="0"/>
  </r>
  <r>
    <s v="LS-000037"/>
    <s v="翟传超"/>
    <s v="AAG1178"/>
    <d v="2023-04-20T00:00:00"/>
    <d v="2023-05-19T00:00:00"/>
    <n v="-3000"/>
    <n v="4000"/>
    <x v="3"/>
    <x v="0"/>
    <x v="0"/>
  </r>
  <r>
    <s v="LS-000042"/>
    <s v="刘兵"/>
    <s v="AAC0733"/>
    <d v="2023-03-01T00:00:00"/>
    <d v="2023-03-31T00:00:00"/>
    <n v="-4200"/>
    <n v="1300"/>
    <x v="3"/>
    <x v="0"/>
    <x v="0"/>
  </r>
  <r>
    <s v="LS-000033"/>
    <s v="戚龙龙"/>
    <s v="AAH8158"/>
    <d v="2023-05-02T00:00:00"/>
    <d v="2023-05-08T00:00:00"/>
    <n v="-900"/>
    <n v="2900"/>
    <x v="3"/>
    <x v="0"/>
    <x v="0"/>
  </r>
  <r>
    <s v="LS-000089"/>
    <s v="王宁宁"/>
    <s v="ABN7351"/>
    <d v="2023-05-02T00:00:00"/>
    <d v="2023-05-08T00:00:00"/>
    <n v="-950"/>
    <n v="1000"/>
    <x v="3"/>
    <x v="1"/>
    <x v="0"/>
  </r>
  <r>
    <s v="LS-000089"/>
    <s v="王宁宁"/>
    <s v="ABN7351"/>
    <d v="2023-05-02T00:00:00"/>
    <d v="2023-05-08T00:00:00"/>
    <n v="-950"/>
    <n v="1950"/>
    <x v="3"/>
    <x v="0"/>
    <x v="0"/>
  </r>
  <r>
    <s v="LS-000097"/>
    <s v="吴卫舟"/>
    <s v="AAT2327"/>
    <d v="2023-04-27T00:00:00"/>
    <d v="2023-05-03T00:00:00"/>
    <n v="0"/>
    <n v="1950"/>
    <x v="3"/>
    <x v="0"/>
    <x v="0"/>
  </r>
  <r>
    <s v="LS-000075"/>
    <s v="杨超"/>
    <s v="AB91810"/>
    <d v="2023-05-05T00:00:00"/>
    <d v="2023-05-11T00:00:00"/>
    <n v="0"/>
    <n v="2900"/>
    <x v="3"/>
    <x v="0"/>
    <x v="0"/>
  </r>
  <r>
    <s v="LS-000134"/>
    <s v="杨国记"/>
    <s v="HY9617"/>
    <d v="2023-05-01T00:00:00"/>
    <d v="2023-05-31T00:00:00"/>
    <n v="-3000"/>
    <n v="1500"/>
    <x v="3"/>
    <x v="0"/>
    <x v="1"/>
  </r>
  <r>
    <s v="LS-000019"/>
    <s v="张浩东"/>
    <s v="AA90739"/>
    <d v="2023-02-23T00:00:00"/>
    <d v="2023-03-22T00:00:00"/>
    <n v="-7500"/>
    <n v="1000"/>
    <x v="3"/>
    <x v="0"/>
    <x v="0"/>
  </r>
  <r>
    <s v="LS-000014"/>
    <s v="赵学文"/>
    <s v="AAC5389"/>
    <d v="2023-04-01T00:00:00"/>
    <d v="2023-04-30T00:00:00"/>
    <n v="0"/>
    <n v="2200"/>
    <x v="3"/>
    <x v="0"/>
    <x v="0"/>
  </r>
  <r>
    <s v="LS-000106"/>
    <s v="纪连波"/>
    <s v="AAT3696"/>
    <d v="2023-05-01T00:00:00"/>
    <d v="2023-05-31T00:00:00"/>
    <n v="0"/>
    <n v="200"/>
    <x v="4"/>
    <x v="0"/>
    <x v="0"/>
  </r>
  <r>
    <s v="LS-000088"/>
    <s v="靳小东"/>
    <s v="ABN6370"/>
    <d v="2023-04-29T00:00:00"/>
    <d v="2023-05-28T00:00:00"/>
    <n v="-6000"/>
    <n v="2000"/>
    <x v="4"/>
    <x v="0"/>
    <x v="0"/>
  </r>
  <r>
    <s v="LS-000116"/>
    <s v="李大蔚"/>
    <s v="ABS1872"/>
    <d v="2023-04-21T00:00:00"/>
    <d v="2023-05-20T00:00:00"/>
    <n v="0"/>
    <n v="1500"/>
    <x v="4"/>
    <x v="0"/>
    <x v="0"/>
  </r>
  <r>
    <s v="LS-000139"/>
    <s v="李天华"/>
    <s v="KY9106"/>
    <d v="2023-05-04T00:00:00"/>
    <d v="2023-06-03T00:00:00"/>
    <n v="0"/>
    <n v="3975"/>
    <x v="4"/>
    <x v="0"/>
    <x v="0"/>
  </r>
  <r>
    <s v="LS-000032"/>
    <s v="刘安辉"/>
    <s v="AAB3009"/>
    <d v="2023-04-29T00:00:00"/>
    <d v="2023-05-28T00:00:00"/>
    <n v="-7000"/>
    <n v="1000"/>
    <x v="4"/>
    <x v="0"/>
    <x v="3"/>
  </r>
  <r>
    <s v="LS-000032"/>
    <s v="刘安辉"/>
    <s v="AAB3009"/>
    <d v="2023-04-29T00:00:00"/>
    <d v="2023-05-28T00:00:00"/>
    <n v="-6000"/>
    <n v="1000"/>
    <x v="4"/>
    <x v="0"/>
    <x v="0"/>
  </r>
  <r>
    <s v="LS-000032"/>
    <s v="刘安辉"/>
    <s v="AAB3009"/>
    <d v="2023-04-29T00:00:00"/>
    <d v="2023-05-28T00:00:00"/>
    <n v="-4000"/>
    <n v="2000"/>
    <x v="4"/>
    <x v="0"/>
    <x v="0"/>
  </r>
  <r>
    <s v="LS-000032"/>
    <s v="刘安辉"/>
    <s v="AAB3009"/>
    <d v="2023-04-29T00:00:00"/>
    <d v="2023-05-28T00:00:00"/>
    <n v="0"/>
    <n v="4000"/>
    <x v="4"/>
    <x v="0"/>
    <x v="0"/>
  </r>
  <r>
    <s v="LS-000012"/>
    <s v="罗菁"/>
    <s v="AA78530"/>
    <d v="2023-04-29T00:00:00"/>
    <d v="2023-05-28T00:00:00"/>
    <n v="-6000"/>
    <n v="2000"/>
    <x v="4"/>
    <x v="1"/>
    <x v="0"/>
  </r>
  <r>
    <s v="LS-000090"/>
    <s v="彭邦银"/>
    <s v="ABN7965"/>
    <d v="2023-05-06T00:00:00"/>
    <d v="2023-05-12T00:00:00"/>
    <n v="-1000"/>
    <n v="3400"/>
    <x v="4"/>
    <x v="0"/>
    <x v="0"/>
  </r>
  <r>
    <s v="LS-000117"/>
    <s v="汪富胜"/>
    <s v="AFV9932"/>
    <d v="2023-04-26T00:00:00"/>
    <d v="2023-05-25T00:00:00"/>
    <n v="0"/>
    <n v="2000"/>
    <x v="4"/>
    <x v="0"/>
    <x v="0"/>
  </r>
  <r>
    <s v="LS-000131"/>
    <s v="汪一毅"/>
    <s v="AFT6035"/>
    <d v="2023-05-08T00:00:00"/>
    <d v="2023-06-07T00:00:00"/>
    <n v="-2500"/>
    <n v="3000"/>
    <x v="4"/>
    <x v="0"/>
    <x v="0"/>
  </r>
  <r>
    <s v="LS-000107"/>
    <s v="王建光"/>
    <s v="ABT8251"/>
    <d v="2023-04-15T00:00:00"/>
    <d v="2023-05-14T00:00:00"/>
    <n v="-4000"/>
    <n v="2000"/>
    <x v="4"/>
    <x v="0"/>
    <x v="0"/>
  </r>
  <r>
    <s v="LS-000125"/>
    <s v="王其发"/>
    <s v="AFV3759"/>
    <d v="2023-05-06T00:00:00"/>
    <d v="2023-06-05T00:00:00"/>
    <n v="-4800"/>
    <n v="1000"/>
    <x v="4"/>
    <x v="1"/>
    <x v="0"/>
  </r>
  <r>
    <s v="LS-000125"/>
    <s v="王其发"/>
    <s v="AFV3759"/>
    <d v="2023-05-06T00:00:00"/>
    <d v="2023-06-05T00:00:00"/>
    <n v="-4800"/>
    <n v="4000"/>
    <x v="4"/>
    <x v="1"/>
    <x v="2"/>
  </r>
  <r>
    <s v="LS-000140"/>
    <s v="王伟"/>
    <s v="KY9705"/>
    <d v="2023-04-14T00:00:00"/>
    <d v="2023-05-13T00:00:00"/>
    <n v="0"/>
    <n v="2000"/>
    <x v="4"/>
    <x v="0"/>
    <x v="0"/>
  </r>
  <r>
    <s v="LS-000108"/>
    <s v="王玉臣"/>
    <s v="ABS0285"/>
    <d v="2023-05-06T00:00:00"/>
    <d v="2023-06-05T00:00:00"/>
    <n v="-2500"/>
    <n v="5000"/>
    <x v="4"/>
    <x v="0"/>
    <x v="0"/>
  </r>
  <r>
    <s v="LS-000076"/>
    <s v="吴福江"/>
    <s v="AB80778"/>
    <d v="2023-04-21T00:00:00"/>
    <d v="2023-05-23T00:00:00"/>
    <n v="0"/>
    <n v="5000"/>
    <x v="4"/>
    <x v="0"/>
    <x v="1"/>
  </r>
  <r>
    <s v="LS-000040"/>
    <s v="吴红"/>
    <s v="AA91763"/>
    <d v="2023-03-28T00:00:00"/>
    <d v="2023-04-27T00:00:00"/>
    <n v="0"/>
    <n v="700"/>
    <x v="4"/>
    <x v="0"/>
    <x v="0"/>
  </r>
  <r>
    <s v="LS-000004"/>
    <s v="武兰和"/>
    <s v="ADV1539"/>
    <d v="2023-04-19T00:00:00"/>
    <d v="2023-05-18T00:00:00"/>
    <n v="-2000"/>
    <n v="3000"/>
    <x v="4"/>
    <x v="0"/>
    <x v="0"/>
  </r>
  <r>
    <s v="LS-000005"/>
    <s v="奚红卫"/>
    <s v="ADS8730"/>
    <d v="2023-05-01T00:00:00"/>
    <d v="2023-05-31T00:00:00"/>
    <n v="0"/>
    <n v="7000"/>
    <x v="4"/>
    <x v="0"/>
    <x v="1"/>
  </r>
  <r>
    <s v="LS-000109"/>
    <s v="徐泽恒"/>
    <s v="ABT6389"/>
    <d v="2023-04-12T00:00:00"/>
    <d v="2023-05-11T00:00:00"/>
    <n v="0"/>
    <n v="2000"/>
    <x v="4"/>
    <x v="0"/>
    <x v="0"/>
  </r>
  <r>
    <s v="LS-000102"/>
    <s v="杨光龙"/>
    <s v="AAT2672"/>
    <d v="2023-05-06T00:00:00"/>
    <d v="2023-06-05T00:00:00"/>
    <n v="0"/>
    <n v="7500"/>
    <x v="4"/>
    <x v="0"/>
    <x v="0"/>
  </r>
  <r>
    <s v="LS-000016"/>
    <s v="张璟"/>
    <s v="AAC6398"/>
    <d v="2023-03-21T00:00:00"/>
    <d v="2023-04-20T00:00:00"/>
    <n v="0"/>
    <n v="10000"/>
    <x v="4"/>
    <x v="0"/>
    <x v="0"/>
  </r>
  <r>
    <s v="LS-000086"/>
    <s v="刘延勇"/>
    <s v="ABN5872"/>
    <d v="2023-05-06T00:00:00"/>
    <d v="2023-06-05T00:00:00"/>
    <n v="-7500"/>
    <n v="8000"/>
    <x v="4"/>
    <x v="1"/>
    <x v="0"/>
  </r>
  <r>
    <s v="LS-000025"/>
    <s v="崔庆龙"/>
    <s v="AAB8889"/>
    <d v="2023-04-10T00:00:00"/>
    <d v="2023-05-09T00:00:00"/>
    <n v="-3000"/>
    <n v="1200"/>
    <x v="5"/>
    <x v="0"/>
    <x v="0"/>
  </r>
  <r>
    <s v="LS-000099"/>
    <s v="黄志辉"/>
    <s v="AAT9231"/>
    <d v="2023-05-07T00:00:00"/>
    <d v="2023-06-06T00:00:00"/>
    <n v="0"/>
    <n v="7500"/>
    <x v="5"/>
    <x v="0"/>
    <x v="0"/>
  </r>
  <r>
    <s v="LS-000105"/>
    <s v="李云祥"/>
    <s v="AAT5187"/>
    <d v="2023-05-04T00:00:00"/>
    <d v="2023-05-10T00:00:00"/>
    <n v="0"/>
    <n v="1950"/>
    <x v="5"/>
    <x v="0"/>
    <x v="0"/>
  </r>
  <r>
    <s v="LS-000045"/>
    <s v="刘军"/>
    <s v="AAH7832"/>
    <d v="2023-05-07T00:00:00"/>
    <d v="2023-06-06T00:00:00"/>
    <n v="0"/>
    <n v="6500"/>
    <x v="5"/>
    <x v="0"/>
    <x v="0"/>
  </r>
  <r>
    <s v="LS-000136"/>
    <s v="宋志军"/>
    <s v="KY1092"/>
    <d v="2023-05-07T00:00:00"/>
    <d v="2023-06-06T00:00:00"/>
    <n v="-2000"/>
    <n v="3000"/>
    <x v="5"/>
    <x v="0"/>
    <x v="0"/>
  </r>
  <r>
    <s v="LS-000029"/>
    <s v="郑方"/>
    <s v="AAD5575"/>
    <d v="2023-05-07T00:00:00"/>
    <d v="2023-06-06T00:00:00"/>
    <n v="0"/>
    <n v="7000"/>
    <x v="5"/>
    <x v="0"/>
    <x v="0"/>
  </r>
  <r>
    <s v="LS-000072"/>
    <s v="柯于青"/>
    <s v="AAJ7833"/>
    <d v="2023-05-08T00:00:00"/>
    <d v="2023-06-07T00:00:00"/>
    <n v="-4000"/>
    <n v="3200"/>
    <x v="6"/>
    <x v="0"/>
    <x v="0"/>
  </r>
  <r>
    <s v="LS-000131"/>
    <s v="汪一毅"/>
    <s v="AFT6035"/>
    <d v="2023-05-08T00:00:00"/>
    <d v="2023-06-07T00:00:00"/>
    <n v="0"/>
    <n v="2500"/>
    <x v="6"/>
    <x v="0"/>
    <x v="0"/>
  </r>
  <r>
    <s v="LS-000061"/>
    <s v="蔡锦辉"/>
    <s v="AAX8885"/>
    <d v="2023-04-09T00:00:00"/>
    <d v="2023-05-08T00:00:00"/>
    <n v="-2500"/>
    <n v="5000"/>
    <x v="7"/>
    <x v="0"/>
    <x v="0"/>
  </r>
  <r>
    <s v="LS-000119"/>
    <s v="黄星"/>
    <s v="AG19962"/>
    <d v="2023-05-18T00:00:00"/>
    <d v="2023-06-17T00:00:00"/>
    <n v="0"/>
    <n v="5000"/>
    <x v="7"/>
    <x v="0"/>
    <x v="0"/>
  </r>
  <r>
    <s v="LS-000026"/>
    <s v="黄志刚"/>
    <s v="AAB0928"/>
    <d v="2023-05-09T00:00:00"/>
    <d v="2023-06-08T00:00:00"/>
    <n v="0"/>
    <n v="7000"/>
    <x v="7"/>
    <x v="0"/>
    <x v="0"/>
  </r>
  <r>
    <s v="LS-000073"/>
    <s v="王勇胜"/>
    <s v="AAU9381"/>
    <d v="2023-05-11T00:00:00"/>
    <d v="2023-06-10T00:00:00"/>
    <n v="0"/>
    <n v="7000"/>
    <x v="7"/>
    <x v="0"/>
    <x v="0"/>
  </r>
  <r>
    <s v="LS-000030"/>
    <s v="吴天录"/>
    <s v="AAA0718"/>
    <d v="2023-03-12T00:00:00"/>
    <d v="2023-04-11T00:00:00"/>
    <n v="-2500"/>
    <n v="2500"/>
    <x v="7"/>
    <x v="0"/>
    <x v="0"/>
  </r>
  <r>
    <s v="LS-000114"/>
    <s v="安洪雷"/>
    <s v="ABS8139"/>
    <d v="2023-05-01T00:00:00"/>
    <d v="2023-05-07T00:00:00"/>
    <n v="-1000"/>
    <n v="1750"/>
    <x v="8"/>
    <x v="0"/>
    <x v="0"/>
  </r>
  <r>
    <s v="LS-000006"/>
    <s v="程廷容"/>
    <s v="ADW9905"/>
    <d v="2023-04-12T00:00:00"/>
    <d v="2023-05-11T00:00:00"/>
    <n v="0"/>
    <n v="1500"/>
    <x v="8"/>
    <x v="0"/>
    <x v="0"/>
  </r>
  <r>
    <s v="LS-000101"/>
    <s v="董辉"/>
    <s v="AAT5132"/>
    <d v="2023-05-06T00:00:00"/>
    <d v="2023-05-12T00:00:00"/>
    <n v="0"/>
    <n v="1950"/>
    <x v="8"/>
    <x v="0"/>
    <x v="0"/>
  </r>
  <r>
    <s v="LS-000081"/>
    <s v="董解放"/>
    <s v="ABA3762"/>
    <d v="2023-05-09T00:00:00"/>
    <d v="2023-05-15T00:00:00"/>
    <n v="0"/>
    <n v="1950"/>
    <x v="8"/>
    <x v="0"/>
    <x v="0"/>
  </r>
  <r>
    <s v="LS-000078"/>
    <s v="范进玉"/>
    <s v="AAS7851"/>
    <d v="2023-04-01T00:00:00"/>
    <d v="2023-04-30T00:00:00"/>
    <n v="-2000"/>
    <n v="1500"/>
    <x v="8"/>
    <x v="0"/>
    <x v="0"/>
  </r>
  <r>
    <s v="LS-000023"/>
    <s v="胡学猛"/>
    <s v="AAA1888"/>
    <d v="2023-05-01T00:00:00"/>
    <d v="2023-05-31T00:00:00"/>
    <n v="0"/>
    <n v="2200"/>
    <x v="8"/>
    <x v="0"/>
    <x v="0"/>
  </r>
  <r>
    <s v="LS-000118"/>
    <s v="黄国侨"/>
    <s v="AG03539"/>
    <d v="2023-04-26T00:00:00"/>
    <d v="2023-05-02T00:00:00"/>
    <n v="0"/>
    <n v="1350"/>
    <x v="8"/>
    <x v="0"/>
    <x v="0"/>
  </r>
  <r>
    <s v="LS-000056"/>
    <s v="黄俊杰"/>
    <s v="AAX0887"/>
    <d v="2023-05-09T00:00:00"/>
    <d v="2023-05-15T00:00:00"/>
    <n v="0"/>
    <n v="1900"/>
    <x v="8"/>
    <x v="0"/>
    <x v="0"/>
  </r>
  <r>
    <s v="LS-000042"/>
    <s v="刘兵"/>
    <s v="AAC0733"/>
    <d v="2023-03-01T00:00:00"/>
    <d v="2023-03-31T00:00:00"/>
    <n v="-3150"/>
    <n v="1050"/>
    <x v="8"/>
    <x v="0"/>
    <x v="0"/>
  </r>
  <r>
    <s v="LS-000015"/>
    <s v="欧高河"/>
    <s v="AAC5338"/>
    <d v="2023-03-01T00:00:00"/>
    <d v="2023-03-31T00:00:00"/>
    <n v="-2000"/>
    <n v="1000"/>
    <x v="8"/>
    <x v="0"/>
    <x v="0"/>
  </r>
  <r>
    <s v="LS-000043"/>
    <s v="潘军"/>
    <s v="AAJ1782"/>
    <d v="2023-05-06T00:00:00"/>
    <d v="2023-06-05T00:00:00"/>
    <n v="-2200"/>
    <n v="5000"/>
    <x v="8"/>
    <x v="0"/>
    <x v="0"/>
  </r>
  <r>
    <s v="LS-000011"/>
    <s v="魏开响"/>
    <s v="AA73638"/>
    <d v="2023-04-10T00:00:00"/>
    <d v="2023-05-09T00:00:00"/>
    <n v="0"/>
    <n v="1000"/>
    <x v="8"/>
    <x v="0"/>
    <x v="0"/>
  </r>
  <r>
    <s v="LS-000027"/>
    <s v="吴小林"/>
    <s v="AAA3356"/>
    <d v="2023-05-01T00:00:00"/>
    <d v="2023-05-31T00:00:00"/>
    <n v="-6000"/>
    <n v="1500"/>
    <x v="8"/>
    <x v="0"/>
    <x v="0"/>
  </r>
  <r>
    <s v="LS-000123"/>
    <s v="徐宏军"/>
    <s v="AFQ3279"/>
    <d v="2023-04-25T00:00:00"/>
    <d v="2023-05-24T00:00:00"/>
    <n v="0"/>
    <n v="5000"/>
    <x v="8"/>
    <x v="0"/>
    <x v="0"/>
  </r>
  <r>
    <s v="LS-000031"/>
    <s v="赵刚"/>
    <s v="AAD9533"/>
    <d v="2023-05-08T00:00:00"/>
    <d v="2023-06-07T00:00:00"/>
    <n v="-3200"/>
    <n v="4000"/>
    <x v="8"/>
    <x v="0"/>
    <x v="0"/>
  </r>
  <r>
    <s v="LS-000046"/>
    <s v="方玉"/>
    <s v="AAV0099"/>
    <d v="2023-04-20T00:00:00"/>
    <d v="2023-05-19T00:00:00"/>
    <n v="-1000"/>
    <n v="6000"/>
    <x v="9"/>
    <x v="0"/>
    <x v="0"/>
  </r>
  <r>
    <s v="LS-000002"/>
    <s v="黄凯"/>
    <s v="ADS1038"/>
    <d v="2023-05-17T00:00:00"/>
    <d v="2023-06-16T00:00:00"/>
    <n v="0"/>
    <n v="7000"/>
    <x v="9"/>
    <x v="0"/>
    <x v="0"/>
  </r>
  <r>
    <s v="LS-000035"/>
    <s v="裴永军"/>
    <s v="AAG0767"/>
    <d v="2023-03-27T00:00:00"/>
    <d v="2023-04-26T00:00:00"/>
    <n v="0"/>
    <n v="1000"/>
    <x v="9"/>
    <x v="2"/>
    <x v="4"/>
  </r>
  <r>
    <s v="LS-000112"/>
    <s v="王凯琪"/>
    <s v="ABT1220"/>
    <d v="2023-05-10T00:00:00"/>
    <d v="2023-05-16T00:00:00"/>
    <n v="0"/>
    <n v="1950"/>
    <x v="9"/>
    <x v="0"/>
    <x v="0"/>
  </r>
  <r>
    <s v="LS-000140"/>
    <s v="王伟"/>
    <s v="KY9705"/>
    <d v="2023-05-14T00:00:00"/>
    <d v="2023-06-13T00:00:00"/>
    <n v="0"/>
    <n v="4500"/>
    <x v="9"/>
    <x v="0"/>
    <x v="0"/>
  </r>
  <r>
    <s v="LS-000097"/>
    <s v="吴卫舟"/>
    <s v="AAT2327"/>
    <d v="2023-05-04T00:00:00"/>
    <d v="2023-05-10T00:00:00"/>
    <n v="0"/>
    <n v="1950"/>
    <x v="9"/>
    <x v="0"/>
    <x v="0"/>
  </r>
  <r>
    <s v="LS-000069"/>
    <s v="杨风旭"/>
    <s v="AAX0115"/>
    <d v="2023-05-08T00:00:00"/>
    <d v="2023-06-07T00:00:00"/>
    <n v="-3600"/>
    <n v="3600"/>
    <x v="9"/>
    <x v="0"/>
    <x v="0"/>
  </r>
  <r>
    <s v="LS-000069"/>
    <s v="杨风旭"/>
    <s v="AAX0115"/>
    <d v="2023-04-08T00:00:00"/>
    <d v="2023-05-07T00:00:00"/>
    <n v="0"/>
    <n v="1000"/>
    <x v="9"/>
    <x v="2"/>
    <x v="4"/>
  </r>
  <r>
    <s v="LS-000058"/>
    <s v="张浩"/>
    <s v="AAX5553"/>
    <d v="2023-05-13T00:00:00"/>
    <d v="2023-06-12T00:00:00"/>
    <n v="0"/>
    <n v="7000"/>
    <x v="9"/>
    <x v="0"/>
    <x v="0"/>
  </r>
  <r>
    <s v="LS-000010"/>
    <s v="陈利忠"/>
    <s v="AA61361"/>
    <d v="2023-04-28T00:00:00"/>
    <d v="2023-05-27T00:00:00"/>
    <n v="-4000"/>
    <n v="2000"/>
    <x v="10"/>
    <x v="1"/>
    <x v="0"/>
  </r>
  <r>
    <s v="LS-000025"/>
    <s v="崔庆龙"/>
    <s v="AAB8889"/>
    <d v="2023-04-10T00:00:00"/>
    <d v="2023-05-09T00:00:00"/>
    <n v="0"/>
    <n v="3000"/>
    <x v="10"/>
    <x v="0"/>
    <x v="0"/>
  </r>
  <r>
    <s v="LS-000105"/>
    <s v="李云祥"/>
    <s v="AAT5187"/>
    <d v="2023-05-11T00:00:00"/>
    <d v="2023-05-17T00:00:00"/>
    <n v="0"/>
    <n v="1950"/>
    <x v="10"/>
    <x v="0"/>
    <x v="0"/>
  </r>
  <r>
    <s v="LS-000064"/>
    <s v="梁兴华"/>
    <s v="AAX5829"/>
    <d v="2023-05-01T00:00:00"/>
    <d v="2023-05-31T00:00:00"/>
    <n v="0"/>
    <n v="7200"/>
    <x v="10"/>
    <x v="0"/>
    <x v="0"/>
  </r>
  <r>
    <s v="LS-000054"/>
    <s v="林仲明"/>
    <s v="AAN0832"/>
    <d v="2023-04-01T00:00:00"/>
    <d v="2023-04-30T00:00:00"/>
    <n v="-3200"/>
    <n v="4000"/>
    <x v="10"/>
    <x v="0"/>
    <x v="0"/>
  </r>
  <r>
    <s v="LS-000124"/>
    <s v="刘亚"/>
    <s v="AFR2379"/>
    <d v="2023-05-01T00:00:00"/>
    <d v="2023-05-31T00:00:00"/>
    <n v="-3000"/>
    <n v="5000"/>
    <x v="10"/>
    <x v="0"/>
    <x v="0"/>
  </r>
  <r>
    <s v="LS-000107"/>
    <s v="王建光"/>
    <s v="ABT8251"/>
    <d v="2023-04-15T00:00:00"/>
    <d v="2023-05-14T00:00:00"/>
    <n v="-3000"/>
    <n v="1000"/>
    <x v="10"/>
    <x v="1"/>
    <x v="0"/>
  </r>
  <r>
    <s v="LS-000075"/>
    <s v="杨超"/>
    <s v="AB91810"/>
    <d v="2023-05-12T00:00:00"/>
    <d v="2023-05-18T00:00:00"/>
    <n v="0"/>
    <n v="1900"/>
    <x v="10"/>
    <x v="0"/>
    <x v="0"/>
  </r>
  <r>
    <s v="LS-000134"/>
    <s v="杨国记"/>
    <s v="HY9617"/>
    <d v="2023-05-01T00:00:00"/>
    <d v="2023-05-31T00:00:00"/>
    <n v="-1500"/>
    <n v="1500"/>
    <x v="10"/>
    <x v="0"/>
    <x v="1"/>
  </r>
  <r>
    <s v="LS-000014"/>
    <s v="赵学文"/>
    <s v="AAC5389"/>
    <d v="2023-05-01T00:00:00"/>
    <d v="2023-05-31T00:00:00"/>
    <n v="-4200"/>
    <n v="3000"/>
    <x v="10"/>
    <x v="0"/>
    <x v="0"/>
  </r>
  <r>
    <s v="LS-000004"/>
    <s v="刘延勇"/>
    <s v="ABN5872"/>
    <d v="2023-05-06T00:00:00"/>
    <d v="2023-06-05T00:00:00"/>
    <n v="-5000"/>
    <n v="2500"/>
    <x v="11"/>
    <x v="0"/>
    <x v="0"/>
  </r>
  <r>
    <s v="LS-000005"/>
    <s v="王其发"/>
    <s v="AFV3759"/>
    <d v="2023-05-06T00:00:00"/>
    <d v="2023-06-05T00:00:00"/>
    <n v="-3300"/>
    <n v="1500"/>
    <x v="11"/>
    <x v="0"/>
    <x v="0"/>
  </r>
  <r>
    <s v="LS-000006"/>
    <s v="董思顺"/>
    <s v="ABL7106"/>
    <d v="2023-05-05T00:00:00"/>
    <d v="2023-06-04T00:00:00"/>
    <n v="0"/>
    <n v="2000"/>
    <x v="11"/>
    <x v="1"/>
    <x v="0"/>
  </r>
  <r>
    <s v="LS-000007"/>
    <s v="罗菁"/>
    <s v="AA78530"/>
    <d v="2023-04-29T00:00:00"/>
    <d v="2023-05-28T00:00:00"/>
    <n v="-4000"/>
    <n v="2000"/>
    <x v="11"/>
    <x v="1"/>
    <x v="0"/>
  </r>
  <r>
    <s v="LS-000010"/>
    <s v="靳小东"/>
    <s v="ABN6370"/>
    <d v="2023-04-29T00:00:00"/>
    <d v="2023-05-28T00:00:00"/>
    <n v="-4000"/>
    <n v="2000"/>
    <x v="11"/>
    <x v="1"/>
    <x v="0"/>
  </r>
  <r>
    <s v="LS-000013"/>
    <s v="戚龙龙"/>
    <s v="AAH8158"/>
    <d v="2023-05-09T00:00:00"/>
    <d v="2023-05-15T00:00:00"/>
    <n v="0"/>
    <n v="2800"/>
    <x v="11"/>
    <x v="0"/>
    <x v="0"/>
  </r>
  <r>
    <s v="LS-000015"/>
    <s v="王宁宁"/>
    <s v="ABN7351"/>
    <d v="2023-05-09T00:00:00"/>
    <d v="2023-05-15T00:00:00"/>
    <n v="-950"/>
    <n v="1950"/>
    <x v="11"/>
    <x v="0"/>
    <x v="0"/>
  </r>
  <r>
    <s v="LS-000016"/>
    <s v="彭邦银"/>
    <s v="ABN7965"/>
    <d v="2023-05-13T00:00:00"/>
    <d v="2023-05-19T00:00:00"/>
    <n v="-1000"/>
    <n v="1900"/>
    <x v="11"/>
    <x v="0"/>
    <x v="0"/>
  </r>
  <r>
    <s v="LS-000069"/>
    <s v="谈升伟"/>
    <s v="ABN6051"/>
    <d v="2023-05-04T00:00:00"/>
    <d v="2023-06-03T00:00:00"/>
    <n v="-6500"/>
    <n v="1000"/>
    <x v="11"/>
    <x v="0"/>
    <x v="0"/>
  </r>
  <r>
    <s v="LS-000108"/>
    <s v="江永生"/>
    <s v="AFV1825"/>
    <d v="2023-05-06T00:00:00"/>
    <d v="2023-06-05T00:00:00"/>
    <n v="-2500"/>
    <n v="3000"/>
    <x v="11"/>
    <x v="0"/>
    <x v="0"/>
  </r>
  <r>
    <s v="LS-000109"/>
    <s v="李海芬"/>
    <s v="AAG9160"/>
    <d v="2023-04-02T00:00:00"/>
    <d v="2023-05-01T00:00:00"/>
    <n v="-1000"/>
    <n v="3400"/>
    <x v="11"/>
    <x v="0"/>
    <x v="0"/>
  </r>
  <r>
    <s v="LS-000024"/>
    <s v="王建光"/>
    <s v="ABT8251"/>
    <d v="2023-04-15T00:00:00"/>
    <d v="2023-05-14T00:00:00"/>
    <n v="-2000"/>
    <n v="1000"/>
    <x v="11"/>
    <x v="1"/>
    <x v="0"/>
  </r>
  <r>
    <s v="LS-000019"/>
    <s v="方玉"/>
    <s v="AAV0099"/>
    <d v="2023-04-20T00:00:00"/>
    <d v="2023-05-19T00:00:00"/>
    <n v="0"/>
    <n v="1000"/>
    <x v="12"/>
    <x v="0"/>
    <x v="0"/>
  </r>
  <r>
    <s v="LS-000049"/>
    <s v="徐建华"/>
    <s v="AFT8765"/>
    <d v="2023-05-14T00:00:00"/>
    <d v="2023-06-13T00:00:00"/>
    <n v="0"/>
    <n v="5800"/>
    <x v="12"/>
    <x v="0"/>
    <x v="0"/>
  </r>
  <r>
    <s v="LS-000079"/>
    <s v="刘春洋"/>
    <s v="AA78269"/>
    <d v="2023-05-11T00:00:00"/>
    <d v="2023-06-10T00:00:00"/>
    <n v="-1200"/>
    <n v="6000"/>
    <x v="12"/>
    <x v="0"/>
    <x v="0"/>
  </r>
  <r>
    <s v="LS-000113"/>
    <s v="夏永惠"/>
    <s v="AAX2008"/>
    <d v="2023-05-07T00:00:00"/>
    <d v="2023-06-06T00:00:00"/>
    <n v="-5200"/>
    <n v="2000"/>
    <x v="12"/>
    <x v="0"/>
    <x v="0"/>
  </r>
  <r>
    <s v="LS-000121"/>
    <s v="邵康康"/>
    <s v="ABT1578"/>
    <d v="2023-05-14T00:00:00"/>
    <d v="2023-06-13T00:00:00"/>
    <n v="0"/>
    <n v="7200"/>
    <x v="12"/>
    <x v="0"/>
    <x v="0"/>
  </r>
  <r>
    <s v="LS-000107"/>
    <s v="刘亚"/>
    <s v="AFR2379"/>
    <d v="2023-05-01T00:00:00"/>
    <d v="2023-05-31T00:00:00"/>
    <n v="-1000"/>
    <n v="2000"/>
    <x v="13"/>
    <x v="0"/>
    <x v="0"/>
  </r>
  <r>
    <s v="LS-000001"/>
    <s v="范进玉"/>
    <s v="AAS7851"/>
    <d v="2023-04-01T00:00:00"/>
    <d v="2023-04-30T00:00:00"/>
    <n v="0"/>
    <n v="2000"/>
    <x v="14"/>
    <x v="0"/>
    <x v="0"/>
  </r>
  <r>
    <s v="LS-000080"/>
    <s v="孟伟"/>
    <s v="AA91539"/>
    <d v="2023-05-13T00:00:00"/>
    <d v="2023-06-12T00:00:00"/>
    <n v="0"/>
    <n v="7200"/>
    <x v="14"/>
    <x v="0"/>
    <x v="1"/>
  </r>
  <r>
    <s v="LS-000082"/>
    <s v="吴天录"/>
    <s v="AAA0718"/>
    <d v="2023-03-12T00:00:00"/>
    <d v="2023-04-11T00:00:00"/>
    <n v="0"/>
    <n v="2500"/>
    <x v="14"/>
    <x v="0"/>
    <x v="0"/>
  </r>
  <r>
    <s v="LS-000094"/>
    <s v="孙建新"/>
    <s v="AAV6039"/>
    <d v="2023-04-23T00:00:00"/>
    <d v="2023-05-22T00:00:00"/>
    <n v="-2000"/>
    <n v="2000"/>
    <x v="14"/>
    <x v="0"/>
    <x v="1"/>
  </r>
  <r>
    <s v="LS-000104"/>
    <s v="董辉"/>
    <s v="AAT5132"/>
    <d v="2023-05-13T00:00:00"/>
    <d v="2023-05-19T00:00:00"/>
    <n v="0"/>
    <n v="1950"/>
    <x v="14"/>
    <x v="0"/>
    <x v="0"/>
  </r>
  <r>
    <s v="LS-000119"/>
    <s v="王建光"/>
    <s v="ABT8251"/>
    <d v="2023-04-15T00:00:00"/>
    <d v="2023-05-14T00:00:00"/>
    <n v="0"/>
    <n v="2000"/>
    <x v="14"/>
    <x v="1"/>
    <x v="0"/>
  </r>
  <r>
    <s v="LS-000131"/>
    <s v="王宁宁"/>
    <s v="ABN7351"/>
    <d v="2023-05-09T00:00:00"/>
    <d v="2023-05-15T00:00:00"/>
    <n v="0"/>
    <n v="950"/>
    <x v="14"/>
    <x v="1"/>
    <x v="0"/>
  </r>
  <r>
    <s v="LS-000003"/>
    <s v="武兰和"/>
    <s v="ADV1539"/>
    <d v="2023-04-19T00:00:00"/>
    <d v="2023-05-18T00:00:00"/>
    <n v="0"/>
    <n v="2000"/>
    <x v="14"/>
    <x v="0"/>
    <x v="0"/>
  </r>
  <r>
    <s v="LS-000002"/>
    <s v="李超"/>
    <s v="AFT1902"/>
    <d v="2023-04-01T00:00:00"/>
    <d v="2023-04-30T00:00:00"/>
    <n v="-5500"/>
    <n v="1500"/>
    <x v="15"/>
    <x v="0"/>
    <x v="0"/>
  </r>
  <r>
    <s v="LS-000008"/>
    <s v="欧高河"/>
    <s v="AAC5338"/>
    <d v="2023-03-01T00:00:00"/>
    <d v="2023-03-31T00:00:00"/>
    <n v="-1000"/>
    <n v="1000"/>
    <x v="15"/>
    <x v="0"/>
    <x v="0"/>
  </r>
  <r>
    <s v="LS-000011"/>
    <s v="吴小林"/>
    <s v="AAA3356"/>
    <d v="2023-05-01T00:00:00"/>
    <d v="2023-05-31T00:00:00"/>
    <n v="-3000"/>
    <n v="3000"/>
    <x v="15"/>
    <x v="0"/>
    <x v="0"/>
  </r>
  <r>
    <s v="LS-000012"/>
    <s v="黄国侨"/>
    <s v="AG03539"/>
    <d v="2023-05-03T00:00:00"/>
    <d v="2023-05-09T00:00:00"/>
    <n v="0"/>
    <n v="1350"/>
    <x v="15"/>
    <x v="0"/>
    <x v="0"/>
  </r>
  <r>
    <s v="LS-000014"/>
    <s v="刘兵"/>
    <s v="AAC0733"/>
    <d v="2023-03-01T00:00:00"/>
    <d v="2023-03-31T00:00:00"/>
    <n v="-1100"/>
    <n v="2050"/>
    <x v="15"/>
    <x v="0"/>
    <x v="0"/>
  </r>
  <r>
    <s v="LS-000026"/>
    <s v="张培"/>
    <s v="AAN6853"/>
    <d v="2023-05-01T00:00:00"/>
    <d v="2023-05-07T00:00:00"/>
    <n v="0"/>
    <n v="1750"/>
    <x v="15"/>
    <x v="0"/>
    <x v="0"/>
  </r>
  <r>
    <s v="LS-000026"/>
    <s v="张培"/>
    <s v="AAN6853"/>
    <d v="2023-05-08T00:00:00"/>
    <d v="2023-05-14T00:00:00"/>
    <n v="0"/>
    <n v="1750"/>
    <x v="15"/>
    <x v="0"/>
    <x v="0"/>
  </r>
  <r>
    <s v="LS-000030"/>
    <s v="蔡锦辉"/>
    <s v="AAX8885"/>
    <d v="2023-04-09T00:00:00"/>
    <d v="2023-05-08T00:00:00"/>
    <n v="0"/>
    <n v="2500"/>
    <x v="15"/>
    <x v="0"/>
    <x v="0"/>
  </r>
  <r>
    <s v="LS-000044"/>
    <s v="魏开响"/>
    <s v="AA73638"/>
    <d v="2023-05-10T00:00:00"/>
    <d v="2023-06-09T00:00:00"/>
    <n v="-5000"/>
    <n v="2000"/>
    <x v="15"/>
    <x v="0"/>
    <x v="0"/>
  </r>
  <r>
    <s v="LS-000047"/>
    <s v="王瑞强"/>
    <s v="AAX8012"/>
    <d v="2023-05-14T00:00:00"/>
    <d v="2023-06-13T00:00:00"/>
    <n v="0"/>
    <n v="7000"/>
    <x v="15"/>
    <x v="0"/>
    <x v="0"/>
  </r>
  <r>
    <s v="LS-000052"/>
    <s v="赵金龙"/>
    <s v="AAV7235"/>
    <d v="2023-05-17T00:00:00"/>
    <d v="2023-06-16T00:00:00"/>
    <n v="0"/>
    <n v="7200"/>
    <x v="15"/>
    <x v="0"/>
    <x v="0"/>
  </r>
  <r>
    <s v="LS-000058"/>
    <s v="董解放"/>
    <s v="ABA3762"/>
    <d v="2023-05-16T00:00:00"/>
    <d v="2023-05-22T00:00:00"/>
    <n v="0"/>
    <n v="1950"/>
    <x v="15"/>
    <x v="0"/>
    <x v="0"/>
  </r>
  <r>
    <s v="LS-000060"/>
    <s v="黎永韬"/>
    <s v="AAX5810"/>
    <d v="2023-05-22T00:00:00"/>
    <d v="2023-06-21T00:00:00"/>
    <n v="0"/>
    <n v="7000"/>
    <x v="15"/>
    <x v="0"/>
    <x v="0"/>
  </r>
  <r>
    <s v="LS-000100"/>
    <s v="黄俊杰"/>
    <s v="AAX0887"/>
    <d v="2023-05-16T00:00:00"/>
    <d v="2023-05-22T00:00:00"/>
    <n v="0"/>
    <n v="1900"/>
    <x v="15"/>
    <x v="0"/>
    <x v="0"/>
  </r>
  <r>
    <s v="LS-000108"/>
    <s v="赵刚"/>
    <s v="AAD9533"/>
    <d v="2023-05-08T00:00:00"/>
    <d v="2023-06-07T00:00:00"/>
    <n v="0"/>
    <n v="3200"/>
    <x v="15"/>
    <x v="0"/>
    <x v="0"/>
  </r>
  <r>
    <s v="LS-000115"/>
    <s v="严国海"/>
    <s v="AAG7300"/>
    <d v="2023-04-18T00:00:00"/>
    <d v="2023-05-17T00:00:00"/>
    <n v="0"/>
    <n v="4000"/>
    <x v="15"/>
    <x v="0"/>
    <x v="0"/>
  </r>
  <r>
    <s v="LS-000122"/>
    <s v="安洪雷"/>
    <s v="ABS8139"/>
    <d v="2023-05-08T00:00:00"/>
    <d v="2023-05-14T00:00:00"/>
    <n v="-1000"/>
    <n v="1750"/>
    <x v="15"/>
    <x v="0"/>
    <x v="0"/>
  </r>
  <r>
    <s v="LS-000038"/>
    <s v="张乾"/>
    <s v="AAB9760"/>
    <d v="2023-05-07T00:00:00"/>
    <d v="2023-06-06T00:00:00"/>
    <n v="0"/>
    <n v="7000"/>
    <x v="16"/>
    <x v="0"/>
    <x v="0"/>
  </r>
  <r>
    <s v="LS-000071"/>
    <s v="代志祥"/>
    <s v="AB92811"/>
    <d v="2023-04-09T00:00:00"/>
    <d v="2023-05-08T00:00:00"/>
    <n v="-700"/>
    <n v="3000"/>
    <x v="16"/>
    <x v="0"/>
    <x v="0"/>
  </r>
  <r>
    <s v="LS-000072"/>
    <s v="杨多得"/>
    <s v="AAJ3083"/>
    <d v="2023-05-01T00:00:00"/>
    <d v="2023-05-31T00:00:00"/>
    <n v="-150"/>
    <n v="3450"/>
    <x v="16"/>
    <x v="0"/>
    <x v="0"/>
  </r>
  <r>
    <s v="LS-000072"/>
    <s v="杨多得"/>
    <s v="AAJ3083"/>
    <d v="2023-05-01T00:00:00"/>
    <d v="2023-05-31T00:00:00"/>
    <n v="0"/>
    <n v="150"/>
    <x v="16"/>
    <x v="3"/>
    <x v="0"/>
  </r>
  <r>
    <s v="LS-000098"/>
    <s v="王振"/>
    <s v="AAX1139"/>
    <d v="2023-05-26T00:00:00"/>
    <d v="2023-06-25T00:00:00"/>
    <n v="0"/>
    <n v="7300"/>
    <x v="16"/>
    <x v="0"/>
    <x v="0"/>
  </r>
  <r>
    <s v="LS-000116"/>
    <s v="徐泽恒"/>
    <s v="ABT6389"/>
    <d v="2023-05-12T00:00:00"/>
    <d v="2023-06-11T00:00:00"/>
    <n v="-5500"/>
    <n v="2000"/>
    <x v="16"/>
    <x v="0"/>
    <x v="0"/>
  </r>
  <r>
    <s v="LS-000045"/>
    <s v="程廷容"/>
    <s v="ADW9905"/>
    <d v="2023-05-12T00:00:00"/>
    <d v="2023-06-11T00:00:00"/>
    <n v="-5500"/>
    <n v="2000"/>
    <x v="17"/>
    <x v="0"/>
    <x v="0"/>
  </r>
  <r>
    <s v="LS-000067"/>
    <s v="吴红"/>
    <s v="AA91763"/>
    <d v="2023-05-01T00:00:00"/>
    <d v="2023-05-31T00:00:00"/>
    <n v="-5800"/>
    <n v="1400"/>
    <x v="17"/>
    <x v="0"/>
    <x v="0"/>
  </r>
  <r>
    <s v="LS-000013"/>
    <s v="杨涛"/>
    <s v="AAH6773"/>
    <d v="2023-05-01T00:00:00"/>
    <d v="2023-05-31T00:00:00"/>
    <n v="0"/>
    <n v="7000"/>
    <x v="17"/>
    <x v="0"/>
    <x v="0"/>
  </r>
  <r>
    <s v="LS-000037"/>
    <s v="江永生"/>
    <s v="AFV1825"/>
    <d v="2023-05-06T00:00:00"/>
    <d v="2023-06-05T00:00:00"/>
    <n v="0"/>
    <n v="2500"/>
    <x v="17"/>
    <x v="0"/>
    <x v="0"/>
  </r>
  <r>
    <s v="LS-000054"/>
    <s v="胡轲"/>
    <s v="AAX0823"/>
    <d v="2023-05-17T00:00:00"/>
    <d v="2023-06-16T00:00:00"/>
    <n v="0"/>
    <n v="7500"/>
    <x v="17"/>
    <x v="0"/>
    <x v="0"/>
  </r>
  <r>
    <s v="LS-000125"/>
    <s v="杨超"/>
    <s v="AB91810"/>
    <d v="2023-05-19T00:00:00"/>
    <d v="2023-05-25T00:00:00"/>
    <n v="0"/>
    <n v="1900"/>
    <x v="17"/>
    <x v="0"/>
    <x v="0"/>
  </r>
  <r>
    <s v="LS-000085"/>
    <s v="王山有"/>
    <s v="ABL7561"/>
    <d v="2023-05-18T00:00:00"/>
    <d v="2023-06-17T00:00:00"/>
    <n v="0"/>
    <n v="7500"/>
    <x v="17"/>
    <x v="0"/>
    <x v="0"/>
  </r>
  <r>
    <s v="LS-000110"/>
    <s v="吴卫舟"/>
    <s v="AAT2327"/>
    <d v="2023-05-11T00:00:00"/>
    <d v="2023-05-17T00:00:00"/>
    <n v="0"/>
    <n v="1950"/>
    <x v="17"/>
    <x v="0"/>
    <x v="0"/>
  </r>
  <r>
    <s v="LS-000099"/>
    <s v="李云祥"/>
    <s v="AAT5187"/>
    <d v="2023-05-18T00:00:00"/>
    <d v="2023-05-24T00:00:00"/>
    <n v="0"/>
    <n v="1950"/>
    <x v="17"/>
    <x v="0"/>
    <x v="0"/>
  </r>
  <r>
    <s v="LS-000120"/>
    <s v="王玉臣"/>
    <s v="ABS0285"/>
    <d v="2023-05-06T00:00:00"/>
    <d v="2023-06-05T00:00:00"/>
    <n v="0"/>
    <n v="2500"/>
    <x v="17"/>
    <x v="0"/>
    <x v="0"/>
  </r>
  <r>
    <s v="LS-000123"/>
    <s v="王明源"/>
    <s v="ABT0398"/>
    <d v="2023-05-20T00:00:00"/>
    <d v="2023-06-19T00:00:00"/>
    <n v="0"/>
    <n v="7300"/>
    <x v="17"/>
    <x v="0"/>
    <x v="5"/>
  </r>
  <r>
    <s v="LS-000117"/>
    <s v="王凯琪"/>
    <s v="ABT1220"/>
    <d v="2023-05-17T00:00:00"/>
    <d v="2023-05-23T00:00:00"/>
    <n v="0"/>
    <n v="1950"/>
    <x v="17"/>
    <x v="0"/>
    <x v="0"/>
  </r>
  <r>
    <s v="LS-000006"/>
    <s v="赵学文"/>
    <s v="AAC5389"/>
    <d v="2023-05-01T00:00:00"/>
    <d v="2023-05-31T00:00:00"/>
    <n v="-1200"/>
    <n v="3000"/>
    <x v="18"/>
    <x v="0"/>
    <x v="0"/>
  </r>
  <r>
    <s v="LS-000034"/>
    <s v="周建怀"/>
    <s v="KY9978"/>
    <d v="2023-05-02T00:00:00"/>
    <d v="2023-06-01T00:00:00"/>
    <n v="0"/>
    <n v="650"/>
    <x v="18"/>
    <x v="0"/>
    <x v="0"/>
  </r>
  <r>
    <s v="LS-000084"/>
    <s v="孙仁需"/>
    <s v="AAB8016"/>
    <d v="2023-05-19T00:00:00"/>
    <d v="2023-06-18T00:00:00"/>
    <n v="0"/>
    <n v="7200"/>
    <x v="18"/>
    <x v="0"/>
    <x v="0"/>
  </r>
  <r>
    <s v="LS-000095"/>
    <s v="阮树江"/>
    <s v="AAX1703"/>
    <d v="2023-05-23T00:00:00"/>
    <d v="2023-06-22T00:00:00"/>
    <n v="0"/>
    <n v="7200"/>
    <x v="18"/>
    <x v="0"/>
    <x v="6"/>
  </r>
  <r>
    <s v="LS-000131"/>
    <s v="王宁宁"/>
    <s v="ABN7351"/>
    <d v="2023-05-16T00:00:00"/>
    <d v="2023-05-22T00:00:00"/>
    <n v="0"/>
    <n v="1950"/>
    <x v="18"/>
    <x v="0"/>
    <x v="0"/>
  </r>
  <r>
    <s v="LS-000134"/>
    <s v="罗菁"/>
    <s v="AA78530"/>
    <d v="2023-04-29T00:00:00"/>
    <d v="2023-05-28T00:00:00"/>
    <n v="-2000"/>
    <n v="2000"/>
    <x v="18"/>
    <x v="1"/>
    <x v="0"/>
  </r>
  <r>
    <s v="LS-000136"/>
    <s v="靳小东"/>
    <s v="ABN6370"/>
    <d v="2023-04-29T00:00:00"/>
    <d v="2023-05-28T00:00:00"/>
    <n v="-2000"/>
    <n v="2000"/>
    <x v="18"/>
    <x v="1"/>
    <x v="0"/>
  </r>
  <r>
    <s v="LS-000138"/>
    <s v="刘延勇"/>
    <s v="ABN5872"/>
    <d v="2023-05-06T00:00:00"/>
    <d v="2023-06-05T00:00:00"/>
    <n v="-2500"/>
    <n v="2500"/>
    <x v="18"/>
    <x v="0"/>
    <x v="0"/>
  </r>
  <r>
    <s v="LS-000139"/>
    <s v="王其发"/>
    <s v="AFV3759"/>
    <d v="2023-05-06T00:00:00"/>
    <d v="2023-06-05T00:00:00"/>
    <n v="-1800"/>
    <n v="1500"/>
    <x v="18"/>
    <x v="0"/>
    <x v="0"/>
  </r>
  <r>
    <s v="LS-000140"/>
    <s v="李飞"/>
    <s v="ADU0510"/>
    <d v="2023-05-12T00:00:00"/>
    <d v="2023-06-11T00:00:00"/>
    <n v="-1000"/>
    <n v="1000"/>
    <x v="18"/>
    <x v="1"/>
    <x v="0"/>
  </r>
  <r>
    <s v="LS-000088"/>
    <s v="李达"/>
    <s v="AAX8105"/>
    <d v="2023-05-21T00:00:00"/>
    <d v="2023-06-20T00:00:00"/>
    <n v="0"/>
    <n v="7200"/>
    <x v="19"/>
    <x v="0"/>
    <x v="0"/>
  </r>
  <r>
    <s v="LS-000091"/>
    <s v="张昌林"/>
    <s v="ABL1029"/>
    <d v="2023-05-21T00:00:00"/>
    <d v="2023-06-20T00:00:00"/>
    <n v="0"/>
    <n v="7500"/>
    <x v="19"/>
    <x v="0"/>
    <x v="0"/>
  </r>
  <r>
    <s v="LS-000107"/>
    <s v="刘亚"/>
    <s v="AFR2379"/>
    <d v="2023-05-01T00:00:00"/>
    <d v="2023-05-31T00:00:00"/>
    <n v="0"/>
    <n v="1000"/>
    <x v="19"/>
    <x v="0"/>
    <x v="0"/>
  </r>
  <r>
    <s v="LS-000124"/>
    <s v="陈湘凡"/>
    <s v="AAV5917"/>
    <d v="2023-05-21T00:00:00"/>
    <d v="2023-06-20T00:00:00"/>
    <n v="0"/>
    <n v="7000"/>
    <x v="19"/>
    <x v="0"/>
    <x v="0"/>
  </r>
  <r>
    <s v="LS-000128"/>
    <s v="彭邦银"/>
    <s v="ABN7965"/>
    <d v="2023-05-20T00:00:00"/>
    <d v="2023-05-26T00:00:00"/>
    <n v="-1000"/>
    <n v="1900"/>
    <x v="19"/>
    <x v="0"/>
    <x v="0"/>
  </r>
  <r>
    <s v="LS-000039"/>
    <s v="袁学标"/>
    <s v="AAA9909"/>
    <d v="2023-04-07T00:00:00"/>
    <d v="2023-05-06T00:00:00"/>
    <n v="0"/>
    <n v="2500"/>
    <x v="20"/>
    <x v="0"/>
    <x v="0"/>
  </r>
  <r>
    <s v="LS-000053"/>
    <s v="李怀亮"/>
    <s v="AAX1009"/>
    <d v="2023-05-17T00:00:00"/>
    <d v="2023-06-16T00:00:00"/>
    <n v="0"/>
    <n v="7200"/>
    <x v="20"/>
    <x v="0"/>
    <x v="0"/>
  </r>
  <r>
    <s v="LS-000090"/>
    <s v="惠大浩"/>
    <s v="ABL6290"/>
    <d v="2023-05-21T00:00:00"/>
    <d v="2023-06-20T00:00:00"/>
    <n v="0"/>
    <n v="1000"/>
    <x v="21"/>
    <x v="2"/>
    <x v="4"/>
  </r>
  <r>
    <s v="LS-000090"/>
    <s v="惠大浩"/>
    <s v="ABL6290"/>
    <d v="2023-05-21T00:00:00"/>
    <d v="2023-06-20T00:00:00"/>
    <n v="0"/>
    <n v="6300"/>
    <x v="21"/>
    <x v="0"/>
    <x v="5"/>
  </r>
  <r>
    <s v="LS-000094"/>
    <s v="孙建新"/>
    <s v="AAV6039"/>
    <d v="2023-04-23T00:00:00"/>
    <d v="2023-05-22T00:00:00"/>
    <n v="0"/>
    <n v="2000"/>
    <x v="20"/>
    <x v="0"/>
    <x v="1"/>
  </r>
  <r>
    <s v="LS-000109"/>
    <s v="杨国记"/>
    <s v="HY9617"/>
    <d v="2023-05-01T00:00:00"/>
    <d v="2023-05-31T00:00:00"/>
    <n v="0"/>
    <n v="1500"/>
    <x v="20"/>
    <x v="0"/>
    <x v="1"/>
  </r>
  <r>
    <s v="LS-000146"/>
    <s v="王建伟"/>
    <s v="ABA2507"/>
    <d v="2023-05-23T00:00:00"/>
    <d v="2023-06-22T00:00:00"/>
    <n v="-7000"/>
    <n v="10000"/>
    <x v="21"/>
    <x v="1"/>
    <x v="0"/>
  </r>
  <r>
    <s v="LS-000144"/>
    <s v="李海芬"/>
    <s v="AAG9160"/>
    <d v="2023-05-02T00:00:00"/>
    <d v="2023-06-01T00:00:00"/>
    <n v="-6200"/>
    <n v="2000"/>
    <x v="21"/>
    <x v="0"/>
    <x v="0"/>
  </r>
  <r>
    <s v="LS-000129"/>
    <s v="戚龙龙"/>
    <s v="AAH8158"/>
    <d v="2023-05-16T00:00:00"/>
    <d v="2023-05-22T00:00:00"/>
    <n v="0"/>
    <n v="1900"/>
    <x v="21"/>
    <x v="0"/>
    <x v="0"/>
  </r>
  <r>
    <s v="LS-000104"/>
    <s v="董辉"/>
    <s v="AAT5132"/>
    <d v="2023-05-20T00:00:00"/>
    <d v="2023-05-26T00:00:00"/>
    <n v="0"/>
    <n v="1950"/>
    <x v="21"/>
    <x v="0"/>
    <x v="0"/>
  </r>
  <r>
    <s v="LS-000126"/>
    <s v="刘小明"/>
    <s v="ABT8217"/>
    <d v="2023-05-21T00:00:00"/>
    <d v="2023-06-20T00:00:00"/>
    <n v="0"/>
    <n v="7200"/>
    <x v="21"/>
    <x v="0"/>
    <x v="0"/>
  </r>
  <r>
    <s v="LS-000130"/>
    <s v="陶振"/>
    <s v="AAG9950"/>
    <d v="2023-05-25T00:00:00"/>
    <d v="2023-06-24T00:00:00"/>
    <n v="0"/>
    <n v="7000"/>
    <x v="21"/>
    <x v="0"/>
    <x v="0"/>
  </r>
  <r>
    <s v="LS-000044"/>
    <s v="魏开响"/>
    <s v="AA73638"/>
    <d v="2023-05-10T00:00:00"/>
    <d v="2023-06-09T00:00:00"/>
    <n v="-2000"/>
    <n v="3000"/>
    <x v="22"/>
    <x v="0"/>
    <x v="0"/>
  </r>
  <r>
    <s v="LS-000011"/>
    <s v="吴小林"/>
    <s v="AAA3356"/>
    <d v="2023-05-01T00:00:00"/>
    <d v="2023-05-31T00:00:00"/>
    <n v="0"/>
    <n v="3000"/>
    <x v="22"/>
    <x v="0"/>
    <x v="0"/>
  </r>
  <r>
    <s v="LS-000014"/>
    <s v="刘兵"/>
    <s v="AAC0733"/>
    <d v="2023-04-01T00:00:00"/>
    <d v="2023-04-30T00:00:00"/>
    <n v="-7000"/>
    <n v="1600"/>
    <x v="22"/>
    <x v="0"/>
    <x v="0"/>
  </r>
  <r>
    <s v="LS-000066"/>
    <s v="裴永军"/>
    <s v="AAG0767"/>
    <d v="2023-04-27T00:00:00"/>
    <d v="2023-05-26T00:00:00"/>
    <n v="-3500"/>
    <n v="3500"/>
    <x v="22"/>
    <x v="0"/>
    <x v="1"/>
  </r>
  <r>
    <s v="LS-000016"/>
    <s v="潘军"/>
    <s v="AAJ1782"/>
    <d v="2023-05-06T00:00:00"/>
    <d v="2023-06-05T00:00:00"/>
    <n v="-1200"/>
    <n v="1000"/>
    <x v="22"/>
    <x v="0"/>
    <x v="0"/>
  </r>
  <r>
    <s v="LS-000021"/>
    <s v="林仲明"/>
    <s v="AAN0832"/>
    <d v="2023-04-01T00:00:00"/>
    <d v="2023-04-30T00:00:00"/>
    <n v="-1200"/>
    <n v="2000"/>
    <x v="22"/>
    <x v="0"/>
    <x v="0"/>
  </r>
  <r>
    <s v="LS-000026"/>
    <s v="张培"/>
    <s v="AAN6853"/>
    <d v="2023-05-15T00:00:00"/>
    <d v="2023-05-21T00:00:00"/>
    <n v="0"/>
    <n v="1750"/>
    <x v="22"/>
    <x v="0"/>
    <x v="0"/>
  </r>
  <r>
    <s v="LS-000145"/>
    <s v="薛亮"/>
    <s v="AAP6023"/>
    <d v="2023-05-24T00:00:00"/>
    <d v="2023-06-23T00:00:00"/>
    <n v="-2000"/>
    <n v="5000"/>
    <x v="22"/>
    <x v="0"/>
    <x v="1"/>
  </r>
  <r>
    <s v="LS-000001"/>
    <s v="范进玉"/>
    <s v="AAS7851"/>
    <d v="2023-05-01T00:00:00"/>
    <d v="2023-05-31T00:00:00"/>
    <n v="-5000"/>
    <n v="2500"/>
    <x v="22"/>
    <x v="0"/>
    <x v="0"/>
  </r>
  <r>
    <s v="LS-000020"/>
    <s v="黄志安"/>
    <s v="AAV1750"/>
    <d v="2023-05-20T00:00:00"/>
    <d v="2023-06-19T00:00:00"/>
    <n v="0"/>
    <n v="7500"/>
    <x v="22"/>
    <x v="0"/>
    <x v="0"/>
  </r>
  <r>
    <s v="LS-000113"/>
    <s v="夏永惠"/>
    <s v="AAX2008"/>
    <d v="2023-05-07T00:00:00"/>
    <d v="2023-06-06T00:00:00"/>
    <n v="-3000"/>
    <n v="2200"/>
    <x v="22"/>
    <x v="0"/>
    <x v="0"/>
  </r>
  <r>
    <s v="LS-000030"/>
    <s v="蔡锦辉"/>
    <s v="AAX8885"/>
    <d v="2023-05-09T00:00:00"/>
    <d v="2023-06-08T00:00:00"/>
    <n v="-6500"/>
    <n v="1000"/>
    <x v="22"/>
    <x v="0"/>
    <x v="0"/>
  </r>
  <r>
    <s v="LS-000057"/>
    <s v="廖显波"/>
    <s v="ABA3761"/>
    <d v="2023-05-21T00:00:00"/>
    <d v="2023-06-20T00:00:00"/>
    <n v="-1000"/>
    <n v="6500"/>
    <x v="22"/>
    <x v="0"/>
    <x v="0"/>
  </r>
  <r>
    <s v="LS-000058"/>
    <s v="董解放"/>
    <s v="ABA3762"/>
    <d v="2023-05-23T00:00:00"/>
    <d v="2023-05-29T00:00:00"/>
    <n v="0"/>
    <n v="1950"/>
    <x v="22"/>
    <x v="0"/>
    <x v="0"/>
  </r>
  <r>
    <s v="LS-000127"/>
    <s v="李大蔚"/>
    <s v="ABS1872"/>
    <d v="2023-05-21T00:00:00"/>
    <d v="2023-06-20T00:00:00"/>
    <n v="0"/>
    <n v="7200"/>
    <x v="22"/>
    <x v="0"/>
    <x v="0"/>
  </r>
  <r>
    <s v="LS-000122"/>
    <s v="安洪雷"/>
    <s v="ABS8139"/>
    <d v="2023-05-15T00:00:00"/>
    <d v="2023-05-21T00:00:00"/>
    <n v="-1000"/>
    <n v="1750"/>
    <x v="22"/>
    <x v="0"/>
    <x v="0"/>
  </r>
  <r>
    <s v="LS-000118"/>
    <s v="代志进"/>
    <s v="ABT3808"/>
    <d v="2023-05-15T00:00:00"/>
    <d v="2023-06-14T00:00:00"/>
    <n v="-5500"/>
    <n v="2000"/>
    <x v="22"/>
    <x v="0"/>
    <x v="0"/>
  </r>
  <r>
    <s v="LS-000132"/>
    <s v="汪富胜"/>
    <s v="AFV9932"/>
    <d v="2023-05-26T00:00:00"/>
    <d v="2023-06-25T00:00:00"/>
    <n v="0"/>
    <n v="5000"/>
    <x v="22"/>
    <x v="0"/>
    <x v="0"/>
  </r>
  <r>
    <s v="LS-000141"/>
    <s v="董家旭"/>
    <s v="AG03198"/>
    <d v="2023-05-13T00:00:00"/>
    <d v="2023-06-12T00:00:00"/>
    <n v="0"/>
    <n v="2000"/>
    <x v="22"/>
    <x v="1"/>
    <x v="0"/>
  </r>
  <r>
    <s v="LS-000012"/>
    <s v="黄国侨"/>
    <s v="AG03539"/>
    <d v="2023-05-10T00:00:00"/>
    <d v="2023-05-16T00:00:00"/>
    <n v="0"/>
    <n v="1350"/>
    <x v="22"/>
    <x v="0"/>
    <x v="0"/>
  </r>
  <r>
    <s v="LS-000147"/>
    <s v="张锋"/>
    <s v="AG58739"/>
    <d v="2023-05-24T00:00:00"/>
    <d v="2023-06-23T00:00:00"/>
    <n v="0"/>
    <n v="5000"/>
    <x v="22"/>
    <x v="1"/>
    <x v="0"/>
  </r>
  <r>
    <s v="LS-000147"/>
    <s v="张锋"/>
    <s v="AG58739"/>
    <d v="2023-05-24T00:00:00"/>
    <d v="2023-06-23T00:00:00"/>
    <n v="0"/>
    <n v="5200"/>
    <x v="22"/>
    <x v="0"/>
    <x v="0"/>
  </r>
  <r>
    <s v="LS-000110"/>
    <s v="吴卫舟"/>
    <s v="AAT2327"/>
    <d v="2023-05-18T00:00:00"/>
    <d v="2023-05-24T00:00:00"/>
    <n v="0"/>
    <n v="1950"/>
    <x v="23"/>
    <x v="0"/>
    <x v="0"/>
  </r>
  <r>
    <s v="LS-000100"/>
    <s v="黄俊杰"/>
    <s v="AAX0887"/>
    <d v="2023-05-23T00:00:00"/>
    <d v="2023-05-29T00:00:00"/>
    <n v="0"/>
    <n v="1900"/>
    <x v="23"/>
    <x v="0"/>
    <x v="0"/>
  </r>
  <r>
    <s v="LS-000059"/>
    <s v="谌伦彪"/>
    <s v="ABA7062"/>
    <d v="2023-05-21T00:00:00"/>
    <d v="2023-06-20T00:00:00"/>
    <n v="-3000"/>
    <n v="4500"/>
    <x v="23"/>
    <x v="0"/>
    <x v="0"/>
  </r>
  <r>
    <s v="LS-000119"/>
    <s v="王建光"/>
    <s v="ABT8251"/>
    <d v="2023-05-15T00:00:00"/>
    <d v="2023-06-14T00:00:00"/>
    <n v="-4500"/>
    <n v="2500"/>
    <x v="23"/>
    <x v="0"/>
    <x v="0"/>
  </r>
  <r>
    <s v="LS-000079"/>
    <s v="刘春洋"/>
    <s v="AA78269"/>
    <d v="2023-05-11T00:00:00"/>
    <d v="2023-06-10T00:00:00"/>
    <n v="0"/>
    <n v="1200"/>
    <x v="24"/>
    <x v="0"/>
    <x v="0"/>
  </r>
  <r>
    <s v="LS-000093"/>
    <s v="姜祥"/>
    <s v="AAA2358"/>
    <d v="2023-05-23T00:00:00"/>
    <d v="2023-06-22T00:00:00"/>
    <n v="0"/>
    <n v="7500"/>
    <x v="24"/>
    <x v="0"/>
    <x v="0"/>
  </r>
  <r>
    <s v="LS-000099"/>
    <s v="李云祥"/>
    <s v="AAT5187"/>
    <d v="2023-05-25T00:00:00"/>
    <d v="2023-05-31T00:00:00"/>
    <n v="0"/>
    <n v="1950"/>
    <x v="24"/>
    <x v="0"/>
    <x v="0"/>
  </r>
  <r>
    <s v="LS-000148"/>
    <s v="吴福江"/>
    <s v="AB80778"/>
    <d v="2023-05-27T00:00:00"/>
    <d v="2023-06-26T00:00:00"/>
    <n v="-3200"/>
    <n v="4000"/>
    <x v="24"/>
    <x v="0"/>
    <x v="0"/>
  </r>
  <r>
    <s v="LS-000125"/>
    <s v="杨超"/>
    <s v="AB91810"/>
    <d v="2023-05-26T00:00:00"/>
    <d v="2023-06-01T00:00:00"/>
    <n v="0"/>
    <n v="1900"/>
    <x v="24"/>
    <x v="0"/>
    <x v="0"/>
  </r>
  <r>
    <s v="LS-000057"/>
    <s v="廖显波"/>
    <s v="ABA3761"/>
    <d v="2023-05-21T00:00:00"/>
    <d v="2023-06-20T00:00:00"/>
    <n v="0"/>
    <n v="1000"/>
    <x v="24"/>
    <x v="0"/>
    <x v="0"/>
  </r>
  <r>
    <s v="LS-000117"/>
    <s v="王凯琪"/>
    <s v="ABT1220"/>
    <d v="2023-05-24T00:00:00"/>
    <d v="2023-05-30T00:00:00"/>
    <n v="0"/>
    <n v="1950"/>
    <x v="24"/>
    <x v="0"/>
    <x v="0"/>
  </r>
  <r>
    <s v="LS-000116"/>
    <s v="徐泽恒"/>
    <s v="ABT6389"/>
    <d v="2023-05-12T00:00:00"/>
    <d v="2023-06-11T00:00:00"/>
    <n v="-3500"/>
    <n v="2000"/>
    <x v="24"/>
    <x v="0"/>
    <x v="0"/>
  </r>
  <r>
    <s v="LS-000045"/>
    <s v="程廷容"/>
    <s v="ADW9905"/>
    <d v="2023-05-12T00:00:00"/>
    <d v="2023-06-11T00:00:00"/>
    <n v="-3500"/>
    <n v="2000"/>
    <x v="24"/>
    <x v="0"/>
    <x v="0"/>
  </r>
  <r>
    <s v="LS-000134"/>
    <s v="罗菁"/>
    <s v="AA78530"/>
    <d v="2023-05-29T00:00:00"/>
    <d v="2023-06-28T00:00:00"/>
    <n v="0"/>
    <n v="2000"/>
    <x v="25"/>
    <x v="1"/>
    <x v="0"/>
  </r>
  <r>
    <s v="LS-000010"/>
    <s v="崔庆龙"/>
    <s v="AAB8889"/>
    <d v="2023-05-10T00:00:00"/>
    <d v="2023-06-09T00:00:00"/>
    <n v="-4200"/>
    <n v="3000"/>
    <x v="25"/>
    <x v="0"/>
    <x v="0"/>
  </r>
  <r>
    <s v="LS-000114"/>
    <s v="杨风旭"/>
    <s v="AAX0115"/>
    <d v="2023-05-08T00:00:00"/>
    <d v="2023-06-07T00:00:00"/>
    <n v="0"/>
    <n v="3600"/>
    <x v="25"/>
    <x v="0"/>
    <x v="0"/>
  </r>
  <r>
    <s v="LS-000068"/>
    <s v="颜国雄"/>
    <s v="AAX0285"/>
    <d v="2023-05-28T00:00:00"/>
    <d v="2023-06-27T00:00:00"/>
    <n v="0"/>
    <n v="5500"/>
    <x v="25"/>
    <x v="0"/>
    <x v="0"/>
  </r>
  <r>
    <s v="LS-000097"/>
    <s v="乔明"/>
    <s v="ABL1097"/>
    <d v="2023-05-26T00:00:00"/>
    <d v="2023-06-25T00:00:00"/>
    <n v="0"/>
    <n v="7300"/>
    <x v="25"/>
    <x v="0"/>
    <x v="7"/>
  </r>
  <r>
    <s v="LS-000138"/>
    <s v="刘延勇"/>
    <s v="ABN5872"/>
    <d v="2023-05-06T00:00:00"/>
    <d v="2023-06-05T00:00:00"/>
    <n v="0"/>
    <n v="2500"/>
    <x v="25"/>
    <x v="0"/>
    <x v="0"/>
  </r>
  <r>
    <s v="LS-000128"/>
    <s v="彭邦银"/>
    <s v="ABN7965"/>
    <d v="2023-05-27T00:00:00"/>
    <d v="2023-06-02T00:00:00"/>
    <n v="-1000"/>
    <n v="1900"/>
    <x v="25"/>
    <x v="0"/>
    <x v="0"/>
  </r>
  <r>
    <s v="LS-000140"/>
    <s v="李飞"/>
    <s v="ADU0510"/>
    <d v="2023-05-12T00:00:00"/>
    <d v="2023-06-11T00:00:00"/>
    <n v="0"/>
    <n v="1000"/>
    <x v="25"/>
    <x v="1"/>
    <x v="0"/>
  </r>
  <r>
    <s v="LS-000139"/>
    <s v="王其发"/>
    <s v="AFV3759"/>
    <d v="2023-05-06T00:00:00"/>
    <d v="2023-06-05T00:00:00"/>
    <n v="0"/>
    <n v="1800"/>
    <x v="25"/>
    <x v="0"/>
    <x v="0"/>
  </r>
  <r>
    <s v="LS-000149"/>
    <s v="郎学玲"/>
    <s v="AA05069"/>
    <s v=""/>
    <s v=""/>
    <n v="0"/>
    <n v="200"/>
    <x v="26"/>
    <x v="0"/>
    <x v="0"/>
  </r>
  <r>
    <s v="LS-000104"/>
    <s v="董辉"/>
    <s v="AAT5132"/>
    <d v="2023-05-27T00:00:00"/>
    <d v="2023-06-02T00:00:00"/>
    <n v="0"/>
    <n v="1950"/>
    <x v="26"/>
    <x v="0"/>
    <x v="0"/>
  </r>
  <r>
    <s v="LS-000019"/>
    <s v="方玉"/>
    <s v="AAV0099"/>
    <d v="2023-05-20T00:00:00"/>
    <d v="2023-06-19T00:00:00"/>
    <n v="-2000"/>
    <n v="5000"/>
    <x v="26"/>
    <x v="0"/>
    <x v="0"/>
  </r>
  <r>
    <s v="LS-000136"/>
    <s v="靳小东"/>
    <s v="ABN6370"/>
    <d v="2023-05-29T00:00:00"/>
    <d v="2023-06-28T00:00:00"/>
    <n v="-2000"/>
    <n v="7000"/>
    <x v="27"/>
    <x v="0"/>
    <x v="0"/>
  </r>
  <r>
    <s v="LS-000135"/>
    <s v="刘安辉"/>
    <s v="AAB3009"/>
    <d v="2023-05-29T00:00:00"/>
    <d v="2023-06-28T00:00:00"/>
    <n v="0"/>
    <n v="7300"/>
    <x v="28"/>
    <x v="0"/>
    <x v="0"/>
  </r>
  <r>
    <s v="LS-000129"/>
    <s v="戚龙龙"/>
    <s v="AAH8158"/>
    <d v="2023-05-23T00:00:00"/>
    <d v="2023-05-29T00:00:00"/>
    <n v="0"/>
    <n v="1900"/>
    <x v="28"/>
    <x v="0"/>
    <x v="0"/>
  </r>
  <r>
    <s v="LS-000131"/>
    <s v="王宁宁"/>
    <s v="ABN7351"/>
    <d v="2023-05-25T00:00:00"/>
    <d v="2023-06-24T00:00:00"/>
    <n v="-5350"/>
    <n v="1950"/>
    <x v="28"/>
    <x v="0"/>
    <x v="0"/>
  </r>
  <r>
    <s v="LS-000001"/>
    <s v="范进玉"/>
    <s v="AAS7851"/>
    <d v="2023-05-01T00:00:00"/>
    <d v="2023-05-31T00:00:00"/>
    <n v="-4000"/>
    <n v="1000"/>
    <x v="29"/>
    <x v="0"/>
    <x v="0"/>
  </r>
  <r>
    <s v="LS-000014"/>
    <s v="刘兵"/>
    <s v="AAC0733"/>
    <d v="2023-04-01T00:00:00"/>
    <d v="2023-04-30T00:00:00"/>
    <n v="-5500"/>
    <n v="1500"/>
    <x v="29"/>
    <x v="0"/>
    <x v="0"/>
  </r>
  <r>
    <s v="LS-000016"/>
    <s v="潘军"/>
    <s v="AAJ1782"/>
    <d v="2023-05-06T00:00:00"/>
    <d v="2023-06-05T00:00:00"/>
    <n v="0"/>
    <n v="1200"/>
    <x v="29"/>
    <x v="0"/>
    <x v="0"/>
  </r>
  <r>
    <s v="LS-000026"/>
    <s v="张培"/>
    <s v="AAN6853"/>
    <d v="2023-05-22T00:00:00"/>
    <d v="2023-05-28T00:00:00"/>
    <n v="0"/>
    <n v="1750"/>
    <x v="29"/>
    <x v="0"/>
    <x v="0"/>
  </r>
  <r>
    <s v="LS-000030"/>
    <s v="蔡锦辉"/>
    <s v="AAX8885"/>
    <d v="2023-05-09T00:00:00"/>
    <d v="2023-06-08T00:00:00"/>
    <n v="-4500"/>
    <n v="2000"/>
    <x v="29"/>
    <x v="0"/>
    <x v="0"/>
  </r>
  <r>
    <s v="LS-000035"/>
    <s v="郭天富"/>
    <s v="AFQ1572"/>
    <d v="2023-06-06T00:00:00"/>
    <d v="2023-07-05T00:00:00"/>
    <n v="0"/>
    <n v="5500"/>
    <x v="29"/>
    <x v="0"/>
    <x v="1"/>
  </r>
  <r>
    <s v="LS-000044"/>
    <s v="魏开响"/>
    <s v="AA73638"/>
    <d v="2023-05-10T00:00:00"/>
    <d v="2023-06-09T00:00:00"/>
    <n v="-500"/>
    <n v="1500"/>
    <x v="29"/>
    <x v="0"/>
    <x v="0"/>
  </r>
  <r>
    <s v="LS-000058"/>
    <s v="董解放"/>
    <s v="ABA3762"/>
    <d v="2023-05-30T00:00:00"/>
    <d v="2023-06-05T00:00:00"/>
    <n v="0"/>
    <n v="1950"/>
    <x v="29"/>
    <x v="0"/>
    <x v="0"/>
  </r>
  <r>
    <s v="LS-000066"/>
    <s v="裴永军"/>
    <s v="AAG0767"/>
    <d v="2023-04-27T00:00:00"/>
    <d v="2023-05-26T00:00:00"/>
    <n v="0"/>
    <n v="3500"/>
    <x v="29"/>
    <x v="0"/>
    <x v="1"/>
  </r>
  <r>
    <s v="LS-000068"/>
    <s v="颜国雄"/>
    <s v="AAX0285"/>
    <d v="2023-05-28T00:00:00"/>
    <d v="2023-06-27T00:00:00"/>
    <n v="0"/>
    <n v="1500"/>
    <x v="29"/>
    <x v="0"/>
    <x v="0"/>
  </r>
  <r>
    <s v="LS-000071"/>
    <s v="代志祥"/>
    <s v="AB92811"/>
    <d v="2023-05-09T00:00:00"/>
    <d v="2023-06-08T00:00:00"/>
    <n v="-5200"/>
    <n v="2700"/>
    <x v="29"/>
    <x v="0"/>
    <x v="0"/>
  </r>
  <r>
    <s v="LS-000106"/>
    <s v="纪连波"/>
    <s v="AAT3696"/>
    <d v="2023-06-01T00:00:00"/>
    <d v="2023-06-30T00:00:00"/>
    <n v="0"/>
    <n v="7500"/>
    <x v="29"/>
    <x v="0"/>
    <x v="0"/>
  </r>
  <r>
    <s v="LS-000110"/>
    <s v="吴卫舟"/>
    <s v="AAT2327"/>
    <d v="2023-05-25T00:00:00"/>
    <d v="2023-05-31T00:00:00"/>
    <n v="0"/>
    <n v="1950"/>
    <x v="29"/>
    <x v="0"/>
    <x v="0"/>
  </r>
  <r>
    <s v="LS-000118"/>
    <s v="代志进"/>
    <s v="ABT3808"/>
    <d v="2023-05-15T00:00:00"/>
    <d v="2023-06-14T00:00:00"/>
    <n v="-2500"/>
    <n v="3000"/>
    <x v="29"/>
    <x v="0"/>
    <x v="0"/>
  </r>
  <r>
    <s v="LS-000134"/>
    <s v="罗菁"/>
    <s v="AA78530"/>
    <d v="2023-05-29T00:00:00"/>
    <d v="2023-06-28T00:00:00"/>
    <n v="0"/>
    <n v="7300"/>
    <x v="29"/>
    <x v="0"/>
    <x v="0"/>
  </r>
  <r>
    <s v="LS-000150"/>
    <s v="郭红涛"/>
    <s v="AAX3890"/>
    <d v="2023-06-01T00:00:00"/>
    <d v="2023-06-30T00:00:00"/>
    <m/>
    <n v="8000"/>
    <x v="29"/>
    <x v="1"/>
    <x v="1"/>
  </r>
  <r>
    <s v="LS-000150"/>
    <s v="郭红涛"/>
    <s v="AAX3890"/>
    <d v="2023-06-01T00:00:00"/>
    <d v="2023-06-30T00:00:00"/>
    <m/>
    <n v="7000"/>
    <x v="29"/>
    <x v="0"/>
    <x v="1"/>
  </r>
  <r>
    <s v="LS-000092"/>
    <s v="王世均"/>
    <s v="AA72191"/>
    <d v="2023-05-22T00:00:00"/>
    <d v="2023-06-21T00:00:00"/>
    <n v="0"/>
    <n v="7200"/>
    <x v="30"/>
    <x v="0"/>
    <x v="0"/>
  </r>
  <r>
    <s v="LS-000115"/>
    <s v="严国海"/>
    <s v="AAG7300"/>
    <d v="2023-05-18T00:00:00"/>
    <d v="2023-06-17T00:00:00"/>
    <n v="-4000"/>
    <n v="3000"/>
    <x v="28"/>
    <x v="0"/>
    <x v="0"/>
  </r>
  <r>
    <s v="LS-000117"/>
    <s v="王凯琪"/>
    <s v="ABT1220"/>
    <d v="2023-05-31T00:00:00"/>
    <d v="2023-06-06T00:00:00"/>
    <n v="0"/>
    <n v="1950"/>
    <x v="30"/>
    <x v="0"/>
    <x v="0"/>
  </r>
  <r>
    <s v="LS-000145"/>
    <s v="薛亮"/>
    <s v="AAP6023"/>
    <d v="2023-05-24T00:00:00"/>
    <d v="2023-06-23T00:00:00"/>
    <n v="0"/>
    <n v="2000"/>
    <x v="30"/>
    <x v="0"/>
    <x v="0"/>
  </r>
  <r>
    <s v="LS-000105"/>
    <s v="郭军伟"/>
    <s v="AAT0951"/>
    <d v="2023-06-02T00:00:00"/>
    <d v="2023-07-01T00:00:00"/>
    <n v="-6500"/>
    <n v="1000"/>
    <x v="31"/>
    <x v="2"/>
    <x v="4"/>
  </r>
  <r>
    <s v="LS-000094"/>
    <s v="孙建新"/>
    <s v="AAV6039"/>
    <d v="2023-05-23T00:00:00"/>
    <d v="2023-06-22T00:00:00"/>
    <n v="-4000"/>
    <n v="3000"/>
    <x v="32"/>
    <x v="0"/>
    <x v="1"/>
  </r>
  <r>
    <s v="LS-000009"/>
    <s v="胡学猛"/>
    <s v="AAA1888"/>
    <d v="2023-06-01T00:00:00"/>
    <d v="2023-06-30T00:00:00"/>
    <n v="-3000"/>
    <n v="4200"/>
    <x v="32"/>
    <x v="0"/>
    <x v="0"/>
  </r>
  <r>
    <s v="LS-000045"/>
    <s v="程廷容"/>
    <s v="ADW9905"/>
    <d v="2023-05-12T00:00:00"/>
    <d v="2023-06-11T00:00:00"/>
    <n v="-1500"/>
    <n v="2000"/>
    <x v="32"/>
    <x v="0"/>
    <x v="0"/>
  </r>
  <r>
    <s v="LS-000018"/>
    <s v="宋志军"/>
    <s v="KY1092"/>
    <d v="2023-05-07T00:00:00"/>
    <d v="2023-06-06T00:00:00"/>
    <n v="0"/>
    <n v="2000"/>
    <x v="32"/>
    <x v="0"/>
    <x v="0"/>
  </r>
  <r>
    <s v="LS-000073"/>
    <s v="璩宜山"/>
    <s v="AAJ7383"/>
    <d v="2023-06-03T00:00:00"/>
    <d v="2023-07-02T00:00:00"/>
    <n v="0"/>
    <n v="7200"/>
    <x v="32"/>
    <x v="0"/>
    <x v="1"/>
  </r>
  <r>
    <s v="LS-000105"/>
    <s v="郭军伟"/>
    <s v="AAT0951"/>
    <d v="2023-06-02T00:00:00"/>
    <d v="2023-07-01T00:00:00"/>
    <n v="0"/>
    <n v="6500"/>
    <x v="32"/>
    <x v="0"/>
    <x v="0"/>
  </r>
  <r>
    <s v="LS-000125"/>
    <s v="杨超"/>
    <s v="AB91810"/>
    <d v="2023-06-02T00:00:00"/>
    <d v="2023-06-08T00:00:00"/>
    <n v="0"/>
    <n v="1900"/>
    <x v="32"/>
    <x v="0"/>
    <x v="0"/>
  </r>
  <r>
    <s v="LS-000136"/>
    <s v="靳小东"/>
    <s v="ABN6370"/>
    <d v="2023-05-29T00:00:00"/>
    <d v="2023-06-28T00:00:00"/>
    <n v="0"/>
    <n v="2000"/>
    <x v="32"/>
    <x v="1"/>
    <x v="0"/>
  </r>
  <r>
    <s v="LS-000006"/>
    <s v="赵学文"/>
    <s v="AAC5389"/>
    <d v="2023-05-01T00:00:00"/>
    <d v="2023-05-31T00:00:00"/>
    <n v="0"/>
    <n v="1200"/>
    <x v="33"/>
    <x v="0"/>
    <x v="1"/>
  </r>
  <r>
    <s v="LS-000072"/>
    <s v="杨多得"/>
    <s v="AAJ3083"/>
    <d v="2023-06-01T00:00:00"/>
    <d v="2023-06-30T00:00:00"/>
    <n v="0"/>
    <n v="3600"/>
    <x v="31"/>
    <x v="0"/>
    <x v="0"/>
  </r>
  <r>
    <s v="LS-000099"/>
    <s v="李云祥"/>
    <s v="AAT5187"/>
    <d v="2023-06-01T00:00:00"/>
    <d v="2023-06-07T00:00:00"/>
    <n v="0"/>
    <n v="1950"/>
    <x v="31"/>
    <x v="0"/>
    <x v="0"/>
  </r>
  <r>
    <s v="LS-000101"/>
    <s v="魏然"/>
    <s v="AAT9367"/>
    <d v="2023-06-02T00:00:00"/>
    <d v="2023-06-08T00:00:00"/>
    <n v="0"/>
    <n v="1950"/>
    <x v="31"/>
    <x v="0"/>
    <x v="0"/>
  </r>
  <r>
    <s v="LS-000103"/>
    <s v="马闯明"/>
    <s v="AAT3690"/>
    <d v="2023-06-01T00:00:00"/>
    <d v="2023-06-30T00:00:00"/>
    <n v="0"/>
    <n v="7500"/>
    <x v="31"/>
    <x v="0"/>
    <x v="0"/>
  </r>
  <r>
    <s v="LS-000131"/>
    <s v="王宁宁"/>
    <s v="ABN7351"/>
    <d v="2023-05-25T00:00:00"/>
    <d v="2023-06-24T00:00:00"/>
    <n v="-3400"/>
    <n v="1950"/>
    <x v="31"/>
    <x v="0"/>
    <x v="0"/>
  </r>
  <r>
    <s v="LS-000146"/>
    <s v="王建伟"/>
    <s v="ABA2507"/>
    <d v="2023-05-23T00:00:00"/>
    <d v="2023-06-22T00:00:00"/>
    <n v="0"/>
    <n v="7000"/>
    <x v="31"/>
    <x v="0"/>
    <x v="0"/>
  </r>
  <r>
    <s v="LS-000154"/>
    <s v="江奎"/>
    <s v="AA91763"/>
    <d v="2023-06-03T00:00:00"/>
    <d v="2023-06-09T00:00:00"/>
    <n v="-4000"/>
    <n v="3100"/>
    <x v="31"/>
    <x v="0"/>
    <x v="0"/>
  </r>
  <r>
    <s v="LS-000110"/>
    <s v="吴卫舟"/>
    <s v="AAT2327"/>
    <d v="2023-06-01T00:00:00"/>
    <d v="2023-06-07T00:00:00"/>
    <n v="0"/>
    <n v="1950"/>
    <x v="34"/>
    <x v="0"/>
    <x v="0"/>
  </r>
  <r>
    <s v="LS-000012"/>
    <s v="黄国侨"/>
    <s v="AG03539"/>
    <d v="2023-05-17T00:00:00"/>
    <d v="2023-05-23T00:00:00"/>
    <n v="0"/>
    <n v="1350"/>
    <x v="35"/>
    <x v="0"/>
    <x v="0"/>
  </r>
  <r>
    <s v="LS-000104"/>
    <s v="董辉"/>
    <s v="AAT5132"/>
    <d v="2023-06-04T00:00:00"/>
    <d v="2023-06-10T00:00:00"/>
    <n v="0"/>
    <n v="1950"/>
    <x v="35"/>
    <x v="0"/>
    <x v="0"/>
  </r>
  <r>
    <s v="LS-000065"/>
    <s v="李天华"/>
    <s v="KY9106"/>
    <d v="2023-06-04T00:00:00"/>
    <d v="2023-07-03T00:00:00"/>
    <n v="0"/>
    <n v="4500"/>
    <x v="36"/>
    <x v="0"/>
    <x v="0"/>
  </r>
  <r>
    <s v="LS-000082"/>
    <s v="吴天录"/>
    <s v="AAA0718"/>
    <d v="2023-04-12T00:00:00"/>
    <d v="2023-05-11T00:00:00"/>
    <n v="-4000"/>
    <n v="3200"/>
    <x v="36"/>
    <x v="0"/>
    <x v="0"/>
  </r>
  <r>
    <s v="LS-000111"/>
    <s v="杨光龙"/>
    <s v="AAT2672"/>
    <d v="2023-06-06T00:00:00"/>
    <d v="2023-07-05T00:00:00"/>
    <n v="0"/>
    <n v="7500"/>
    <x v="36"/>
    <x v="0"/>
    <x v="0"/>
  </r>
  <r>
    <s v="LS-000128"/>
    <s v="彭邦银"/>
    <s v="ABN7965"/>
    <d v="2023-06-01T00:00:00"/>
    <d v="2023-06-30T00:00:00"/>
    <n v="-3460"/>
    <n v="4000"/>
    <x v="36"/>
    <x v="0"/>
    <x v="0"/>
  </r>
  <r>
    <s v="LS-000129"/>
    <s v="戚龙龙"/>
    <s v="AAH8158"/>
    <d v="2023-06-01T00:00:00"/>
    <d v="2023-06-30T00:00:00"/>
    <n v="-5000"/>
    <n v="2000"/>
    <x v="36"/>
    <x v="0"/>
    <x v="0"/>
  </r>
  <r>
    <s v="LS-000137"/>
    <s v="董思顺"/>
    <s v="ABL7106"/>
    <d v="2023-06-05T00:00:00"/>
    <d v="2023-07-04T00:00:00"/>
    <n v="0"/>
    <n v="5000"/>
    <x v="36"/>
    <x v="0"/>
    <x v="0"/>
  </r>
  <r>
    <s v="LS-000138"/>
    <s v="刘延勇"/>
    <s v="ABN5872"/>
    <d v="2023-06-06T00:00:00"/>
    <d v="2023-07-05T00:00:00"/>
    <n v="-4000"/>
    <n v="3500"/>
    <x v="36"/>
    <x v="0"/>
    <x v="0"/>
  </r>
  <r>
    <s v="LS-000139"/>
    <s v="王其发"/>
    <s v="AFV3759"/>
    <d v="2023-06-06T00:00:00"/>
    <d v="2023-07-05T00:00:00"/>
    <n v="-2800"/>
    <n v="2000"/>
    <x v="36"/>
    <x v="0"/>
    <x v="0"/>
  </r>
  <r>
    <s v="LS-000144"/>
    <s v="李海芬"/>
    <s v="AAG9160"/>
    <d v="2023-05-02T00:00:00"/>
    <d v="2023-06-01T00:00:00"/>
    <n v="0"/>
    <n v="5200"/>
    <x v="36"/>
    <x v="0"/>
    <x v="0"/>
  </r>
  <r>
    <s v="LS-000004"/>
    <s v="奚红卫"/>
    <s v="ADS8730"/>
    <d v="2023-06-01T00:00:00"/>
    <d v="2023-06-30T00:00:00"/>
    <n v="0"/>
    <n v="7000"/>
    <x v="33"/>
    <x v="0"/>
    <x v="1"/>
  </r>
  <r>
    <s v="LS-000011"/>
    <s v="吴小林"/>
    <s v="AAA3356"/>
    <d v="2023-06-01T00:00:00"/>
    <d v="2023-06-30T00:00:00"/>
    <n v="-5500"/>
    <n v="2000"/>
    <x v="33"/>
    <x v="0"/>
    <x v="0"/>
  </r>
  <r>
    <s v="LS-000014"/>
    <s v="刘兵"/>
    <s v="AAC0733"/>
    <d v="2023-04-01T00:00:00"/>
    <d v="2023-04-30T00:00:00"/>
    <n v="-3800"/>
    <n v="1700"/>
    <x v="33"/>
    <x v="0"/>
    <x v="0"/>
  </r>
  <r>
    <s v="LS-000017"/>
    <s v="刘军"/>
    <s v="AAH7832"/>
    <d v="2023-06-07T00:00:00"/>
    <d v="2023-07-06T00:00:00"/>
    <n v="0"/>
    <n v="7200"/>
    <x v="33"/>
    <x v="0"/>
    <x v="0"/>
  </r>
  <r>
    <s v="LS-000026"/>
    <s v="张培"/>
    <s v="AAN6853"/>
    <d v="2023-05-29T00:00:00"/>
    <d v="2023-06-04T00:00:00"/>
    <n v="0"/>
    <n v="1750"/>
    <x v="33"/>
    <x v="0"/>
    <x v="0"/>
  </r>
  <r>
    <s v="LS-000030"/>
    <s v="蔡锦辉"/>
    <s v="AAX8885"/>
    <d v="2023-05-09T00:00:00"/>
    <d v="2023-06-08T00:00:00"/>
    <n v="-3500"/>
    <n v="1000"/>
    <x v="33"/>
    <x v="0"/>
    <x v="0"/>
  </r>
  <r>
    <s v="LS-000042"/>
    <s v="汪一毅"/>
    <s v="AFT6035"/>
    <d v="2023-06-08T00:00:00"/>
    <d v="2023-07-07T00:00:00"/>
    <n v="0"/>
    <n v="3000"/>
    <x v="33"/>
    <x v="0"/>
    <x v="0"/>
  </r>
  <r>
    <s v="LS-000044"/>
    <s v="魏开响"/>
    <s v="AA73638"/>
    <d v="2023-06-10T00:00:00"/>
    <d v="2023-07-09T00:00:00"/>
    <n v="-6000"/>
    <n v="1500"/>
    <x v="33"/>
    <x v="0"/>
    <x v="0"/>
  </r>
  <r>
    <s v="LS-000058"/>
    <s v="董解放"/>
    <s v="ABA3762"/>
    <d v="2023-06-06T00:00:00"/>
    <d v="2023-06-12T00:00:00"/>
    <n v="0"/>
    <n v="1950"/>
    <x v="33"/>
    <x v="0"/>
    <x v="0"/>
  </r>
  <r>
    <s v="LS-000059"/>
    <s v="谌伦彪"/>
    <s v="ABA7062"/>
    <d v="2023-05-21T00:00:00"/>
    <d v="2023-06-20T00:00:00"/>
    <n v="0"/>
    <n v="3000"/>
    <x v="33"/>
    <x v="0"/>
    <x v="0"/>
  </r>
  <r>
    <s v="LS-000116"/>
    <s v="徐泽恒"/>
    <s v="ABT6389"/>
    <d v="2023-05-12T00:00:00"/>
    <d v="2023-06-11T00:00:00"/>
    <n v="-1000"/>
    <n v="2500"/>
    <x v="33"/>
    <x v="0"/>
    <x v="0"/>
  </r>
  <r>
    <s v="LS-000118"/>
    <s v="代志进"/>
    <s v="ABT3808"/>
    <d v="2023-05-15T00:00:00"/>
    <d v="2023-06-14T00:00:00"/>
    <n v="0"/>
    <n v="2500"/>
    <x v="33"/>
    <x v="0"/>
    <x v="0"/>
  </r>
  <r>
    <s v="LS-000162"/>
    <s v="崔庆龙"/>
    <s v="AAB8889"/>
    <d v="2023-06-10T00:00:00"/>
    <d v="2023-07-09T00:00:00"/>
    <n v="-10880"/>
    <n v="1000"/>
    <x v="33"/>
    <x v="1"/>
    <x v="0"/>
  </r>
  <r>
    <s v="LS-000001"/>
    <s v="范进玉"/>
    <s v="AAS7851"/>
    <d v="2023-05-01T00:00:00"/>
    <d v="2023-05-31T00:00:00"/>
    <n v="-2000"/>
    <n v="2000"/>
    <x v="37"/>
    <x v="0"/>
    <x v="0"/>
  </r>
  <r>
    <s v="LS-000016"/>
    <s v="潘军"/>
    <s v="AAJ1782"/>
    <d v="2023-06-06T00:00:00"/>
    <d v="2023-07-05T00:00:00"/>
    <n v="-5000"/>
    <n v="2200"/>
    <x v="37"/>
    <x v="0"/>
    <x v="0"/>
  </r>
  <r>
    <s v="LS-000045"/>
    <s v="程廷容"/>
    <s v="ADW9905"/>
    <d v="2023-05-12T00:00:00"/>
    <d v="2023-06-11T00:00:00"/>
    <n v="0"/>
    <n v="1500"/>
    <x v="37"/>
    <x v="0"/>
    <x v="0"/>
  </r>
  <r>
    <s v="LS-000071"/>
    <s v="代志祥"/>
    <s v="AB92811"/>
    <d v="2023-05-09T00:00:00"/>
    <d v="2023-06-08T00:00:00"/>
    <n v="-3000"/>
    <n v="2200"/>
    <x v="37"/>
    <x v="0"/>
    <x v="0"/>
  </r>
  <r>
    <s v="LS-000078"/>
    <s v="黄星"/>
    <s v="AG19962"/>
    <d v="2023-06-18T00:00:00"/>
    <d v="2023-07-17T00:00:00"/>
    <n v="0"/>
    <n v="5000"/>
    <x v="37"/>
    <x v="0"/>
    <x v="0"/>
  </r>
  <r>
    <s v="LS-000113"/>
    <s v="夏永惠"/>
    <s v="AAX2008"/>
    <d v="2023-05-07T00:00:00"/>
    <d v="2023-06-06T00:00:00"/>
    <n v="0"/>
    <n v="3000"/>
    <x v="37"/>
    <x v="0"/>
    <x v="0"/>
  </r>
  <r>
    <s v="LS-000120"/>
    <s v="王玉臣"/>
    <s v="ABS0285"/>
    <d v="2023-06-06T00:00:00"/>
    <d v="2023-07-05T00:00:00"/>
    <n v="-4500"/>
    <n v="3000"/>
    <x v="37"/>
    <x v="0"/>
    <x v="0"/>
  </r>
  <r>
    <s v="LS-000137"/>
    <s v="董思顺"/>
    <s v="ABL7106"/>
    <d v="2023-06-05T00:00:00"/>
    <d v="2023-07-04T00:00:00"/>
    <n v="0"/>
    <n v="2000"/>
    <x v="37"/>
    <x v="0"/>
    <x v="0"/>
  </r>
  <r>
    <s v="LS-000158"/>
    <s v="张海林"/>
    <s v="ABL7561"/>
    <d v="2023-06-08T00:00:00"/>
    <d v="2023-06-14T00:00:00"/>
    <n v="-1750"/>
    <n v="10000"/>
    <x v="37"/>
    <x v="1"/>
    <x v="0"/>
  </r>
  <r>
    <s v="LS-000003"/>
    <s v="武兰和"/>
    <s v="ADV1539"/>
    <d v="2023-05-26T00:00:00"/>
    <d v="2023-06-25T00:00:00"/>
    <n v="-5000"/>
    <n v="2000"/>
    <x v="38"/>
    <x v="0"/>
    <x v="0"/>
  </r>
  <r>
    <s v="LS-000006"/>
    <s v="赵学文"/>
    <s v="AAC5389"/>
    <d v="2023-06-01T00:00:00"/>
    <d v="2023-06-30T00:00:00"/>
    <n v="-4000"/>
    <n v="3200"/>
    <x v="38"/>
    <x v="0"/>
    <x v="1"/>
  </r>
  <r>
    <s v="LS-000018"/>
    <s v="宋志军"/>
    <s v="KY1092"/>
    <d v="2023-06-07T00:00:00"/>
    <d v="2023-07-06T00:00:00"/>
    <n v="-3000"/>
    <n v="2000"/>
    <x v="38"/>
    <x v="0"/>
    <x v="0"/>
  </r>
  <r>
    <s v="LS-000037"/>
    <s v="江永生"/>
    <s v="AFV1825"/>
    <d v="2023-06-06T00:00:00"/>
    <d v="2023-07-05T00:00:00"/>
    <n v="0"/>
    <n v="5500"/>
    <x v="38"/>
    <x v="0"/>
    <x v="0"/>
  </r>
  <r>
    <s v="LS-000040"/>
    <s v="郑方"/>
    <s v="AAD5575"/>
    <d v="2023-06-07T00:00:00"/>
    <d v="2023-07-06T00:00:00"/>
    <n v="0"/>
    <n v="7000"/>
    <x v="38"/>
    <x v="0"/>
    <x v="0"/>
  </r>
  <r>
    <s v="LS-000043"/>
    <s v="黄志刚"/>
    <s v="AAB0928"/>
    <d v="2023-06-09T00:00:00"/>
    <d v="2023-07-08T00:00:00"/>
    <n v="0"/>
    <n v="7000"/>
    <x v="38"/>
    <x v="0"/>
    <x v="0"/>
  </r>
  <r>
    <s v="LS-000117"/>
    <s v="王凯琪"/>
    <s v="ABT1220"/>
    <d v="2023-06-07T00:00:00"/>
    <d v="2023-06-13T00:00:00"/>
    <n v="0"/>
    <n v="1950"/>
    <x v="38"/>
    <x v="0"/>
    <x v="0"/>
  </r>
  <r>
    <s v="LS-000125"/>
    <s v="杨超"/>
    <s v="AB91810"/>
    <d v="2023-06-09T00:00:00"/>
    <d v="2023-06-15T00:00:00"/>
    <n v="0"/>
    <n v="1900"/>
    <x v="38"/>
    <x v="0"/>
    <x v="1"/>
  </r>
  <r>
    <s v="LS-000129"/>
    <s v="戚龙龙"/>
    <s v="AAH8158"/>
    <d v="2023-06-01T00:00:00"/>
    <d v="2023-06-30T00:00:00"/>
    <n v="-4460"/>
    <n v="540"/>
    <x v="38"/>
    <x v="0"/>
    <x v="0"/>
  </r>
  <r>
    <s v="LS-000161"/>
    <s v="刘庆恩"/>
    <s v="AFR2790"/>
    <d v="2023-06-15T00:00:00"/>
    <d v="2023-07-14T00:00:00"/>
    <n v="0"/>
    <n v="5000"/>
    <x v="38"/>
    <x v="0"/>
    <x v="0"/>
  </r>
  <r>
    <s v="LS-000007"/>
    <s v="张璟"/>
    <s v="AAC6398"/>
    <d v="2023-05-21T00:00:00"/>
    <d v="2023-06-20T00:00:00"/>
    <n v="0"/>
    <n v="14400"/>
    <x v="39"/>
    <x v="0"/>
    <x v="0"/>
  </r>
  <r>
    <s v="LS-000094"/>
    <s v="孙建新"/>
    <s v="AAV6039"/>
    <d v="2023-05-23T00:00:00"/>
    <d v="2023-06-22T00:00:00"/>
    <n v="0"/>
    <n v="4000"/>
    <x v="39"/>
    <x v="0"/>
    <x v="1"/>
  </r>
  <r>
    <s v="LS-000101"/>
    <s v="魏然"/>
    <s v="AAT9367"/>
    <d v="2023-06-09T00:00:00"/>
    <d v="2023-06-15T00:00:00"/>
    <n v="0"/>
    <n v="1950"/>
    <x v="39"/>
    <x v="0"/>
    <x v="0"/>
  </r>
  <r>
    <s v="LS-000119"/>
    <s v="王建光"/>
    <s v="ABT8251"/>
    <d v="2023-05-15T00:00:00"/>
    <d v="2023-06-14T00:00:00"/>
    <n v="-2000"/>
    <n v="2500"/>
    <x v="39"/>
    <x v="0"/>
    <x v="0"/>
  </r>
  <r>
    <s v="LS-000138"/>
    <s v="刘延勇"/>
    <s v="ABN5872"/>
    <d v="2023-06-06T00:00:00"/>
    <d v="2023-07-05T00:00:00"/>
    <n v="-2000"/>
    <n v="2000"/>
    <x v="39"/>
    <x v="0"/>
    <x v="0"/>
  </r>
  <r>
    <s v="LS-000153"/>
    <s v="严家宽"/>
    <s v="ADM5730"/>
    <d v="2023-06-03T00:00:00"/>
    <d v="2023-07-02T00:00:00"/>
    <n v="-6000"/>
    <n v="2000"/>
    <x v="39"/>
    <x v="1"/>
    <x v="0"/>
  </r>
  <r>
    <s v="LS-000154"/>
    <s v="江奎"/>
    <s v="AA91763"/>
    <d v="2023-06-03T00:00:00"/>
    <d v="2023-06-09T00:00:00"/>
    <n v="-1100"/>
    <n v="2900"/>
    <x v="39"/>
    <x v="0"/>
    <x v="0"/>
  </r>
  <r>
    <s v="LS-000051"/>
    <s v="黄凯"/>
    <s v="ADS1038"/>
    <d v="2023-06-17T00:00:00"/>
    <d v="2023-07-16T00:00:00"/>
    <n v="0"/>
    <n v="7000"/>
    <x v="40"/>
    <x v="0"/>
    <x v="0"/>
  </r>
  <r>
    <s v="LS-000019"/>
    <s v="方玉"/>
    <s v="AAV0099"/>
    <d v="2023-05-20T00:00:00"/>
    <d v="2023-06-19T00:00:00"/>
    <n v="0"/>
    <n v="2000"/>
    <x v="41"/>
    <x v="0"/>
    <x v="0"/>
  </r>
  <r>
    <s v="LS-000024"/>
    <s v="梁兴华"/>
    <s v="AAX5829"/>
    <d v="2023-06-01T00:00:00"/>
    <d v="2023-06-30T00:00:00"/>
    <n v="-3200"/>
    <n v="4000"/>
    <x v="41"/>
    <x v="0"/>
    <x v="0"/>
  </r>
  <r>
    <s v="LS-000024"/>
    <s v="梁兴华"/>
    <s v="AAX5829"/>
    <d v="2023-06-01T00:00:00"/>
    <d v="2023-06-30T00:00:00"/>
    <n v="0"/>
    <n v="3200"/>
    <x v="41"/>
    <x v="0"/>
    <x v="1"/>
  </r>
  <r>
    <s v="LS-000042"/>
    <s v="汪一毅"/>
    <s v="AFT6035"/>
    <d v="2023-06-08T00:00:00"/>
    <d v="2023-07-07T00:00:00"/>
    <n v="0"/>
    <n v="2500"/>
    <x v="41"/>
    <x v="0"/>
    <x v="0"/>
  </r>
  <r>
    <s v="LS-000089"/>
    <s v="王勇胜"/>
    <s v="AAU9381"/>
    <d v="2023-06-11T00:00:00"/>
    <d v="2023-07-10T00:00:00"/>
    <n v="0"/>
    <n v="7000"/>
    <x v="41"/>
    <x v="0"/>
    <x v="0"/>
  </r>
  <r>
    <s v="LS-000110"/>
    <s v="吴卫舟"/>
    <s v="AAT2327"/>
    <d v="2023-06-08T00:00:00"/>
    <d v="2023-06-14T00:00:00"/>
    <n v="0"/>
    <n v="1950"/>
    <x v="41"/>
    <x v="0"/>
    <x v="0"/>
  </r>
  <r>
    <s v="LS-000081"/>
    <s v="王伟"/>
    <s v="KY9705"/>
    <d v="2023-06-14T00:00:00"/>
    <d v="2023-07-13T00:00:00"/>
    <n v="-2250"/>
    <n v="2250"/>
    <x v="42"/>
    <x v="0"/>
    <x v="0"/>
  </r>
  <r>
    <s v="LS-000099"/>
    <s v="李云祥"/>
    <s v="AAT5187"/>
    <d v="2023-06-08T00:00:00"/>
    <d v="2023-06-14T00:00:00"/>
    <n v="0"/>
    <n v="1950"/>
    <x v="42"/>
    <x v="0"/>
    <x v="0"/>
  </r>
  <r>
    <s v="LS-000131"/>
    <s v="王宁宁"/>
    <s v="ABN7351"/>
    <d v="2023-05-25T00:00:00"/>
    <d v="2023-06-24T00:00:00"/>
    <n v="-2400"/>
    <n v="1000"/>
    <x v="42"/>
    <x v="0"/>
    <x v="0"/>
  </r>
  <r>
    <s v="LS-000141"/>
    <s v="董家旭"/>
    <s v="AG03198"/>
    <d v="2023-06-13T00:00:00"/>
    <d v="2023-07-12T00:00:00"/>
    <n v="0"/>
    <n v="4800"/>
    <x v="42"/>
    <x v="0"/>
    <x v="1"/>
  </r>
  <r>
    <s v="LS-000011"/>
    <s v="吴小林"/>
    <s v="AAA3356"/>
    <d v="2023-06-01T00:00:00"/>
    <d v="2023-06-30T00:00:00"/>
    <n v="-3500"/>
    <n v="2000"/>
    <x v="43"/>
    <x v="0"/>
    <x v="0"/>
  </r>
  <r>
    <s v="LS-000014"/>
    <s v="刘兵"/>
    <s v="AAC0733"/>
    <d v="2023-04-01T00:00:00"/>
    <d v="2023-04-30T00:00:00"/>
    <n v="-1900"/>
    <n v="1900"/>
    <x v="43"/>
    <x v="0"/>
    <x v="0"/>
  </r>
  <r>
    <s v="LS-000026"/>
    <s v="张培"/>
    <s v="AAN6853"/>
    <d v="2023-06-05T00:00:00"/>
    <d v="2023-06-11T00:00:00"/>
    <n v="0"/>
    <n v="1750"/>
    <x v="43"/>
    <x v="0"/>
    <x v="0"/>
  </r>
  <r>
    <s v="LS-000027"/>
    <s v="徐宏军"/>
    <s v="AFQ3279"/>
    <d v="2023-05-25T00:00:00"/>
    <d v="2023-06-24T00:00:00"/>
    <n v="0"/>
    <n v="4020"/>
    <x v="43"/>
    <x v="0"/>
    <x v="0"/>
  </r>
  <r>
    <s v="LS-000030"/>
    <s v="蔡锦辉"/>
    <s v="AAX8885"/>
    <d v="2023-05-09T00:00:00"/>
    <d v="2023-06-08T00:00:00"/>
    <n v="-1500"/>
    <n v="2000"/>
    <x v="43"/>
    <x v="0"/>
    <x v="0"/>
  </r>
  <r>
    <s v="LS-000044"/>
    <s v="魏开响"/>
    <s v="AA73638"/>
    <d v="2023-06-10T00:00:00"/>
    <d v="2023-07-09T00:00:00"/>
    <n v="-4500"/>
    <n v="1500"/>
    <x v="43"/>
    <x v="0"/>
    <x v="0"/>
  </r>
  <r>
    <s v="LS-000049"/>
    <s v="徐建华"/>
    <s v="AFT8765"/>
    <d v="2023-06-14T00:00:00"/>
    <d v="2023-07-13T00:00:00"/>
    <n v="0"/>
    <n v="5800"/>
    <x v="43"/>
    <x v="0"/>
    <x v="0"/>
  </r>
  <r>
    <s v="LS-000058"/>
    <s v="董解放"/>
    <s v="ABA3762"/>
    <d v="2023-06-13T00:00:00"/>
    <d v="2023-06-19T00:00:00"/>
    <n v="0"/>
    <n v="1950"/>
    <x v="43"/>
    <x v="0"/>
    <x v="0"/>
  </r>
  <r>
    <s v="LS-000079"/>
    <s v="刘春洋"/>
    <s v="AA78269"/>
    <d v="2023-06-11T00:00:00"/>
    <d v="2023-07-10T00:00:00"/>
    <n v="-2200"/>
    <n v="5000"/>
    <x v="43"/>
    <x v="0"/>
    <x v="0"/>
  </r>
  <r>
    <s v="LS-000104"/>
    <s v="董辉"/>
    <s v="AAT5132"/>
    <d v="2023-06-11T00:00:00"/>
    <d v="2023-06-17T00:00:00"/>
    <n v="0"/>
    <n v="1950"/>
    <x v="43"/>
    <x v="0"/>
    <x v="0"/>
  </r>
  <r>
    <s v="LS-000108"/>
    <s v="赵刚"/>
    <s v="AAD9533"/>
    <d v="2023-06-08T00:00:00"/>
    <d v="2023-07-07T00:00:00"/>
    <n v="-4000"/>
    <n v="3000"/>
    <x v="43"/>
    <x v="0"/>
    <x v="0"/>
  </r>
  <r>
    <s v="LS-000109"/>
    <s v="杨国记"/>
    <s v="HY9617"/>
    <d v="2023-06-01T00:00:00"/>
    <d v="2023-06-30T00:00:00"/>
    <n v="-2500"/>
    <n v="2000"/>
    <x v="43"/>
    <x v="0"/>
    <x v="1"/>
  </r>
  <r>
    <s v="LS-000119"/>
    <s v="王建光"/>
    <s v="ABT8251"/>
    <d v="2023-05-15T00:00:00"/>
    <d v="2023-06-14T00:00:00"/>
    <n v="0"/>
    <n v="2000"/>
    <x v="43"/>
    <x v="0"/>
    <x v="0"/>
  </r>
  <r>
    <s v="LS-000121"/>
    <s v="邵康康"/>
    <s v="ABT1578"/>
    <d v="2023-06-14T00:00:00"/>
    <d v="2023-07-13T00:00:00"/>
    <n v="0"/>
    <n v="7200"/>
    <x v="43"/>
    <x v="0"/>
    <x v="0"/>
  </r>
  <r>
    <s v="LS-000139"/>
    <s v="王其发"/>
    <s v="AFV3759"/>
    <d v="2023-06-06T00:00:00"/>
    <d v="2023-07-05T00:00:00"/>
    <n v="0"/>
    <n v="2800"/>
    <x v="43"/>
    <x v="0"/>
    <x v="0"/>
  </r>
  <r>
    <s v="LS-000158"/>
    <s v="张海林"/>
    <s v="ABL7561"/>
    <d v="2023-06-08T00:00:00"/>
    <d v="2023-06-14T00:00:00"/>
    <n v="-750"/>
    <n v="1000"/>
    <x v="43"/>
    <x v="0"/>
    <x v="0"/>
  </r>
  <r>
    <s v="LS-000012"/>
    <s v="黄国侨"/>
    <s v="AG03539"/>
    <d v="2023-05-24T00:00:00"/>
    <d v="2023-05-30T00:00:00"/>
    <m/>
    <n v="1350"/>
    <x v="44"/>
    <x v="0"/>
    <x v="0"/>
  </r>
  <r>
    <s v="LS-000060"/>
    <s v="黎永韬"/>
    <s v="AAX5810"/>
    <d v="2023-06-22T00:00:00"/>
    <d v="2023-07-21T00:00:00"/>
    <n v="0"/>
    <n v="7000"/>
    <x v="44"/>
    <x v="0"/>
    <x v="0"/>
  </r>
  <r>
    <s v="LS-000117"/>
    <s v="王凯琪"/>
    <s v="ABT1220"/>
    <d v="2023-06-14T00:00:00"/>
    <d v="2023-06-20T00:00:00"/>
    <n v="0"/>
    <n v="1950"/>
    <x v="44"/>
    <x v="0"/>
    <x v="0"/>
  </r>
  <r>
    <s v="LS-000138"/>
    <s v="刘延勇"/>
    <s v="ABN5872"/>
    <d v="2023-06-06T00:00:00"/>
    <d v="2023-07-05T00:00:00"/>
    <n v="0"/>
    <n v="2000"/>
    <x v="44"/>
    <x v="0"/>
    <x v="0"/>
  </r>
  <r>
    <s v="LS-000144"/>
    <s v="李海芬"/>
    <s v="AAG9160"/>
    <d v="2023-06-02T00:00:00"/>
    <d v="2023-07-01T00:00:00"/>
    <n v="-5200"/>
    <n v="2000"/>
    <x v="44"/>
    <x v="0"/>
    <x v="0"/>
  </r>
  <r>
    <s v="LS-000151"/>
    <s v="张贺"/>
    <s v="AFT1839"/>
    <d v="2023-05-30T00:00:00"/>
    <d v="2023-06-29T00:00:00"/>
    <n v="-2600"/>
    <n v="2000"/>
    <x v="44"/>
    <x v="0"/>
    <x v="0"/>
  </r>
  <r>
    <s v="LS-000156"/>
    <s v="吴国仲"/>
    <s v="AAV7238"/>
    <d v="2023-06-06T00:00:00"/>
    <d v="2023-07-05T00:00:00"/>
    <n v="-6000"/>
    <n v="2000"/>
    <x v="44"/>
    <x v="1"/>
    <x v="0"/>
  </r>
  <r>
    <s v="LS-000159"/>
    <s v="孟庆彬"/>
    <s v="AAX0887"/>
    <d v="2023-06-08T00:00:00"/>
    <d v="2023-07-07T00:00:00"/>
    <n v="-7000"/>
    <n v="1000"/>
    <x v="44"/>
    <x v="1"/>
    <x v="0"/>
  </r>
  <r>
    <s v="LS-000080"/>
    <s v="孟伟"/>
    <s v="AA91539"/>
    <d v="2023-06-13T00:00:00"/>
    <d v="2023-07-12T00:00:00"/>
    <n v="0"/>
    <n v="7200"/>
    <x v="45"/>
    <x v="0"/>
    <x v="1"/>
  </r>
  <r>
    <s v="LS-000006"/>
    <s v="赵学文"/>
    <s v="AAC5389"/>
    <d v="2023-06-01T00:00:00"/>
    <d v="2023-06-30T00:00:00"/>
    <n v="-1500"/>
    <n v="2500"/>
    <x v="46"/>
    <x v="0"/>
    <x v="1"/>
  </r>
  <r>
    <s v="LS-000021"/>
    <s v="林仲明"/>
    <s v="AAN0832"/>
    <d v="2023-05-01T00:00:00"/>
    <d v="2023-05-31T00:00:00"/>
    <n v="-6400"/>
    <n v="2000"/>
    <x v="46"/>
    <x v="0"/>
    <x v="0"/>
  </r>
  <r>
    <s v="LS-000038"/>
    <s v="张乾"/>
    <s v="AAB9760"/>
    <d v="2023-06-07T00:00:00"/>
    <d v="2023-07-06T00:00:00"/>
    <n v="0"/>
    <n v="7000"/>
    <x v="46"/>
    <x v="0"/>
    <x v="0"/>
  </r>
  <r>
    <s v="LS-000047"/>
    <s v="王瑞强"/>
    <s v="AAX8012"/>
    <d v="2023-06-14T00:00:00"/>
    <d v="2023-07-13T00:00:00"/>
    <n v="0"/>
    <n v="7000"/>
    <x v="46"/>
    <x v="0"/>
    <x v="0"/>
  </r>
  <r>
    <s v="LS-000125"/>
    <s v="杨超"/>
    <s v="AB91810"/>
    <d v="2023-06-16T00:00:00"/>
    <d v="2023-06-22T00:00:00"/>
    <n v="0"/>
    <n v="1900"/>
    <x v="46"/>
    <x v="0"/>
    <x v="0"/>
  </r>
  <r>
    <s v="LS-000160"/>
    <s v="董茗嘉"/>
    <s v="AAH5869"/>
    <d v="2023-06-08T00:00:00"/>
    <d v="2023-07-07T00:00:00"/>
    <n v="-7000"/>
    <n v="1000"/>
    <x v="46"/>
    <x v="1"/>
    <x v="0"/>
  </r>
  <r>
    <s v="LS-000162"/>
    <s v="崔庆龙"/>
    <s v="AAB8889"/>
    <d v="2023-06-10T00:00:00"/>
    <d v="2023-07-09T00:00:00"/>
    <n v="-9380"/>
    <n v="1500"/>
    <x v="46"/>
    <x v="1"/>
    <x v="0"/>
  </r>
  <r>
    <s v="LS-000167"/>
    <s v="胡长治"/>
    <s v="ABA7051"/>
    <d v="2023-06-16T00:00:00"/>
    <d v="2023-06-22T00:00:00"/>
    <n v="-3750"/>
    <n v="8000"/>
    <x v="46"/>
    <x v="1"/>
    <x v="7"/>
  </r>
  <r>
    <s v="LS-000168"/>
    <s v="李帅"/>
    <s v="AA98071"/>
    <d v="2023-06-16T00:00:00"/>
    <d v="2023-07-15T00:00:00"/>
    <n v="-8000"/>
    <n v="6500"/>
    <x v="46"/>
    <x v="0"/>
    <x v="0"/>
  </r>
  <r>
    <s v="LS-000009"/>
    <s v="胡学猛"/>
    <s v="AAA1888"/>
    <d v="2023-06-01T00:00:00"/>
    <d v="2023-06-30T00:00:00"/>
    <n v="0"/>
    <n v="3000"/>
    <x v="47"/>
    <x v="0"/>
    <x v="0"/>
  </r>
  <r>
    <s v="LS-000016"/>
    <s v="潘军"/>
    <s v="AAJ1782"/>
    <d v="2023-06-06T00:00:00"/>
    <d v="2023-07-05T00:00:00"/>
    <n v="-3000"/>
    <n v="2000"/>
    <x v="47"/>
    <x v="0"/>
    <x v="0"/>
  </r>
  <r>
    <s v="LS-000052"/>
    <s v="赵金龙"/>
    <s v="AAV7235"/>
    <d v="2023-06-17T00:00:00"/>
    <d v="2023-07-16T00:00:00"/>
    <n v="0"/>
    <n v="7200"/>
    <x v="47"/>
    <x v="0"/>
    <x v="0"/>
  </r>
  <r>
    <s v="LS-000115"/>
    <s v="严国海"/>
    <s v="AAG7300"/>
    <d v="2023-05-18T00:00:00"/>
    <d v="2023-06-17T00:00:00"/>
    <n v="0"/>
    <n v="4000"/>
    <x v="47"/>
    <x v="0"/>
    <x v="0"/>
  </r>
  <r>
    <s v="LS-000148"/>
    <s v="吴福江"/>
    <s v="AB80778"/>
    <d v="2023-05-27T00:00:00"/>
    <d v="2023-06-26T00:00:00"/>
    <n v="0"/>
    <n v="3200"/>
    <x v="47"/>
    <x v="0"/>
    <x v="1"/>
  </r>
  <r>
    <s v="LS-000153"/>
    <s v="严家宽"/>
    <s v="ADM5730"/>
    <d v="2023-06-03T00:00:00"/>
    <d v="2023-07-02T00:00:00"/>
    <n v="-4000"/>
    <n v="2000"/>
    <x v="47"/>
    <x v="1"/>
    <x v="0"/>
  </r>
  <r>
    <s v="LS-000164"/>
    <s v="吴振刚"/>
    <s v="AAX5287"/>
    <d v="2023-06-10T00:00:00"/>
    <d v="2023-07-09T00:00:00"/>
    <n v="-6300"/>
    <n v="1700"/>
    <x v="47"/>
    <x v="1"/>
    <x v="0"/>
  </r>
  <r>
    <s v="LS-000001"/>
    <s v="范进玉"/>
    <s v="AAS7851"/>
    <d v="2023-05-01T00:00:00"/>
    <d v="2023-05-31T00:00:00"/>
    <n v="0"/>
    <n v="2000"/>
    <x v="48"/>
    <x v="0"/>
    <x v="0"/>
  </r>
  <r>
    <s v="LS-000159"/>
    <s v="孟庆彬"/>
    <s v="AAX0887"/>
    <d v="2023-06-08T00:00:00"/>
    <d v="2023-07-07T00:00:00"/>
    <n v="-6000"/>
    <n v="1000"/>
    <x v="48"/>
    <x v="1"/>
    <x v="0"/>
  </r>
  <r>
    <s v="LS-000142"/>
    <s v="余朝堰"/>
    <s v="AAN2830"/>
    <d v="2023-06-20T00:00:00"/>
    <d v="2023-07-19T00:00:00"/>
    <n v="0"/>
    <n v="7000"/>
    <x v="49"/>
    <x v="0"/>
    <x v="0"/>
  </r>
  <r>
    <s v="LS-000034"/>
    <s v="周建怀"/>
    <s v="KY9978"/>
    <d v="2023-06-19T00:00:00"/>
    <d v="2023-07-18T00:00:00"/>
    <n v="0"/>
    <n v="4500"/>
    <x v="45"/>
    <x v="0"/>
    <x v="0"/>
  </r>
  <r>
    <s v="LS-000088"/>
    <s v="李达"/>
    <s v="AAX8105"/>
    <d v="2023-06-21T00:00:00"/>
    <d v="2023-07-20T00:00:00"/>
    <n v="0"/>
    <n v="7200"/>
    <x v="45"/>
    <x v="0"/>
    <x v="0"/>
  </r>
  <r>
    <s v="LS-000104"/>
    <s v="董辉"/>
    <s v="AAT5132"/>
    <d v="2023-06-18T00:00:00"/>
    <d v="2023-06-24T00:00:00"/>
    <n v="0"/>
    <n v="1950"/>
    <x v="45"/>
    <x v="0"/>
    <x v="0"/>
  </r>
  <r>
    <s v="LS-000107"/>
    <s v="刘亚"/>
    <s v="AFR2379"/>
    <d v="2023-06-01T00:00:00"/>
    <d v="2023-06-30T00:00:00"/>
    <n v="-3500"/>
    <n v="1500"/>
    <x v="45"/>
    <x v="0"/>
    <x v="0"/>
  </r>
  <r>
    <s v="LS-000107"/>
    <s v="刘亚"/>
    <s v="AFR2379"/>
    <d v="2023-06-01T00:00:00"/>
    <d v="2023-06-30T00:00:00"/>
    <n v="-3000"/>
    <n v="500"/>
    <x v="45"/>
    <x v="0"/>
    <x v="1"/>
  </r>
  <r>
    <s v="LS-000110"/>
    <s v="吴卫舟"/>
    <s v="AAT2327"/>
    <d v="2023-06-15T00:00:00"/>
    <d v="2023-06-21T00:00:00"/>
    <n v="0"/>
    <n v="1950"/>
    <x v="45"/>
    <x v="0"/>
    <x v="0"/>
  </r>
  <r>
    <s v="LS-000131"/>
    <s v="王宁宁"/>
    <s v="ABN7351"/>
    <d v="2023-05-25T00:00:00"/>
    <d v="2023-06-24T00:00:00"/>
    <n v="-900"/>
    <n v="1500"/>
    <x v="45"/>
    <x v="0"/>
    <x v="0"/>
  </r>
  <r>
    <s v="LS-000132"/>
    <s v="汪富胜"/>
    <s v="AFV9932"/>
    <d v="2023-06-26T00:00:00"/>
    <d v="2023-07-25T00:00:00"/>
    <n v="0"/>
    <n v="4400"/>
    <x v="45"/>
    <x v="0"/>
    <x v="0"/>
  </r>
  <r>
    <s v="LS-000154"/>
    <s v="江奎"/>
    <s v="AA91763"/>
    <d v="2023-06-10T00:00:00"/>
    <d v="2023-06-16T00:00:00"/>
    <n v="-100"/>
    <n v="2900"/>
    <x v="45"/>
    <x v="0"/>
    <x v="0"/>
  </r>
  <r>
    <s v="LS-000175"/>
    <s v="安小兵"/>
    <s v="AFP5979"/>
    <d v="2023-06-20T00:00:00"/>
    <d v="2023-07-19T00:00:00"/>
    <n v="0"/>
    <n v="4500"/>
    <x v="45"/>
    <x v="0"/>
    <x v="0"/>
  </r>
  <r>
    <s v="LS-000175"/>
    <s v="安小兵"/>
    <s v="AFP5979"/>
    <d v="2023-06-20T00:00:00"/>
    <d v="2023-07-19T00:00:00"/>
    <n v="0"/>
    <n v="5000"/>
    <x v="45"/>
    <x v="1"/>
    <x v="0"/>
  </r>
  <r>
    <s v="LS-000001"/>
    <s v="范进玉"/>
    <s v="AAS7851"/>
    <d v="2023-06-01T00:00:00"/>
    <d v="2023-06-30T00:00:00"/>
    <n v="-6500"/>
    <n v="1000"/>
    <x v="50"/>
    <x v="0"/>
    <x v="0"/>
  </r>
  <r>
    <s v="LS-000003"/>
    <s v="武兰和"/>
    <s v="ADV1539"/>
    <d v="2023-05-26T00:00:00"/>
    <d v="2023-06-25T00:00:00"/>
    <n v="-2000"/>
    <n v="3000"/>
    <x v="50"/>
    <x v="0"/>
    <x v="0"/>
  </r>
  <r>
    <s v="LS-000014"/>
    <s v="刘兵"/>
    <s v="AAC0733"/>
    <d v="2023-04-01T00:00:00"/>
    <d v="2023-04-30T00:00:00"/>
    <n v="-700"/>
    <n v="1200"/>
    <x v="50"/>
    <x v="0"/>
    <x v="0"/>
  </r>
  <r>
    <s v="LS-000044"/>
    <s v="魏开响"/>
    <s v="AA73638"/>
    <d v="2023-06-10T00:00:00"/>
    <d v="2023-07-09T00:00:00"/>
    <n v="-3500"/>
    <n v="1000"/>
    <x v="50"/>
    <x v="0"/>
    <x v="0"/>
  </r>
  <r>
    <s v="LS-000045"/>
    <s v="程廷容"/>
    <s v="ADW9905"/>
    <d v="2023-06-12T00:00:00"/>
    <d v="2023-07-11T00:00:00"/>
    <n v="-3500"/>
    <n v="4000"/>
    <x v="50"/>
    <x v="0"/>
    <x v="0"/>
  </r>
  <r>
    <s v="LS-000053"/>
    <s v="李怀亮"/>
    <s v="AAX1009"/>
    <d v="2023-06-17T00:00:00"/>
    <d v="2023-07-16T00:00:00"/>
    <n v="0"/>
    <n v="7200"/>
    <x v="50"/>
    <x v="0"/>
    <x v="0"/>
  </r>
  <r>
    <s v="LS-000058"/>
    <s v="董解放"/>
    <s v="ABA3762"/>
    <d v="2023-06-20T00:00:00"/>
    <d v="2023-06-26T00:00:00"/>
    <n v="0"/>
    <n v="1950"/>
    <x v="50"/>
    <x v="0"/>
    <x v="0"/>
  </r>
  <r>
    <s v="LS-000066"/>
    <s v="裴永军"/>
    <s v="AAG0767"/>
    <d v="2023-05-27T00:00:00"/>
    <d v="2023-06-26T00:00:00"/>
    <n v="-3500"/>
    <n v="3500"/>
    <x v="50"/>
    <x v="0"/>
    <x v="1"/>
  </r>
  <r>
    <s v="LS-000090"/>
    <s v="惠大浩"/>
    <s v="ABL6290"/>
    <d v="2023-06-21T00:00:00"/>
    <d v="2023-07-20T00:00:00"/>
    <n v="0"/>
    <n v="7300"/>
    <x v="50"/>
    <x v="0"/>
    <x v="5"/>
  </r>
  <r>
    <s v="LS-000091"/>
    <s v="张昌林"/>
    <s v="ABL1029"/>
    <d v="2023-06-21T00:00:00"/>
    <d v="2023-07-20T00:00:00"/>
    <n v="0"/>
    <n v="7500"/>
    <x v="50"/>
    <x v="0"/>
    <x v="0"/>
  </r>
  <r>
    <s v="LS-000102"/>
    <s v="黄志辉"/>
    <s v="AAT9231"/>
    <d v="2023-06-07T00:00:00"/>
    <d v="2023-07-06T00:00:00"/>
    <n v="-3000"/>
    <n v="4500"/>
    <x v="50"/>
    <x v="0"/>
    <x v="0"/>
  </r>
  <r>
    <s v="LS-000108"/>
    <s v="赵刚"/>
    <s v="AAD9533"/>
    <d v="2023-06-08T00:00:00"/>
    <d v="2023-07-07T00:00:00"/>
    <n v="-700"/>
    <n v="3300"/>
    <x v="50"/>
    <x v="0"/>
    <x v="0"/>
  </r>
  <r>
    <s v="LS-000113"/>
    <s v="夏永惠"/>
    <s v="AAX2008"/>
    <d v="2023-06-07T00:00:00"/>
    <d v="2023-07-06T00:00:00"/>
    <n v="-5200"/>
    <n v="2000"/>
    <x v="50"/>
    <x v="0"/>
    <x v="0"/>
  </r>
  <r>
    <s v="LS-000120"/>
    <s v="王玉臣"/>
    <s v="ABS0285"/>
    <d v="2023-06-06T00:00:00"/>
    <d v="2023-07-05T00:00:00"/>
    <n v="0"/>
    <n v="4500"/>
    <x v="50"/>
    <x v="0"/>
    <x v="0"/>
  </r>
  <r>
    <s v="LS-000122"/>
    <s v="安洪雷"/>
    <s v="ABS8139"/>
    <d v="2023-06-12T00:00:00"/>
    <d v="2023-06-18T00:00:00"/>
    <n v="-1000"/>
    <n v="4500"/>
    <x v="50"/>
    <x v="0"/>
    <x v="0"/>
  </r>
  <r>
    <s v="LS-000151"/>
    <s v="张贺"/>
    <s v="AFT1839"/>
    <d v="2023-05-30T00:00:00"/>
    <d v="2023-06-29T00:00:00"/>
    <n v="0"/>
    <n v="2600"/>
    <x v="50"/>
    <x v="0"/>
    <x v="0"/>
  </r>
  <r>
    <s v="LS-000156"/>
    <s v="吴国仲"/>
    <s v="AAV7238"/>
    <d v="2023-06-06T00:00:00"/>
    <d v="2023-07-05T00:00:00"/>
    <n v="-4000"/>
    <n v="2000"/>
    <x v="50"/>
    <x v="1"/>
    <x v="0"/>
  </r>
  <r>
    <s v="LS-000158"/>
    <s v="张海林"/>
    <s v="ABL7561"/>
    <d v="2023-06-15T00:00:00"/>
    <d v="2023-06-21T00:00:00"/>
    <n v="-750"/>
    <n v="1750"/>
    <x v="50"/>
    <x v="0"/>
    <x v="0"/>
  </r>
  <r>
    <s v="LS-000160"/>
    <s v="董茗嘉"/>
    <s v="AAH5869"/>
    <d v="2023-06-08T00:00:00"/>
    <d v="2023-07-07T00:00:00"/>
    <n v="-6000"/>
    <n v="1000"/>
    <x v="50"/>
    <x v="1"/>
    <x v="1"/>
  </r>
  <r>
    <s v="LS-000167"/>
    <s v="胡长治"/>
    <s v="ABA7051"/>
    <d v="2023-06-16T00:00:00"/>
    <d v="2023-06-22T00:00:00"/>
    <n v="-3000"/>
    <n v="750"/>
    <x v="50"/>
    <x v="0"/>
    <x v="0"/>
  </r>
  <r>
    <s v="LS-000012"/>
    <s v="黄国侨"/>
    <s v="AG03539"/>
    <d v="2023-05-31T00:00:00"/>
    <d v="2023-06-06T00:00:00"/>
    <m/>
    <n v="1350"/>
    <x v="51"/>
    <x v="0"/>
    <x v="0"/>
  </r>
  <r>
    <s v="LS-000109"/>
    <s v="杨国记"/>
    <s v="HY9617"/>
    <d v="2023-06-01T00:00:00"/>
    <d v="2023-06-30T00:00:00"/>
    <n v="-1500"/>
    <n v="1000"/>
    <x v="51"/>
    <x v="0"/>
    <x v="1"/>
  </r>
  <r>
    <s v="LS-000114"/>
    <s v="杨风旭"/>
    <s v="AAX0115"/>
    <d v="2023-06-08T00:00:00"/>
    <d v="2023-07-07T00:00:00"/>
    <n v="-3600"/>
    <n v="3600"/>
    <x v="51"/>
    <x v="0"/>
    <x v="0"/>
  </r>
  <r>
    <s v="LS-000116"/>
    <s v="徐泽恒"/>
    <s v="ABT6389"/>
    <d v="2023-05-12T00:00:00"/>
    <d v="2023-06-11T00:00:00"/>
    <n v="0"/>
    <n v="1000"/>
    <x v="51"/>
    <x v="2"/>
    <x v="4"/>
  </r>
  <r>
    <s v="LS-000116"/>
    <s v="徐泽恒"/>
    <s v="ABT6389"/>
    <d v="2023-06-12T00:00:00"/>
    <d v="2023-07-11T00:00:00"/>
    <n v="-6500"/>
    <n v="1000"/>
    <x v="51"/>
    <x v="0"/>
    <x v="0"/>
  </r>
  <r>
    <s v="LS-000117"/>
    <s v="王凯琪"/>
    <s v="ABT1220"/>
    <d v="2023-06-21T00:00:00"/>
    <d v="2023-06-27T00:00:00"/>
    <n v="0"/>
    <n v="1950"/>
    <x v="51"/>
    <x v="0"/>
    <x v="0"/>
  </r>
  <r>
    <s v="LS-000118"/>
    <s v="代志进"/>
    <s v="ABT3808"/>
    <d v="2023-06-15T00:00:00"/>
    <d v="2023-07-14T00:00:00"/>
    <n v="-5500"/>
    <n v="2000"/>
    <x v="51"/>
    <x v="0"/>
    <x v="0"/>
  </r>
  <r>
    <s v="LS-000126"/>
    <s v="刘小明"/>
    <s v="ABT8217"/>
    <d v="2023-06-21T00:00:00"/>
    <d v="2023-07-20T00:00:00"/>
    <n v="0"/>
    <n v="7200"/>
    <x v="51"/>
    <x v="0"/>
    <x v="0"/>
  </r>
  <r>
    <s v="LS-000006"/>
    <s v="赵学文"/>
    <s v="AAC5389"/>
    <d v="2023-06-01T00:00:00"/>
    <d v="2023-06-30T00:00:00"/>
    <n v="0"/>
    <n v="1500"/>
    <x v="52"/>
    <x v="0"/>
    <x v="1"/>
  </r>
  <r>
    <s v="LS-000057"/>
    <s v="廖显波"/>
    <s v="ABA3761"/>
    <d v="2023-06-21T00:00:00"/>
    <d v="2023-07-20T00:00:00"/>
    <n v="0"/>
    <n v="7500"/>
    <x v="52"/>
    <x v="0"/>
    <x v="0"/>
  </r>
  <r>
    <s v="LS-000115"/>
    <s v="严国海"/>
    <s v="AAG7300"/>
    <d v="2023-06-18T00:00:00"/>
    <d v="2023-07-17T00:00:00"/>
    <n v="-4000"/>
    <n v="3000"/>
    <x v="52"/>
    <x v="0"/>
    <x v="0"/>
  </r>
  <r>
    <s v="LS-000162"/>
    <s v="崔庆龙"/>
    <s v="AAB8889"/>
    <d v="2023-06-07T00:00:00"/>
    <d v="2023-07-06T00:00:00"/>
    <n v="-7380"/>
    <n v="2000"/>
    <x v="52"/>
    <x v="1"/>
    <x v="0"/>
  </r>
  <r>
    <s v="LS-000082"/>
    <s v="吴天录"/>
    <s v="AAA0718"/>
    <d v="2023-05-12T00:00:00"/>
    <d v="2023-06-11T00:00:00"/>
    <n v="-6200"/>
    <n v="5000"/>
    <x v="53"/>
    <x v="0"/>
    <x v="0"/>
  </r>
  <r>
    <s v="LS-000125"/>
    <s v="杨超"/>
    <s v="AB91810"/>
    <d v="2023-06-23T00:00:00"/>
    <d v="2023-06-29T00:00:00"/>
    <n v="0"/>
    <n v="1900"/>
    <x v="53"/>
    <x v="0"/>
    <x v="0"/>
  </r>
  <r>
    <s v="LS-000016"/>
    <s v="潘军"/>
    <s v="AAJ1782"/>
    <d v="2023-06-06T00:00:00"/>
    <d v="2023-07-05T00:00:00"/>
    <n v="-1000"/>
    <n v="2000"/>
    <x v="54"/>
    <x v="0"/>
    <x v="0"/>
  </r>
  <r>
    <s v="LS-000030"/>
    <s v="蔡锦辉"/>
    <s v="AAX8885"/>
    <d v="2023-06-09T00:00:00"/>
    <d v="2023-07-08T00:00:00"/>
    <n v="-7000"/>
    <n v="2000"/>
    <x v="54"/>
    <x v="0"/>
    <x v="0"/>
  </r>
  <r>
    <s v="LS-000079"/>
    <s v="刘春洋"/>
    <s v="AA78269"/>
    <d v="2023-06-11T00:00:00"/>
    <d v="2023-07-10T00:00:00"/>
    <n v="0"/>
    <n v="2200"/>
    <x v="54"/>
    <x v="0"/>
    <x v="0"/>
  </r>
  <r>
    <s v="LS-000104"/>
    <s v="董辉"/>
    <s v="AAT5132"/>
    <d v="2023-06-25T00:00:00"/>
    <d v="2023-07-01T00:00:00"/>
    <n v="0"/>
    <n v="1950"/>
    <x v="54"/>
    <x v="0"/>
    <x v="0"/>
  </r>
  <r>
    <s v="LS-000003"/>
    <s v="武兰和"/>
    <s v="ADV1539"/>
    <d v="2023-05-26T00:00:00"/>
    <d v="2023-06-25T00:00:00"/>
    <n v="0"/>
    <n v="2000"/>
    <x v="55"/>
    <x v="0"/>
    <x v="0"/>
  </r>
  <r>
    <s v="LS-000018"/>
    <s v="宋志军"/>
    <s v="KY1092"/>
    <d v="2023-06-07T00:00:00"/>
    <d v="2023-07-06T00:00:00"/>
    <n v="0"/>
    <n v="3000"/>
    <x v="55"/>
    <x v="0"/>
    <x v="0"/>
  </r>
  <r>
    <s v="LS-000098"/>
    <s v="王振"/>
    <s v="AAX1139"/>
    <d v="2023-05-26T00:00:00"/>
    <d v="2023-06-25T00:00:00"/>
    <n v="0"/>
    <n v="6800"/>
    <x v="55"/>
    <x v="0"/>
    <x v="0"/>
  </r>
  <r>
    <s v="LS-000124"/>
    <s v="陈湘凡"/>
    <s v="AAV5917"/>
    <d v="2023-06-21T00:00:00"/>
    <d v="2023-07-20T00:00:00"/>
    <n v="0"/>
    <n v="7000"/>
    <x v="55"/>
    <x v="0"/>
    <x v="0"/>
  </r>
  <r>
    <s v="LS-000127"/>
    <s v="李大蔚"/>
    <s v="ABS1872"/>
    <d v="2023-06-21T00:00:00"/>
    <d v="2023-07-20T00:00:00"/>
    <n v="-3000"/>
    <n v="4200"/>
    <x v="55"/>
    <x v="0"/>
    <x v="0"/>
  </r>
  <r>
    <s v="LS-000130"/>
    <s v="陶振"/>
    <s v="AAG9950"/>
    <d v="2023-06-25T00:00:00"/>
    <d v="2023-07-24T00:00:00"/>
    <n v="0"/>
    <n v="7000"/>
    <x v="55"/>
    <x v="0"/>
    <x v="0"/>
  </r>
  <r>
    <s v="LS-000146"/>
    <s v="王建伟"/>
    <s v="ABA2507"/>
    <d v="2023-06-23T00:00:00"/>
    <d v="2023-07-22T00:00:00"/>
    <n v="0"/>
    <n v="7000"/>
    <x v="55"/>
    <x v="0"/>
    <x v="0"/>
  </r>
  <r>
    <s v="LS-000153"/>
    <s v="严家宽"/>
    <s v="ADM5730"/>
    <d v="2023-06-03T00:00:00"/>
    <d v="2023-07-02T00:00:00"/>
    <n v="-2000"/>
    <n v="2000"/>
    <x v="55"/>
    <x v="1"/>
    <x v="0"/>
  </r>
  <r>
    <s v="LS-000159"/>
    <s v="孟庆彬"/>
    <s v="AAX0887"/>
    <d v="2023-06-08T00:00:00"/>
    <d v="2023-07-07T00:00:00"/>
    <n v="-2000"/>
    <n v="2000"/>
    <x v="55"/>
    <x v="1"/>
    <x v="0"/>
  </r>
  <r>
    <s v="LS-000160"/>
    <s v="董茗嘉"/>
    <s v="AAH5869"/>
    <d v="2023-06-08T00:00:00"/>
    <d v="2023-07-07T00:00:00"/>
    <n v="-4000"/>
    <n v="2000"/>
    <x v="55"/>
    <x v="1"/>
    <x v="0"/>
  </r>
  <r>
    <s v="LS-000164"/>
    <s v="吴振刚"/>
    <s v="AAX5287"/>
    <d v="2023-06-10T00:00:00"/>
    <d v="2023-07-09T00:00:00"/>
    <n v="-4000"/>
    <n v="2300"/>
    <x v="55"/>
    <x v="1"/>
    <x v="0"/>
  </r>
  <r>
    <s v="LS-000169"/>
    <s v="方豪"/>
    <s v="AAJ7833"/>
    <d v="2023-06-17T00:00:00"/>
    <d v="2023-07-16T00:00:00"/>
    <n v="-6000"/>
    <n v="500"/>
    <x v="55"/>
    <x v="1"/>
    <x v="0"/>
  </r>
  <r>
    <s v="LS-000097"/>
    <s v="乔明"/>
    <s v="ABL1097"/>
    <d v="2023-06-26T00:00:00"/>
    <d v="2023-07-25T00:00:00"/>
    <n v="-2300"/>
    <n v="5000"/>
    <x v="56"/>
    <x v="0"/>
    <x v="7"/>
  </r>
  <r>
    <s v="LS-000026"/>
    <s v="张培"/>
    <s v="AAN6853"/>
    <d v="2023-06-19T00:00:00"/>
    <d v="2023-06-25T00:00:00"/>
    <n v="0"/>
    <n v="3500"/>
    <x v="57"/>
    <x v="0"/>
    <x v="0"/>
  </r>
  <r>
    <s v="LS-000058"/>
    <s v="董解放"/>
    <s v="ABA3762"/>
    <d v="2023-06-27T00:00:00"/>
    <d v="2023-07-03T00:00:00"/>
    <n v="0"/>
    <n v="1950"/>
    <x v="57"/>
    <x v="0"/>
    <x v="0"/>
  </r>
  <r>
    <s v="LS-000066"/>
    <s v="裴永军"/>
    <s v="AAG0767"/>
    <d v="2023-05-27T00:00:00"/>
    <d v="2023-06-26T00:00:00"/>
    <n v="0"/>
    <n v="3500"/>
    <x v="57"/>
    <x v="0"/>
    <x v="1"/>
  </r>
  <r>
    <s v="LS-000108"/>
    <s v="赵刚"/>
    <s v="AAD9533"/>
    <d v="2023-07-08T00:00:00"/>
    <d v="2023-08-07T00:00:00"/>
    <n v="-6800"/>
    <n v="900"/>
    <x v="57"/>
    <x v="0"/>
    <x v="0"/>
  </r>
  <r>
    <s v="LS-000113"/>
    <s v="夏永惠"/>
    <s v="AAX2008"/>
    <d v="2023-06-07T00:00:00"/>
    <d v="2023-07-06T00:00:00"/>
    <n v="-3000"/>
    <n v="2200"/>
    <x v="57"/>
    <x v="0"/>
    <x v="0"/>
  </r>
  <r>
    <s v="LS-000118"/>
    <s v="代志进"/>
    <s v="ABT3808"/>
    <d v="2023-06-15T00:00:00"/>
    <d v="2023-07-14T00:00:00"/>
    <n v="-4500"/>
    <n v="1000"/>
    <x v="57"/>
    <x v="0"/>
    <x v="0"/>
  </r>
  <r>
    <s v="LS-000122"/>
    <s v="安洪雷"/>
    <s v="ABS8139"/>
    <d v="2023-06-19T00:00:00"/>
    <d v="2023-06-25T00:00:00"/>
    <n v="0"/>
    <n v="1750"/>
    <x v="57"/>
    <x v="0"/>
    <x v="0"/>
  </r>
  <r>
    <s v="LS-000129"/>
    <s v="戚龙龙"/>
    <s v="AAH8158"/>
    <d v="2023-06-01T00:00:00"/>
    <d v="2023-06-30T00:00:00"/>
    <n v="-4000"/>
    <n v="1000"/>
    <x v="57"/>
    <x v="0"/>
    <x v="0"/>
  </r>
  <r>
    <s v="LS-000144"/>
    <s v="李海芬"/>
    <s v="AAG9160"/>
    <d v="2023-06-02T00:00:00"/>
    <d v="2023-07-01T00:00:00"/>
    <n v="-3200"/>
    <n v="2000"/>
    <x v="57"/>
    <x v="0"/>
    <x v="0"/>
  </r>
  <r>
    <s v="LS-000147"/>
    <s v="张锋"/>
    <s v="AG58739"/>
    <d v="2023-06-24T00:00:00"/>
    <d v="2023-07-23T00:00:00"/>
    <n v="-2700"/>
    <n v="2500"/>
    <x v="57"/>
    <x v="0"/>
    <x v="0"/>
  </r>
  <r>
    <s v="LS-000149"/>
    <s v="郎学玲"/>
    <s v="AA05069"/>
    <d v="2023-06-28T00:00:00"/>
    <d v="2023-07-27T00:00:00"/>
    <n v="0"/>
    <n v="7000"/>
    <x v="57"/>
    <x v="0"/>
    <x v="0"/>
  </r>
  <r>
    <s v="LS-000156"/>
    <s v="吴国仲"/>
    <s v="AAV7238"/>
    <d v="2023-06-06T00:00:00"/>
    <d v="2023-07-05T00:00:00"/>
    <n v="-2000"/>
    <n v="2000"/>
    <x v="57"/>
    <x v="1"/>
    <x v="0"/>
  </r>
  <r>
    <s v="LS-000158"/>
    <s v="张海林"/>
    <s v="ABL7561"/>
    <d v="2023-06-19T00:00:00"/>
    <d v="2023-06-25T00:00:00"/>
    <n v="0"/>
    <n v="1750"/>
    <x v="57"/>
    <x v="0"/>
    <x v="0"/>
  </r>
  <r>
    <s v="LS-000168"/>
    <s v="李帅"/>
    <s v="AA98071"/>
    <d v="2023-06-16T00:00:00"/>
    <d v="2023-07-15T00:00:00"/>
    <n v="-5000"/>
    <n v="3000"/>
    <x v="57"/>
    <x v="1"/>
    <x v="0"/>
  </r>
  <r>
    <s v="LS-000169"/>
    <s v="方豪"/>
    <s v="AAJ7833"/>
    <d v="2023-06-17T00:00:00"/>
    <d v="2023-07-16T00:00:00"/>
    <n v="-6000"/>
    <n v="1500"/>
    <x v="57"/>
    <x v="1"/>
    <x v="0"/>
  </r>
  <r>
    <s v="LS-000170"/>
    <s v="余桂萍"/>
    <s v="AAA9909"/>
    <d v="2023-06-17T00:00:00"/>
    <d v="2023-07-16T00:00:00"/>
    <n v="0"/>
    <n v="3000"/>
    <x v="57"/>
    <x v="1"/>
    <x v="0"/>
  </r>
  <r>
    <s v="LS-000171"/>
    <s v="孙忠政"/>
    <s v="AAD7838"/>
    <d v="2023-06-17T00:00:00"/>
    <d v="2023-07-16T00:00:00"/>
    <n v="-7000"/>
    <n v="1000"/>
    <x v="57"/>
    <x v="1"/>
    <x v="0"/>
  </r>
  <r>
    <s v="LS-000171"/>
    <s v="孙忠政"/>
    <s v="AAD7838"/>
    <d v="2023-06-17T00:00:00"/>
    <d v="2023-07-16T00:00:00"/>
    <n v="-6000"/>
    <n v="1000"/>
    <x v="57"/>
    <x v="1"/>
    <x v="7"/>
  </r>
  <r>
    <s v="LS-000002"/>
    <s v="李超"/>
    <s v="AFT1902"/>
    <d v="2023-04-01T00:00:00"/>
    <d v="2023-04-30T00:00:00"/>
    <n v="-2500"/>
    <n v="3000"/>
    <x v="58"/>
    <x v="0"/>
    <x v="0"/>
  </r>
  <r>
    <s v="LS-000068"/>
    <s v="颜国雄"/>
    <s v="AAX0285"/>
    <d v="2023-06-28T00:00:00"/>
    <d v="2023-07-27T00:00:00"/>
    <n v="-4500"/>
    <n v="2500"/>
    <x v="58"/>
    <x v="0"/>
    <x v="0"/>
  </r>
  <r>
    <s v="LS-000092"/>
    <s v="王世均"/>
    <s v="AA72191"/>
    <d v="2023-06-22T00:00:00"/>
    <d v="2023-07-21T00:00:00"/>
    <n v="0"/>
    <n v="7200"/>
    <x v="58"/>
    <x v="0"/>
    <x v="0"/>
  </r>
  <r>
    <s v="LS-000109"/>
    <s v="杨国记"/>
    <s v="HY9617"/>
    <d v="2023-06-01T00:00:00"/>
    <d v="2023-06-30T00:00:00"/>
    <n v="-700"/>
    <n v="800"/>
    <x v="58"/>
    <x v="0"/>
    <x v="1"/>
  </r>
  <r>
    <s v="LS-000109"/>
    <s v="杨国记"/>
    <s v="HY9617"/>
    <d v="2023-06-01T00:00:00"/>
    <d v="2023-06-30T00:00:00"/>
    <n v="0"/>
    <n v="700"/>
    <x v="58"/>
    <x v="4"/>
    <x v="4"/>
  </r>
  <r>
    <s v="LS-000110"/>
    <s v="吴卫舟"/>
    <s v="AAT2327"/>
    <d v="2023-06-22T00:00:00"/>
    <d v="2023-07-21T00:00:00"/>
    <n v="0"/>
    <n v="7000"/>
    <x v="58"/>
    <x v="0"/>
    <x v="0"/>
  </r>
  <r>
    <s v="LS-000116"/>
    <s v="徐泽恒"/>
    <s v="ABT6389"/>
    <d v="2023-06-12T00:00:00"/>
    <d v="2023-07-11T00:00:00"/>
    <n v="-5500"/>
    <n v="1000"/>
    <x v="58"/>
    <x v="0"/>
    <x v="0"/>
  </r>
  <r>
    <s v="LS-000119"/>
    <s v="王建光"/>
    <s v="ABT8251"/>
    <d v="2023-06-15T00:00:00"/>
    <d v="2023-07-14T00:00:00"/>
    <n v="-4500"/>
    <n v="2500"/>
    <x v="58"/>
    <x v="0"/>
    <x v="0"/>
  </r>
  <r>
    <s v="LS-000154"/>
    <s v="江奎"/>
    <s v="AA91763"/>
    <d v="2023-06-01T00:00:00"/>
    <d v="2023-06-30T00:00:00"/>
    <n v="-1500"/>
    <n v="2200"/>
    <x v="58"/>
    <x v="0"/>
    <x v="0"/>
  </r>
  <r>
    <s v="LS-000159"/>
    <s v="孟庆彬"/>
    <s v="AAX0887"/>
    <d v="2023-06-08T00:00:00"/>
    <d v="2023-07-07T00:00:00"/>
    <n v="-2000"/>
    <n v="2000"/>
    <x v="58"/>
    <x v="1"/>
    <x v="0"/>
  </r>
  <r>
    <s v="LS-000167"/>
    <s v="胡长治"/>
    <s v="ABA7051"/>
    <d v="2023-06-23T00:00:00"/>
    <d v="2023-06-29T00:00:00"/>
    <n v="-3000"/>
    <n v="1750"/>
    <x v="58"/>
    <x v="0"/>
    <x v="0"/>
  </r>
  <r>
    <s v="LS-000176"/>
    <s v="赵正强"/>
    <s v="AAT5187"/>
    <d v="2023-06-21T00:00:00"/>
    <d v="2023-07-20T00:00:00"/>
    <n v="-6000"/>
    <n v="2000"/>
    <x v="58"/>
    <x v="1"/>
    <x v="0"/>
  </r>
  <r>
    <s v="LS-000178"/>
    <s v="柴利民"/>
    <s v="AAX0823"/>
    <d v="2023-06-22T00:00:00"/>
    <d v="2023-07-21T00:00:00"/>
    <n v="0"/>
    <n v="800"/>
    <x v="58"/>
    <x v="1"/>
    <x v="0"/>
  </r>
  <r>
    <s v="LS-000016"/>
    <s v="潘军"/>
    <s v="AAJ1782"/>
    <d v="2023-06-06T00:00:00"/>
    <d v="2023-07-05T00:00:00"/>
    <n v="0"/>
    <n v="1000"/>
    <x v="59"/>
    <x v="0"/>
    <x v="0"/>
  </r>
  <r>
    <s v="LS-000021"/>
    <s v="林仲明"/>
    <s v="AAN0832"/>
    <d v="2023-05-01T00:00:00"/>
    <d v="2023-05-31T00:00:00"/>
    <n v="-3900"/>
    <n v="2500"/>
    <x v="59"/>
    <x v="0"/>
    <x v="0"/>
  </r>
  <r>
    <s v="LS-000044"/>
    <s v="魏开响"/>
    <s v="AA73638"/>
    <d v="2023-06-10T00:00:00"/>
    <d v="2023-07-09T00:00:00"/>
    <n v="-2500"/>
    <n v="1000"/>
    <x v="59"/>
    <x v="0"/>
    <x v="0"/>
  </r>
  <r>
    <s v="LS-000102"/>
    <s v="黄志辉"/>
    <s v="AAT9231"/>
    <d v="2023-06-07T00:00:00"/>
    <d v="2023-07-06T00:00:00"/>
    <n v="-2000"/>
    <n v="1000"/>
    <x v="59"/>
    <x v="5"/>
    <x v="4"/>
  </r>
  <r>
    <s v="LS-000102"/>
    <s v="黄志辉"/>
    <s v="AAT9231"/>
    <d v="2023-06-07T00:00:00"/>
    <d v="2023-07-06T00:00:00"/>
    <n v="0"/>
    <n v="2000"/>
    <x v="59"/>
    <x v="0"/>
    <x v="0"/>
  </r>
  <r>
    <s v="LS-000117"/>
    <s v="王凯琪"/>
    <s v="ABT1220"/>
    <d v="2023-06-28T00:00:00"/>
    <d v="2023-07-04T00:00:00"/>
    <n v="0"/>
    <n v="1950"/>
    <x v="59"/>
    <x v="0"/>
    <x v="0"/>
  </r>
  <r>
    <s v="LS-000135"/>
    <s v="刘安辉"/>
    <s v="AAB3009"/>
    <d v="2023-06-29T00:00:00"/>
    <d v="2023-07-28T00:00:00"/>
    <n v="0"/>
    <n v="7300"/>
    <x v="59"/>
    <x v="0"/>
    <x v="0"/>
  </r>
  <r>
    <s v="LS-000136"/>
    <s v="靳小东"/>
    <s v="ABN6370"/>
    <d v="2023-06-29T00:00:00"/>
    <d v="2023-07-28T00:00:00"/>
    <n v="0"/>
    <n v="7000"/>
    <x v="59"/>
    <x v="0"/>
    <x v="0"/>
  </r>
  <r>
    <s v="LS-000167"/>
    <s v="胡长治"/>
    <s v="ABA7051"/>
    <d v="2023-06-23T00:00:00"/>
    <d v="2023-06-29T00:00:00"/>
    <n v="-1000"/>
    <n v="2000"/>
    <x v="59"/>
    <x v="1"/>
    <x v="0"/>
  </r>
  <r>
    <s v="LS-000012"/>
    <s v="黄国侨"/>
    <s v="AG03539"/>
    <d v="2023-06-07T00:00:00"/>
    <d v="2023-06-13T00:00:00"/>
    <m/>
    <n v="1350"/>
    <x v="60"/>
    <x v="0"/>
    <x v="0"/>
  </r>
  <r>
    <s v="LS-000021"/>
    <s v="林仲明"/>
    <s v="AAN0832"/>
    <d v="2023-05-01T00:00:00"/>
    <d v="2023-05-31T00:00:00"/>
    <n v="-3100"/>
    <n v="800"/>
    <x v="60"/>
    <x v="0"/>
    <x v="0"/>
  </r>
  <r>
    <s v="LS-000030"/>
    <s v="蔡锦辉"/>
    <s v="AAX8885"/>
    <d v="2023-06-09T00:00:00"/>
    <d v="2023-07-08T00:00:00"/>
    <n v="-6000"/>
    <n v="1000"/>
    <x v="60"/>
    <x v="0"/>
    <x v="0"/>
  </r>
  <r>
    <s v="LS-000107"/>
    <s v="刘亚"/>
    <s v="AFR2379"/>
    <d v="2023-06-01T00:00:00"/>
    <d v="2023-06-30T00:00:00"/>
    <n v="0"/>
    <n v="100"/>
    <x v="60"/>
    <x v="6"/>
    <x v="4"/>
  </r>
  <r>
    <s v="LS-000107"/>
    <s v="刘亚"/>
    <s v="AFR2379"/>
    <d v="2023-06-01T00:00:00"/>
    <d v="2023-06-30T00:00:00"/>
    <n v="0"/>
    <n v="2900"/>
    <x v="60"/>
    <x v="0"/>
    <x v="0"/>
  </r>
  <r>
    <s v="LS-000114"/>
    <s v="杨风旭"/>
    <s v="AAX0115"/>
    <d v="2023-06-08T00:00:00"/>
    <d v="2023-07-07T00:00:00"/>
    <n v="0"/>
    <n v="3600"/>
    <x v="60"/>
    <x v="0"/>
    <x v="0"/>
  </r>
  <r>
    <s v="LS-000116"/>
    <s v="徐泽恒"/>
    <s v="ABT6389"/>
    <d v="2023-06-12T00:00:00"/>
    <d v="2023-07-11T00:00:00"/>
    <n v="-4000"/>
    <n v="1500"/>
    <x v="60"/>
    <x v="0"/>
    <x v="0"/>
  </r>
  <r>
    <s v="LS-000134"/>
    <s v="罗菁"/>
    <s v="AA78530"/>
    <d v="2023-06-29T00:00:00"/>
    <d v="2023-07-28T00:00:00"/>
    <n v="-700"/>
    <n v="6600"/>
    <x v="60"/>
    <x v="0"/>
    <x v="0"/>
  </r>
  <r>
    <s v="LS-000153"/>
    <s v="严家宽"/>
    <s v="ADM5730"/>
    <d v="2023-06-03T00:00:00"/>
    <d v="2023-07-02T00:00:00"/>
    <n v="0"/>
    <n v="2000"/>
    <x v="60"/>
    <x v="1"/>
    <x v="0"/>
  </r>
  <r>
    <s v="LS-000162"/>
    <s v="崔庆龙"/>
    <s v="AAB8889"/>
    <d v="2023-06-07T00:00:00"/>
    <d v="2023-07-06T00:00:00"/>
    <n v="-5380"/>
    <n v="380"/>
    <x v="60"/>
    <x v="1"/>
    <x v="0"/>
  </r>
  <r>
    <s v="LS-000162"/>
    <s v="崔庆龙"/>
    <s v="AAB8889"/>
    <d v="2023-06-07T00:00:00"/>
    <d v="2023-07-06T00:00:00"/>
    <n v="-5380"/>
    <n v="1620"/>
    <x v="60"/>
    <x v="0"/>
    <x v="0"/>
  </r>
  <r>
    <s v="LS-000180"/>
    <s v="姜祥"/>
    <s v="AAA2358"/>
    <d v="2023-06-23T00:00:00"/>
    <d v="2023-07-22T00:00:00"/>
    <n v="0"/>
    <n v="6800"/>
    <x v="60"/>
    <x v="0"/>
    <x v="0"/>
  </r>
  <r>
    <s v="LS-000071"/>
    <s v="代志祥"/>
    <s v="AB92811"/>
    <d v="2023-05-09T00:00:00"/>
    <d v="2023-06-08T00:00:00"/>
    <n v="0"/>
    <n v="3000"/>
    <x v="60"/>
    <x v="0"/>
    <x v="0"/>
  </r>
  <r>
    <s v="LS-000095"/>
    <s v="阮树江"/>
    <s v="AAX1703"/>
    <d v="2023-06-23T00:00:00"/>
    <d v="2023-07-22T00:00:00"/>
    <n v="0"/>
    <n v="7200"/>
    <x v="56"/>
    <x v="0"/>
    <x v="6"/>
  </r>
  <r>
    <s v="LS-000160"/>
    <s v="董茗嘉"/>
    <s v="AAH5869"/>
    <d v="2023-06-08T00:00:00"/>
    <d v="2023-07-07T00:00:00"/>
    <n v="-2000"/>
    <n v="2000"/>
    <x v="60"/>
    <x v="1"/>
    <x v="0"/>
  </r>
  <r>
    <s v="LS-000009"/>
    <s v="胡学猛"/>
    <s v="AAA1888"/>
    <d v="2023-07-01T00:00:00"/>
    <d v="2023-07-31T00:00:00"/>
    <n v="-3000"/>
    <n v="4200"/>
    <x v="61"/>
    <x v="0"/>
    <x v="0"/>
  </r>
  <r>
    <s v="LS-000059"/>
    <s v="谌伦彪"/>
    <s v="ABA7062"/>
    <d v="2023-06-21T00:00:00"/>
    <d v="2023-07-20T00:00:00"/>
    <n v="-2500"/>
    <n v="5000"/>
    <x v="61"/>
    <x v="0"/>
    <x v="0"/>
  </r>
  <r>
    <s v="LS-000073"/>
    <s v="璩宜山"/>
    <s v="AAJ7383"/>
    <d v="2023-07-03T00:00:00"/>
    <d v="2023-08-02T00:00:00"/>
    <n v="0"/>
    <n v="7200"/>
    <x v="61"/>
    <x v="0"/>
    <x v="1"/>
  </r>
  <r>
    <s v="LS-000127"/>
    <s v="李大蔚"/>
    <s v="ABS1872"/>
    <d v="2023-06-21T00:00:00"/>
    <d v="2023-07-20T00:00:00"/>
    <n v="0"/>
    <n v="3000"/>
    <x v="61"/>
    <x v="0"/>
    <x v="0"/>
  </r>
  <r>
    <s v="LS-000153"/>
    <s v="严家宽"/>
    <s v="ADM5730"/>
    <d v="2023-07-03T00:00:00"/>
    <d v="2023-08-02T00:00:00"/>
    <n v="0"/>
    <n v="6700"/>
    <x v="61"/>
    <x v="0"/>
    <x v="0"/>
  </r>
  <r>
    <s v="LS-000177"/>
    <s v="陈合得"/>
    <s v="AAB2970"/>
    <d v="2023-06-22T00:00:00"/>
    <d v="2023-07-21T00:00:00"/>
    <n v="-6000"/>
    <n v="2000"/>
    <x v="61"/>
    <x v="1"/>
    <x v="0"/>
  </r>
  <r>
    <s v="LS-000097"/>
    <s v="乔明"/>
    <s v="ABL1097"/>
    <d v="2023-06-26T00:00:00"/>
    <d v="2023-07-25T00:00:00"/>
    <n v="0"/>
    <n v="2300"/>
    <x v="62"/>
    <x v="0"/>
    <x v="8"/>
  </r>
  <r>
    <s v="LS-000182"/>
    <s v="孙仁需"/>
    <s v="AAB8016"/>
    <d v="2023-05-19T00:00:00"/>
    <d v="2023-08-02T00:00:00"/>
    <n v="0"/>
    <n v="8680"/>
    <x v="62"/>
    <x v="0"/>
    <x v="0"/>
  </r>
  <r>
    <s v="LS-000113"/>
    <s v="夏永惠"/>
    <s v="AAX2008"/>
    <d v="2023-06-07T00:00:00"/>
    <d v="2023-07-06T00:00:00"/>
    <n v="0"/>
    <n v="3000"/>
    <x v="63"/>
    <x v="0"/>
    <x v="0"/>
  </r>
  <r>
    <s v="LS-000145"/>
    <s v="薛亮"/>
    <s v="AAP6023"/>
    <d v="2023-06-24T00:00:00"/>
    <d v="2023-07-23T00:00:00"/>
    <n v="0"/>
    <n v="7000"/>
    <x v="63"/>
    <x v="0"/>
    <x v="0"/>
  </r>
  <r>
    <s v="LS-000179"/>
    <s v="王家振"/>
    <s v="AAC5338"/>
    <d v="2023-06-26T00:00:00"/>
    <d v="2023-07-25T00:00:00"/>
    <n v="-6000"/>
    <n v="2000"/>
    <x v="63"/>
    <x v="1"/>
    <x v="0"/>
  </r>
  <r>
    <s v="LS-000183"/>
    <s v="魏然"/>
    <s v="AAT9367"/>
    <d v="2023-07-04T00:00:00"/>
    <d v="2023-08-03T00:00:00"/>
    <n v="-5000"/>
    <n v="2000"/>
    <x v="63"/>
    <x v="0"/>
    <x v="0"/>
  </r>
  <r>
    <s v="LS-000001"/>
    <s v="范进玉"/>
    <s v="AAS7851"/>
    <d v="2023-06-01T00:00:00"/>
    <d v="2023-06-30T00:00:00"/>
    <n v="-3500"/>
    <n v="3000"/>
    <x v="64"/>
    <x v="0"/>
    <x v="0"/>
  </r>
  <r>
    <s v="LS-000002"/>
    <s v="李超"/>
    <s v="AFT1902"/>
    <d v="2023-04-01T00:00:00"/>
    <d v="2023-04-30T00:00:00"/>
    <n v="-500"/>
    <n v="2000"/>
    <x v="64"/>
    <x v="0"/>
    <x v="0"/>
  </r>
  <r>
    <s v="LS-000014"/>
    <s v="刘兵"/>
    <s v="AAC0733"/>
    <d v="2023-05-01T00:00:00"/>
    <d v="2023-05-31T00:00:00"/>
    <n v="-6700"/>
    <n v="1500"/>
    <x v="64"/>
    <x v="0"/>
    <x v="0"/>
  </r>
  <r>
    <s v="LS-000021"/>
    <s v="林仲明"/>
    <s v="AAN0832"/>
    <d v="2023-05-01T00:00:00"/>
    <d v="2023-05-31T00:00:00"/>
    <n v="-1100"/>
    <n v="2000"/>
    <x v="64"/>
    <x v="0"/>
    <x v="0"/>
  </r>
  <r>
    <s v="LS-000026"/>
    <s v="张培"/>
    <s v="AAN6853"/>
    <d v="2023-06-26T00:00:00"/>
    <d v="2023-07-02T00:00:00"/>
    <n v="0"/>
    <n v="1750"/>
    <x v="64"/>
    <x v="0"/>
    <x v="0"/>
  </r>
  <r>
    <s v="LS-000030"/>
    <s v="蔡锦辉"/>
    <s v="AAX8885"/>
    <d v="2023-06-09T00:00:00"/>
    <d v="2023-07-08T00:00:00"/>
    <n v="-3000"/>
    <n v="3000"/>
    <x v="64"/>
    <x v="0"/>
    <x v="0"/>
  </r>
  <r>
    <s v="LS-000035"/>
    <s v="郭天富"/>
    <s v="AFQ1572"/>
    <d v="2023-07-06T00:00:00"/>
    <d v="2023-08-05T00:00:00"/>
    <n v="0"/>
    <n v="5500"/>
    <x v="64"/>
    <x v="0"/>
    <x v="1"/>
  </r>
  <r>
    <s v="LS-000044"/>
    <s v="魏开响"/>
    <s v="AA73638"/>
    <d v="2023-06-10T00:00:00"/>
    <d v="2023-07-09T00:00:00"/>
    <n v="-1500"/>
    <n v="1000"/>
    <x v="64"/>
    <x v="0"/>
    <x v="0"/>
  </r>
  <r>
    <s v="LS-000058"/>
    <s v="董解放"/>
    <s v="ABA3762"/>
    <d v="2023-07-04T00:00:00"/>
    <d v="2023-07-10T00:00:00"/>
    <n v="0"/>
    <n v="1950"/>
    <x v="64"/>
    <x v="0"/>
    <x v="0"/>
  </r>
  <r>
    <s v="LS-000082"/>
    <s v="吴天录"/>
    <s v="AAA0718"/>
    <d v="2023-05-12T00:00:00"/>
    <d v="2023-06-11T00:00:00"/>
    <n v="-3200"/>
    <n v="3000"/>
    <x v="64"/>
    <x v="0"/>
    <x v="0"/>
  </r>
  <r>
    <s v="LS-000104"/>
    <s v="董辉"/>
    <s v="AAT5132"/>
    <d v="2023-07-02T00:00:00"/>
    <d v="2023-07-08T00:00:00"/>
    <n v="0"/>
    <n v="1950"/>
    <x v="64"/>
    <x v="0"/>
    <x v="0"/>
  </r>
  <r>
    <s v="LS-000118"/>
    <s v="代志进"/>
    <s v="ABT3808"/>
    <d v="2023-06-15T00:00:00"/>
    <d v="2023-07-14T00:00:00"/>
    <n v="-1500"/>
    <n v="3000"/>
    <x v="64"/>
    <x v="0"/>
    <x v="0"/>
  </r>
  <r>
    <s v="LS-000122"/>
    <s v="安洪雷"/>
    <s v="ABS8139"/>
    <d v="2023-06-26T00:00:00"/>
    <d v="2023-07-02T00:00:00"/>
    <n v="0"/>
    <n v="1750"/>
    <x v="64"/>
    <x v="0"/>
    <x v="0"/>
  </r>
  <r>
    <s v="LS-000137"/>
    <s v="董思顺"/>
    <s v="ABL7106"/>
    <d v="2023-07-05T00:00:00"/>
    <d v="2023-08-04T00:00:00"/>
    <n v="0"/>
    <n v="7000"/>
    <x v="64"/>
    <x v="0"/>
    <x v="0"/>
  </r>
  <r>
    <s v="LS-000144"/>
    <s v="李海芬"/>
    <s v="AAG9160"/>
    <d v="2023-06-02T00:00:00"/>
    <d v="2023-07-01T00:00:00"/>
    <n v="0"/>
    <n v="3200"/>
    <x v="64"/>
    <x v="0"/>
    <x v="0"/>
  </r>
  <r>
    <s v="LS-000147"/>
    <s v="张锋"/>
    <s v="AG58739"/>
    <d v="2023-06-24T00:00:00"/>
    <d v="2023-07-23T00:00:00"/>
    <n v="0"/>
    <n v="2700"/>
    <x v="64"/>
    <x v="0"/>
    <x v="0"/>
  </r>
  <r>
    <s v="LS-000152"/>
    <s v="谈升伟"/>
    <s v="ABN6051"/>
    <d v="2023-07-03T00:00:00"/>
    <d v="2023-08-02T00:00:00"/>
    <n v="-3500"/>
    <n v="4000"/>
    <x v="64"/>
    <x v="0"/>
    <x v="0"/>
  </r>
  <r>
    <s v="LS-000156"/>
    <s v="吴国仲"/>
    <s v="AAV7238"/>
    <d v="2023-07-06T00:00:00"/>
    <d v="2023-08-05T00:00:00"/>
    <n v="0"/>
    <n v="2000"/>
    <x v="64"/>
    <x v="1"/>
    <x v="0"/>
  </r>
  <r>
    <s v="LS-000158"/>
    <s v="张海林"/>
    <s v="ABL7561"/>
    <d v="2023-06-26T00:00:00"/>
    <d v="2023-07-02T00:00:00"/>
    <n v="0"/>
    <n v="1750"/>
    <x v="64"/>
    <x v="0"/>
    <x v="0"/>
  </r>
  <r>
    <s v="LS-000164"/>
    <s v="吴振刚"/>
    <s v="AAX5287"/>
    <d v="2023-06-10T00:00:00"/>
    <d v="2023-07-09T00:00:00"/>
    <n v="-2000"/>
    <n v="2000"/>
    <x v="64"/>
    <x v="1"/>
    <x v="0"/>
  </r>
  <r>
    <s v="LS-000167"/>
    <s v="胡长治"/>
    <s v="ABA7051"/>
    <d v="2023-06-26T00:00:00"/>
    <d v="2023-07-02T00:00:00"/>
    <n v="0"/>
    <n v="1750"/>
    <x v="64"/>
    <x v="0"/>
    <x v="0"/>
  </r>
  <r>
    <s v="LS-000169"/>
    <s v="方豪"/>
    <s v="AAJ7833"/>
    <d v="2023-06-17T00:00:00"/>
    <d v="2023-07-16T00:00:00"/>
    <n v="-4000"/>
    <n v="2000"/>
    <x v="64"/>
    <x v="1"/>
    <x v="0"/>
  </r>
  <r>
    <s v="LS-000176"/>
    <s v="赵正强"/>
    <s v="AAT5187"/>
    <d v="2023-06-21T00:00:00"/>
    <d v="2023-07-20T00:00:00"/>
    <n v="-4000"/>
    <n v="2000"/>
    <x v="64"/>
    <x v="1"/>
    <x v="0"/>
  </r>
  <r>
    <s v="LS-000184"/>
    <s v="续原林"/>
    <s v="KY5209"/>
    <d v="2023-07-05T00:00:00"/>
    <d v="2023-08-04T00:00:00"/>
    <m/>
    <n v="5000"/>
    <x v="64"/>
    <x v="1"/>
    <x v="0"/>
  </r>
  <r>
    <s v="LS-000184"/>
    <s v="续原林"/>
    <s v="KY5209"/>
    <d v="2023-07-05T00:00:00"/>
    <d v="2023-08-04T00:00:00"/>
    <n v="-1800"/>
    <n v="2200"/>
    <x v="64"/>
    <x v="0"/>
    <x v="0"/>
  </r>
  <r>
    <s v="LS-000184"/>
    <s v="续原林"/>
    <s v="KY5209"/>
    <d v="2023-07-05T00:00:00"/>
    <d v="2023-08-04T00:00:00"/>
    <n v="0"/>
    <n v="1800"/>
    <x v="64"/>
    <x v="0"/>
    <x v="9"/>
  </r>
  <r>
    <s v="LS-000011"/>
    <s v="吴小林"/>
    <s v="AAA3356"/>
    <d v="2023-06-01T00:00:00"/>
    <d v="2023-06-30T00:00:00"/>
    <n v="-1500"/>
    <n v="2000"/>
    <x v="65"/>
    <x v="0"/>
    <x v="0"/>
  </r>
  <r>
    <s v="LS-000094"/>
    <s v="孙建新"/>
    <s v="AAV6039"/>
    <d v="2023-06-23T00:00:00"/>
    <d v="2023-07-22T00:00:00"/>
    <n v="-1000"/>
    <n v="6000"/>
    <x v="65"/>
    <x v="0"/>
    <x v="1"/>
  </r>
  <r>
    <s v="LS-000129"/>
    <s v="戚龙龙"/>
    <s v="AAH8158"/>
    <d v="2023-06-01T00:00:00"/>
    <d v="2023-06-30T00:00:00"/>
    <n v="-3000"/>
    <n v="1000"/>
    <x v="65"/>
    <x v="0"/>
    <x v="0"/>
  </r>
  <r>
    <s v="LS-000138"/>
    <s v="刘延勇"/>
    <s v="ABN5872"/>
    <d v="2023-07-06T00:00:00"/>
    <d v="2023-08-05T00:00:00"/>
    <n v="-3500"/>
    <n v="4000"/>
    <x v="65"/>
    <x v="0"/>
    <x v="0"/>
  </r>
  <r>
    <s v="LS-000151"/>
    <s v="张贺"/>
    <s v="AFT1839"/>
    <d v="2023-06-30T00:00:00"/>
    <d v="2023-07-29T00:00:00"/>
    <n v="-2000"/>
    <n v="3000"/>
    <x v="65"/>
    <x v="0"/>
    <x v="0"/>
  </r>
  <r>
    <s v="LS-000155"/>
    <s v="王坤祥"/>
    <s v="AA90739"/>
    <d v="2023-07-05T00:00:00"/>
    <d v="2023-08-04T00:00:00"/>
    <n v="0"/>
    <n v="6500"/>
    <x v="65"/>
    <x v="0"/>
    <x v="8"/>
  </r>
  <r>
    <s v="LS-000171"/>
    <s v="孙忠政"/>
    <s v="AAD7838"/>
    <d v="2023-06-17T00:00:00"/>
    <d v="2023-07-16T00:00:00"/>
    <n v="-4000"/>
    <n v="2000"/>
    <x v="65"/>
    <x v="1"/>
    <x v="0"/>
  </r>
  <r>
    <s v="LS-000185"/>
    <s v="杨光龙"/>
    <s v="AAT2672"/>
    <d v="2023-07-06T00:00:00"/>
    <d v="2023-08-05T00:00:00"/>
    <n v="0"/>
    <n v="6800"/>
    <x v="65"/>
    <x v="0"/>
    <x v="0"/>
  </r>
  <r>
    <s v="LS-000003"/>
    <s v="武兰和"/>
    <s v="ADV1539"/>
    <d v="2023-06-26T00:00:00"/>
    <d v="2023-07-25T00:00:00"/>
    <n v="-5000"/>
    <n v="2000"/>
    <x v="66"/>
    <x v="0"/>
    <x v="0"/>
  </r>
  <r>
    <s v="LS-000004"/>
    <s v="奚红卫"/>
    <s v="ADS8730"/>
    <d v="2023-07-01T00:00:00"/>
    <d v="2023-07-31T00:00:00"/>
    <n v="0"/>
    <n v="7000"/>
    <x v="66"/>
    <x v="0"/>
    <x v="1"/>
  </r>
  <r>
    <s v="LS-000006"/>
    <s v="赵学文"/>
    <s v="AAC5389"/>
    <d v="2023-07-01T00:00:00"/>
    <d v="2023-07-31T00:00:00"/>
    <n v="-5200"/>
    <n v="2000"/>
    <x v="66"/>
    <x v="0"/>
    <x v="0"/>
  </r>
  <r>
    <s v="LS-000017"/>
    <s v="刘军"/>
    <s v="AAH7832"/>
    <d v="2023-07-07T00:00:00"/>
    <d v="2023-08-06T00:00:00"/>
    <n v="0"/>
    <n v="7200"/>
    <x v="66"/>
    <x v="0"/>
    <x v="0"/>
  </r>
  <r>
    <s v="LS-000019"/>
    <s v="方玉"/>
    <s v="AAV0099"/>
    <d v="2023-06-20T00:00:00"/>
    <d v="2023-07-19T00:00:00"/>
    <n v="-4000"/>
    <n v="3000"/>
    <x v="66"/>
    <x v="0"/>
    <x v="0"/>
  </r>
  <r>
    <s v="LS-000109"/>
    <s v="杨国记"/>
    <s v="HY9617"/>
    <d v="2023-07-01T00:00:00"/>
    <d v="2023-07-31T00:00:00"/>
    <n v="-3000"/>
    <n v="1500"/>
    <x v="66"/>
    <x v="0"/>
    <x v="1"/>
  </r>
  <r>
    <s v="LS-000125"/>
    <s v="杨超"/>
    <s v="AB91810"/>
    <d v="2023-06-30T00:00:00"/>
    <d v="2023-07-06T00:00:00"/>
    <n v="-1000"/>
    <n v="900"/>
    <x v="66"/>
    <x v="0"/>
    <x v="0"/>
  </r>
  <r>
    <s v="LS-000125"/>
    <s v="杨超"/>
    <s v="AB91810"/>
    <d v="2023-06-30T00:00:00"/>
    <d v="2023-07-06T00:00:00"/>
    <n v="0"/>
    <n v="1000"/>
    <x v="66"/>
    <x v="0"/>
    <x v="1"/>
  </r>
  <r>
    <s v="LS-000148"/>
    <s v="吴福江"/>
    <s v="AB80778"/>
    <d v="2023-06-27T00:00:00"/>
    <d v="2023-07-26T00:00:00"/>
    <n v="-3200"/>
    <n v="4000"/>
    <x v="66"/>
    <x v="0"/>
    <x v="1"/>
  </r>
  <r>
    <s v="LS-000156"/>
    <s v="吴国仲"/>
    <s v="AAV7238"/>
    <d v="2023-07-06T00:00:00"/>
    <d v="2023-08-05T00:00:00"/>
    <n v="0"/>
    <n v="6800"/>
    <x v="66"/>
    <x v="0"/>
    <x v="0"/>
  </r>
  <r>
    <s v="LS-000159"/>
    <s v="孟庆彬"/>
    <s v="AAX0887"/>
    <d v="2023-06-08T00:00:00"/>
    <d v="2023-07-07T00:00:00"/>
    <n v="0"/>
    <n v="2000"/>
    <x v="66"/>
    <x v="1"/>
    <x v="0"/>
  </r>
  <r>
    <s v="LS-000078"/>
    <s v="黄星"/>
    <s v="AG19962"/>
    <d v="2023-07-18T00:00:00"/>
    <d v="2023-08-17T00:00:00"/>
    <n v="0"/>
    <n v="5000"/>
    <x v="67"/>
    <x v="0"/>
    <x v="0"/>
  </r>
  <r>
    <s v="LS-000116"/>
    <s v="徐泽恒"/>
    <s v="ABT6389"/>
    <d v="2023-06-12T00:00:00"/>
    <d v="2023-07-11T00:00:00"/>
    <n v="-3000"/>
    <n v="1000"/>
    <x v="67"/>
    <x v="0"/>
    <x v="0"/>
  </r>
  <r>
    <s v="LS-000125"/>
    <s v="杨超"/>
    <s v="AB91810"/>
    <d v="2023-07-07T00:00:00"/>
    <d v="2023-07-13T00:00:00"/>
    <n v="0"/>
    <n v="1900"/>
    <x v="67"/>
    <x v="0"/>
    <x v="0"/>
  </r>
  <r>
    <s v="LS-000139"/>
    <s v="王其发"/>
    <s v="AFV3759"/>
    <d v="2023-06-29T00:00:00"/>
    <d v="2023-07-28T00:00:00"/>
    <n v="0"/>
    <n v="2000"/>
    <x v="67"/>
    <x v="0"/>
    <x v="0"/>
  </r>
  <r>
    <s v="LS-000161"/>
    <s v="刘庆恩"/>
    <s v="AFR2790"/>
    <d v="2023-07-15T00:00:00"/>
    <d v="2023-08-14T00:00:00"/>
    <n v="0"/>
    <n v="5000"/>
    <x v="67"/>
    <x v="0"/>
    <x v="0"/>
  </r>
  <r>
    <s v="LS-000162"/>
    <s v="崔庆龙"/>
    <s v="AAB8889"/>
    <d v="2023-06-07T00:00:00"/>
    <d v="2023-07-06T00:00:00"/>
    <n v="-3380"/>
    <n v="2000"/>
    <x v="67"/>
    <x v="0"/>
    <x v="0"/>
  </r>
  <r>
    <s v="LS-000177"/>
    <s v="陈合得"/>
    <s v="AAB2970"/>
    <d v="2023-06-22T00:00:00"/>
    <d v="2023-07-21T00:00:00"/>
    <n v="-4000"/>
    <n v="2000"/>
    <x v="67"/>
    <x v="1"/>
    <x v="0"/>
  </r>
  <r>
    <s v="LS-000043"/>
    <s v="黄志刚"/>
    <s v="AAB0928"/>
    <d v="2023-07-09T00:00:00"/>
    <d v="2023-08-08T00:00:00"/>
    <n v="0"/>
    <n v="7000"/>
    <x v="68"/>
    <x v="0"/>
    <x v="0"/>
  </r>
  <r>
    <s v="LS-000009"/>
    <s v="胡学猛"/>
    <s v="AAA1888"/>
    <d v="2023-07-01T00:00:00"/>
    <d v="2023-07-31T00:00:00"/>
    <n v="0"/>
    <n v="3000"/>
    <x v="69"/>
    <x v="0"/>
    <x v="0"/>
  </r>
  <r>
    <s v="LS-000045"/>
    <s v="程廷容"/>
    <s v="ADW9905"/>
    <d v="2023-06-12T00:00:00"/>
    <d v="2023-07-11T00:00:00"/>
    <n v="0"/>
    <n v="3500"/>
    <x v="69"/>
    <x v="0"/>
    <x v="0"/>
  </r>
  <r>
    <s v="LS-000059"/>
    <s v="谌伦彪"/>
    <s v="ABA7062"/>
    <d v="2023-06-21T00:00:00"/>
    <d v="2023-07-20T00:00:00"/>
    <n v="0"/>
    <n v="2500"/>
    <x v="69"/>
    <x v="0"/>
    <x v="0"/>
  </r>
  <r>
    <s v="LS-000150"/>
    <s v="郭红涛"/>
    <s v="AAX3890"/>
    <d v="2023-07-01T00:00:00"/>
    <d v="2023-07-31T00:00:00"/>
    <n v="0"/>
    <n v="7000"/>
    <x v="62"/>
    <x v="0"/>
    <x v="0"/>
  </r>
  <r>
    <s v="LS-000016"/>
    <s v="潘军"/>
    <s v="AAJ1782"/>
    <d v="2023-07-06T00:00:00"/>
    <d v="2023-08-05T00:00:00"/>
    <n v="-4200"/>
    <n v="3000"/>
    <x v="70"/>
    <x v="0"/>
    <x v="0"/>
  </r>
  <r>
    <s v="LS-000051"/>
    <s v="黄凯"/>
    <s v="ADS1038"/>
    <d v="2023-07-17T00:00:00"/>
    <d v="2023-08-16T00:00:00"/>
    <n v="0"/>
    <n v="7000"/>
    <x v="70"/>
    <x v="0"/>
    <x v="0"/>
  </r>
  <r>
    <s v="LS-000089"/>
    <s v="王勇胜"/>
    <s v="AAU9381"/>
    <d v="2023-07-11T00:00:00"/>
    <d v="2023-08-10T00:00:00"/>
    <n v="0"/>
    <n v="7000"/>
    <x v="70"/>
    <x v="0"/>
    <x v="0"/>
  </r>
  <r>
    <s v="LS-000151"/>
    <s v="张贺"/>
    <s v="AFT1839"/>
    <d v="2023-06-30T00:00:00"/>
    <d v="2023-07-29T00:00:00"/>
    <n v="0"/>
    <n v="2000"/>
    <x v="70"/>
    <x v="0"/>
    <x v="0"/>
  </r>
  <r>
    <s v="LS-000159"/>
    <s v="孟庆彬"/>
    <s v="AAX0887"/>
    <d v="2023-07-08T00:00:00"/>
    <d v="2023-08-07T00:00:00"/>
    <n v="-5100"/>
    <n v="1700"/>
    <x v="70"/>
    <x v="0"/>
    <x v="0"/>
  </r>
  <r>
    <s v="LS-000163"/>
    <s v="马永彪"/>
    <s v="AA61361"/>
    <d v="2023-07-10T00:00:00"/>
    <d v="2023-08-09T00:00:00"/>
    <n v="0"/>
    <n v="6500"/>
    <x v="70"/>
    <x v="0"/>
    <x v="0"/>
  </r>
  <r>
    <s v="LS-000179"/>
    <s v="王家振"/>
    <s v="AAC5338"/>
    <d v="2023-06-26T00:00:00"/>
    <d v="2023-07-25T00:00:00"/>
    <n v="-4000"/>
    <n v="2000"/>
    <x v="70"/>
    <x v="1"/>
    <x v="0"/>
  </r>
  <r>
    <s v="LS-000186"/>
    <s v="闫家胜"/>
    <s v="AAT3696"/>
    <d v="2023-07-10T00:00:00"/>
    <d v="2023-08-09T00:00:00"/>
    <n v="0"/>
    <n v="8000"/>
    <x v="70"/>
    <x v="0"/>
    <x v="7"/>
  </r>
  <r>
    <s v="LS-000001"/>
    <s v="范进玉"/>
    <s v="AAS7851"/>
    <d v="2023-06-01T00:00:00"/>
    <d v="2023-06-30T00:00:00"/>
    <n v="-2500"/>
    <n v="1000"/>
    <x v="71"/>
    <x v="0"/>
    <x v="0"/>
  </r>
  <r>
    <s v="LS-000011"/>
    <s v="吴小林"/>
    <s v="AAA3356"/>
    <d v="2023-06-01T00:00:00"/>
    <d v="2023-06-30T00:00:00"/>
    <n v="0"/>
    <n v="1500"/>
    <x v="71"/>
    <x v="0"/>
    <x v="0"/>
  </r>
  <r>
    <s v="LS-000024"/>
    <s v="梁兴华"/>
    <s v="AAX5829"/>
    <d v="2023-07-01T00:00:00"/>
    <d v="2023-07-31T00:00:00"/>
    <n v="-3000"/>
    <n v="4200"/>
    <x v="71"/>
    <x v="0"/>
    <x v="0"/>
  </r>
  <r>
    <s v="LS-000026"/>
    <s v="张培"/>
    <s v="AAN6853"/>
    <d v="2023-07-03T00:00:00"/>
    <d v="2023-07-09T00:00:00"/>
    <n v="0"/>
    <n v="1750"/>
    <x v="71"/>
    <x v="0"/>
    <x v="0"/>
  </r>
  <r>
    <s v="LS-000030"/>
    <s v="蔡锦辉"/>
    <s v="AAX8885"/>
    <d v="2023-06-09T00:00:00"/>
    <d v="2023-07-08T00:00:00"/>
    <n v="-1000"/>
    <n v="2000"/>
    <x v="71"/>
    <x v="0"/>
    <x v="0"/>
  </r>
  <r>
    <s v="LS-000044"/>
    <s v="魏开响"/>
    <s v="AA73638"/>
    <d v="2023-06-10T00:00:00"/>
    <d v="2023-07-09T00:00:00"/>
    <n v="0"/>
    <n v="1500"/>
    <x v="71"/>
    <x v="0"/>
    <x v="0"/>
  </r>
  <r>
    <s v="LS-000058"/>
    <s v="董解放"/>
    <s v="ABA3762"/>
    <d v="2023-07-11T00:00:00"/>
    <d v="2023-07-17T00:00:00"/>
    <n v="0"/>
    <n v="1950"/>
    <x v="71"/>
    <x v="0"/>
    <x v="0"/>
  </r>
  <r>
    <s v="LS-000068"/>
    <s v="颜国雄"/>
    <s v="AAX0285"/>
    <d v="2023-06-28T00:00:00"/>
    <d v="2023-07-27T00:00:00"/>
    <n v="-1000"/>
    <n v="3500"/>
    <x v="71"/>
    <x v="0"/>
    <x v="0"/>
  </r>
  <r>
    <s v="LS-000071"/>
    <s v="代志祥"/>
    <s v="AB92811"/>
    <d v="2023-06-09T00:00:00"/>
    <d v="2023-07-08T00:00:00"/>
    <n v="0"/>
    <n v="7200"/>
    <x v="71"/>
    <x v="0"/>
    <x v="0"/>
  </r>
  <r>
    <s v="LS-000104"/>
    <s v="董辉"/>
    <s v="AAT5132"/>
    <d v="2023-07-09T00:00:00"/>
    <d v="2023-07-15T00:00:00"/>
    <n v="0"/>
    <n v="1950"/>
    <x v="71"/>
    <x v="0"/>
    <x v="0"/>
  </r>
  <r>
    <s v="LS-000116"/>
    <s v="徐泽恒"/>
    <s v="ABT6389"/>
    <d v="2023-06-12T00:00:00"/>
    <d v="2023-07-11T00:00:00"/>
    <n v="-2000"/>
    <n v="1000"/>
    <x v="71"/>
    <x v="0"/>
    <x v="0"/>
  </r>
  <r>
    <s v="LS-000118"/>
    <s v="代志进"/>
    <s v="ABT3808"/>
    <d v="2023-07-15T00:00:00"/>
    <d v="2023-08-14T00:00:00"/>
    <n v="-6500"/>
    <n v="2500"/>
    <x v="71"/>
    <x v="0"/>
    <x v="0"/>
  </r>
  <r>
    <s v="LS-000119"/>
    <s v="王建光"/>
    <s v="ABT8251"/>
    <d v="2023-06-15T00:00:00"/>
    <d v="2023-07-14T00:00:00"/>
    <n v="-2700"/>
    <n v="1800"/>
    <x v="71"/>
    <x v="0"/>
    <x v="1"/>
  </r>
  <r>
    <s v="LS-000122"/>
    <s v="安洪雷"/>
    <s v="ABS8139"/>
    <d v="2023-07-03T00:00:00"/>
    <d v="2023-07-09T00:00:00"/>
    <n v="0"/>
    <n v="1750"/>
    <x v="71"/>
    <x v="0"/>
    <x v="0"/>
  </r>
  <r>
    <s v="LS-000144"/>
    <s v="李海芬"/>
    <s v="AAG9160"/>
    <d v="2023-07-02T00:00:00"/>
    <d v="2023-08-01T00:00:00"/>
    <n v="-5200"/>
    <n v="2000"/>
    <x v="71"/>
    <x v="0"/>
    <x v="0"/>
  </r>
  <r>
    <s v="LS-000158"/>
    <s v="张海林"/>
    <s v="ABL7561"/>
    <d v="2023-07-03T00:00:00"/>
    <d v="2023-07-09T00:00:00"/>
    <n v="0"/>
    <n v="1750"/>
    <x v="71"/>
    <x v="0"/>
    <x v="0"/>
  </r>
  <r>
    <s v="LS-000164"/>
    <s v="吴振刚"/>
    <s v="AAX5287"/>
    <d v="2023-06-10T00:00:00"/>
    <d v="2023-07-09T00:00:00"/>
    <n v="-300"/>
    <n v="1700"/>
    <x v="71"/>
    <x v="1"/>
    <x v="0"/>
  </r>
  <r>
    <s v="LS-000167"/>
    <s v="胡长治"/>
    <s v="ABA7051"/>
    <d v="2023-07-03T00:00:00"/>
    <d v="2023-07-09T00:00:00"/>
    <n v="0"/>
    <n v="1750"/>
    <x v="71"/>
    <x v="0"/>
    <x v="0"/>
  </r>
  <r>
    <s v="LS-000168"/>
    <s v="李帅"/>
    <s v="AA98071"/>
    <d v="2023-06-16T00:00:00"/>
    <d v="2023-07-15T00:00:00"/>
    <n v="-2000"/>
    <n v="3000"/>
    <x v="71"/>
    <x v="1"/>
    <x v="0"/>
  </r>
  <r>
    <s v="LS-000169"/>
    <s v="方豪"/>
    <s v="AAJ7833"/>
    <d v="2023-06-17T00:00:00"/>
    <d v="2023-07-16T00:00:00"/>
    <n v="-2000"/>
    <n v="2000"/>
    <x v="71"/>
    <x v="1"/>
    <x v="0"/>
  </r>
  <r>
    <s v="LS-000002"/>
    <s v="李超"/>
    <s v="AFT1902"/>
    <d v="2023-05-01T00:00:00"/>
    <d v="2023-05-31T00:00:00"/>
    <n v="-4500"/>
    <n v="2000"/>
    <x v="72"/>
    <x v="0"/>
    <x v="0"/>
  </r>
  <r>
    <s v="LS-000042"/>
    <s v="汪一毅"/>
    <s v="AFT6035"/>
    <d v="2023-07-08T00:00:00"/>
    <d v="2023-08-07T00:00:00"/>
    <n v="-2500"/>
    <n v="3000"/>
    <x v="72"/>
    <x v="0"/>
    <x v="0"/>
  </r>
  <r>
    <s v="LS-000108"/>
    <s v="赵刚"/>
    <s v="AAD9533"/>
    <d v="2023-07-08T00:00:00"/>
    <d v="2023-08-07T00:00:00"/>
    <n v="-4100"/>
    <n v="2700"/>
    <x v="72"/>
    <x v="0"/>
    <x v="0"/>
  </r>
  <r>
    <s v="LS-000129"/>
    <s v="戚龙龙"/>
    <s v="AAH8158"/>
    <d v="2023-07-01T00:00:00"/>
    <d v="2023-07-31T00:00:00"/>
    <n v="-5500"/>
    <n v="4500"/>
    <x v="72"/>
    <x v="0"/>
    <x v="10"/>
  </r>
  <r>
    <s v="LS-000160"/>
    <s v="董茗嘉"/>
    <s v="AAH5869"/>
    <d v="2023-06-08T00:00:00"/>
    <d v="2023-07-07T00:00:00"/>
    <n v="0"/>
    <n v="2000"/>
    <x v="72"/>
    <x v="1"/>
    <x v="0"/>
  </r>
  <r>
    <s v="LS-000176"/>
    <s v="赵正强"/>
    <s v="AAT5187"/>
    <d v="2023-06-21T00:00:00"/>
    <d v="2023-07-20T00:00:00"/>
    <n v="-2000"/>
    <n v="2000"/>
    <x v="72"/>
    <x v="1"/>
    <x v="0"/>
  </r>
  <r>
    <s v="LS-000003"/>
    <s v="武兰和"/>
    <s v="ADV1539"/>
    <d v="2023-06-26T00:00:00"/>
    <d v="2023-07-25T00:00:00"/>
    <n v="-2000"/>
    <n v="3000"/>
    <x v="73"/>
    <x v="0"/>
    <x v="0"/>
  </r>
  <r>
    <s v="LS-000042"/>
    <s v="汪一毅"/>
    <s v="AFT6035"/>
    <d v="2023-07-08T00:00:00"/>
    <d v="2023-08-07T00:00:00"/>
    <n v="0"/>
    <n v="2500"/>
    <x v="73"/>
    <x v="0"/>
    <x v="0"/>
  </r>
  <r>
    <s v="LS-000049"/>
    <s v="徐建华"/>
    <s v="AFT8765"/>
    <d v="2023-07-14T00:00:00"/>
    <d v="2023-08-13T00:00:00"/>
    <n v="0"/>
    <n v="4900"/>
    <x v="73"/>
    <x v="0"/>
    <x v="0"/>
  </r>
  <r>
    <s v="LS-000079"/>
    <s v="刘春洋"/>
    <s v="AA78269"/>
    <d v="2023-07-11T00:00:00"/>
    <d v="2023-08-10T00:00:00"/>
    <n v="-3000"/>
    <n v="4200"/>
    <x v="73"/>
    <x v="0"/>
    <x v="0"/>
  </r>
  <r>
    <s v="LS-000095"/>
    <s v="阮树江"/>
    <s v="AAX1703"/>
    <d v="2023-07-23T00:00:00"/>
    <d v="2023-08-22T00:00:00"/>
    <n v="0"/>
    <n v="7200"/>
    <x v="73"/>
    <x v="0"/>
    <x v="6"/>
  </r>
  <r>
    <s v="LS-000120"/>
    <s v="王玉臣"/>
    <s v="ABS0285"/>
    <d v="2023-07-06T00:00:00"/>
    <d v="2023-08-05T00:00:00"/>
    <n v="-4300"/>
    <n v="3200"/>
    <x v="73"/>
    <x v="0"/>
    <x v="0"/>
  </r>
  <r>
    <s v="LS-000121"/>
    <s v="邵康康"/>
    <s v="ABT1578"/>
    <d v="2023-07-14T00:00:00"/>
    <d v="2023-08-13T00:00:00"/>
    <n v="0"/>
    <n v="7200"/>
    <x v="73"/>
    <x v="0"/>
    <x v="0"/>
  </r>
  <r>
    <s v="LS-000160"/>
    <s v="董茗嘉"/>
    <s v="AAH5869"/>
    <d v="2023-07-08T00:00:00"/>
    <d v="2023-08-07T00:00:00"/>
    <n v="-4300"/>
    <n v="2500"/>
    <x v="73"/>
    <x v="0"/>
    <x v="0"/>
  </r>
  <r>
    <s v="LS-000162"/>
    <s v="崔庆龙"/>
    <s v="AAB8889"/>
    <d v="2023-06-07T00:00:00"/>
    <d v="2023-07-06T00:00:00"/>
    <n v="-1380"/>
    <n v="2000"/>
    <x v="73"/>
    <x v="0"/>
    <x v="0"/>
  </r>
  <r>
    <s v="LS-000060"/>
    <s v="黎永韬"/>
    <s v="AAX5810"/>
    <d v="2023-07-22T00:00:00"/>
    <d v="2023-08-21T00:00:00"/>
    <n v="0"/>
    <n v="7000"/>
    <x v="74"/>
    <x v="0"/>
    <x v="0"/>
  </r>
  <r>
    <s v="LS-000080"/>
    <s v="孟伟"/>
    <s v="AA91539"/>
    <d v="2023-07-13T00:00:00"/>
    <d v="2023-08-12T00:00:00"/>
    <n v="0"/>
    <n v="7200"/>
    <x v="74"/>
    <x v="0"/>
    <x v="1"/>
  </r>
  <r>
    <s v="LS-000125"/>
    <s v="杨超"/>
    <s v="AB91810"/>
    <d v="2023-07-14T00:00:00"/>
    <d v="2023-07-20T00:00:00"/>
    <n v="0"/>
    <n v="1900"/>
    <x v="74"/>
    <x v="0"/>
    <x v="0"/>
  </r>
  <r>
    <s v="LS-000148"/>
    <s v="吴福江"/>
    <s v="AB80778"/>
    <d v="2023-06-27T00:00:00"/>
    <d v="2023-07-26T00:00:00"/>
    <n v="0"/>
    <n v="3200"/>
    <x v="74"/>
    <x v="0"/>
    <x v="1"/>
  </r>
  <r>
    <s v="LS-000047"/>
    <s v="王瑞强"/>
    <s v="AAX8012"/>
    <d v="2023-07-14T00:00:00"/>
    <d v="2023-08-13T00:00:00"/>
    <n v="0"/>
    <n v="7000"/>
    <x v="75"/>
    <x v="0"/>
    <x v="0"/>
  </r>
  <r>
    <s v="LS-000068"/>
    <s v="颜国雄"/>
    <s v="AAX0285"/>
    <d v="2023-06-28T00:00:00"/>
    <d v="2023-07-27T00:00:00"/>
    <n v="0"/>
    <n v="1000"/>
    <x v="75"/>
    <x v="0"/>
    <x v="0"/>
  </r>
  <r>
    <s v="LS-000052"/>
    <s v="赵金龙"/>
    <s v="AAV7235"/>
    <d v="2023-07-17T00:00:00"/>
    <d v="2023-08-16T00:00:00"/>
    <n v="-5000"/>
    <n v="2200"/>
    <x v="76"/>
    <x v="0"/>
    <x v="0"/>
  </r>
  <r>
    <s v="LS-000016"/>
    <s v="潘军"/>
    <s v="AAJ1782"/>
    <d v="2023-07-06T00:00:00"/>
    <d v="2023-08-05T00:00:00"/>
    <n v="-2200"/>
    <n v="2000"/>
    <x v="77"/>
    <x v="0"/>
    <x v="0"/>
  </r>
  <r>
    <s v="LS-000024"/>
    <s v="梁兴华"/>
    <s v="AAX5829"/>
    <d v="2023-07-01T00:00:00"/>
    <d v="2023-07-31T00:00:00"/>
    <n v="0"/>
    <n v="3000"/>
    <x v="77"/>
    <x v="0"/>
    <x v="0"/>
  </r>
  <r>
    <s v="LS-000037"/>
    <s v="江永生"/>
    <s v="AFV1825"/>
    <d v="2023-07-06T00:00:00"/>
    <d v="2023-08-05T00:00:00"/>
    <n v="0"/>
    <n v="5500"/>
    <x v="77"/>
    <x v="0"/>
    <x v="0"/>
  </r>
  <r>
    <s v="LS-000082"/>
    <s v="吴天录"/>
    <s v="AAA0718"/>
    <d v="2023-06-12T00:00:00"/>
    <d v="2023-07-11T00:00:00"/>
    <n v="-4000"/>
    <n v="3200"/>
    <x v="77"/>
    <x v="0"/>
    <x v="0"/>
  </r>
  <r>
    <s v="LS-000109"/>
    <s v="杨国记"/>
    <s v="HY9617"/>
    <d v="2023-07-01T00:00:00"/>
    <d v="2023-07-31T00:00:00"/>
    <n v="-1500"/>
    <n v="1500"/>
    <x v="77"/>
    <x v="0"/>
    <x v="1"/>
  </r>
  <r>
    <s v="LS-000115"/>
    <s v="严国海"/>
    <s v="AAG7300"/>
    <d v="2023-07-18T00:00:00"/>
    <d v="2023-08-17T00:00:00"/>
    <n v="-4000"/>
    <n v="4000"/>
    <x v="77"/>
    <x v="0"/>
    <x v="0"/>
  </r>
  <r>
    <s v="LS-000116"/>
    <s v="徐泽恒"/>
    <s v="ABT6389"/>
    <d v="2023-07-12T00:00:00"/>
    <d v="2023-08-11T00:00:00"/>
    <n v="-5500"/>
    <n v="1600"/>
    <x v="77"/>
    <x v="0"/>
    <x v="0"/>
  </r>
  <r>
    <s v="LS-000138"/>
    <s v="刘延勇"/>
    <s v="ABN5872"/>
    <d v="2023-07-06T00:00:00"/>
    <d v="2023-08-05T00:00:00"/>
    <n v="0"/>
    <n v="3500"/>
    <x v="77"/>
    <x v="0"/>
    <x v="0"/>
  </r>
  <r>
    <s v="LS-000141"/>
    <s v="董家旭"/>
    <s v="AG03198"/>
    <d v="2023-07-13T00:00:00"/>
    <d v="2023-08-12T00:00:00"/>
    <n v="-3600"/>
    <n v="1200"/>
    <x v="77"/>
    <x v="0"/>
    <x v="1"/>
  </r>
  <r>
    <s v="LS-000146"/>
    <s v="王建伟"/>
    <s v="ABA2507"/>
    <d v="2023-06-23T00:00:00"/>
    <d v="2023-07-22T00:00:00"/>
    <n v="2000"/>
    <n v="2000"/>
    <x v="77"/>
    <x v="7"/>
    <x v="0"/>
  </r>
  <r>
    <s v="LS-000159"/>
    <s v="孟庆彬"/>
    <s v="AAX0887"/>
    <d v="2023-07-08T00:00:00"/>
    <d v="2023-08-07T00:00:00"/>
    <n v="-1700"/>
    <n v="1700"/>
    <x v="77"/>
    <x v="0"/>
    <x v="0"/>
  </r>
  <r>
    <s v="LS-000166"/>
    <s v="余海"/>
    <s v="AAT5053"/>
    <d v="2023-07-14T00:00:00"/>
    <d v="2023-08-13T00:00:00"/>
    <n v="0"/>
    <n v="6500"/>
    <x v="77"/>
    <x v="0"/>
    <x v="0"/>
  </r>
  <r>
    <s v="LS-000170"/>
    <s v="余桂萍"/>
    <s v="AAA9909"/>
    <d v="2023-07-17T00:00:00"/>
    <d v="2023-08-16T00:00:00"/>
    <n v="0"/>
    <n v="7000"/>
    <x v="77"/>
    <x v="0"/>
    <x v="0"/>
  </r>
  <r>
    <s v="LS-000172"/>
    <s v="张超"/>
    <s v="AAH6773"/>
    <d v="2023-07-17T00:00:00"/>
    <d v="2023-08-16T00:00:00"/>
    <n v="0"/>
    <n v="7200"/>
    <x v="77"/>
    <x v="0"/>
    <x v="0"/>
  </r>
  <r>
    <s v="LS-000173"/>
    <s v="尹春"/>
    <s v="ADU0510"/>
    <d v="2023-07-18T00:00:00"/>
    <d v="2023-08-17T00:00:00"/>
    <n v="0"/>
    <n v="7200"/>
    <x v="77"/>
    <x v="0"/>
    <x v="0"/>
  </r>
  <r>
    <s v="LS-000177"/>
    <s v="陈合得"/>
    <s v="AAB2970"/>
    <d v="2023-06-22T00:00:00"/>
    <d v="2023-07-21T00:00:00"/>
    <n v="-2000"/>
    <n v="2000"/>
    <x v="77"/>
    <x v="1"/>
    <x v="0"/>
  </r>
  <r>
    <s v="LS-000179"/>
    <s v="王家振"/>
    <s v="AAC5338"/>
    <d v="2023-06-26T00:00:00"/>
    <d v="2023-07-25T00:00:00"/>
    <n v="-2000"/>
    <n v="2000"/>
    <x v="77"/>
    <x v="1"/>
    <x v="0"/>
  </r>
  <r>
    <s v="LS-000192"/>
    <s v="刘洪兵"/>
    <s v="AAG1178"/>
    <d v="2023-07-18T00:00:00"/>
    <d v="2023-08-17T00:00:00"/>
    <n v="0"/>
    <n v="8000"/>
    <x v="77"/>
    <x v="1"/>
    <x v="0"/>
  </r>
  <r>
    <s v="LS-000192"/>
    <s v="刘洪兵"/>
    <s v="AAG1178"/>
    <d v="2023-07-18T00:00:00"/>
    <d v="2023-08-17T00:00:00"/>
    <n v="-4600"/>
    <n v="2000"/>
    <x v="77"/>
    <x v="0"/>
    <x v="0"/>
  </r>
  <r>
    <s v="LS-000001"/>
    <s v="范进玉"/>
    <s v="AAS7851"/>
    <d v="2023-06-01T00:00:00"/>
    <d v="2023-06-30T00:00:00"/>
    <n v="0"/>
    <n v="2500"/>
    <x v="78"/>
    <x v="0"/>
    <x v="0"/>
  </r>
  <r>
    <s v="LS-000026"/>
    <s v="张培"/>
    <s v="AAN6853"/>
    <d v="2023-07-10T00:00:00"/>
    <d v="2023-07-16T00:00:00"/>
    <n v="0"/>
    <n v="1750"/>
    <x v="78"/>
    <x v="0"/>
    <x v="0"/>
  </r>
  <r>
    <s v="LS-000027"/>
    <s v="徐宏军"/>
    <s v="AFQ3279"/>
    <d v="2023-06-25T00:00:00"/>
    <d v="2023-07-24T00:00:00"/>
    <n v="0"/>
    <n v="5000"/>
    <x v="78"/>
    <x v="0"/>
    <x v="0"/>
  </r>
  <r>
    <s v="LS-000038"/>
    <s v="张乾"/>
    <s v="AAB9760"/>
    <d v="2023-07-07T00:00:00"/>
    <d v="2023-08-06T00:00:00"/>
    <n v="-5000"/>
    <n v="2000"/>
    <x v="78"/>
    <x v="0"/>
    <x v="0"/>
  </r>
  <r>
    <s v="LS-000040"/>
    <s v="郑方"/>
    <s v="AAD5575"/>
    <d v="2023-07-07T00:00:00"/>
    <d v="2023-08-06T00:00:00"/>
    <n v="-5000"/>
    <n v="2000"/>
    <x v="78"/>
    <x v="0"/>
    <x v="0"/>
  </r>
  <r>
    <s v="LS-000044"/>
    <s v="魏开响"/>
    <s v="AA73638"/>
    <d v="2023-07-10T00:00:00"/>
    <d v="2023-08-09T00:00:00"/>
    <n v="-6000"/>
    <n v="1000"/>
    <x v="78"/>
    <x v="0"/>
    <x v="0"/>
  </r>
  <r>
    <s v="LS-000058"/>
    <s v="董解放"/>
    <s v="ABA3762"/>
    <d v="2023-07-18T00:00:00"/>
    <d v="2023-07-24T00:00:00"/>
    <n v="0"/>
    <n v="1950"/>
    <x v="78"/>
    <x v="0"/>
    <x v="0"/>
  </r>
  <r>
    <s v="LS-000066"/>
    <s v="裴永军"/>
    <s v="AAG0767"/>
    <d v="2023-06-27T00:00:00"/>
    <d v="2023-07-26T00:00:00"/>
    <n v="-3500"/>
    <n v="3500"/>
    <x v="78"/>
    <x v="0"/>
    <x v="1"/>
  </r>
  <r>
    <s v="LS-000094"/>
    <s v="孙建新"/>
    <s v="AAV6039"/>
    <d v="2023-06-23T00:00:00"/>
    <d v="2023-07-22T00:00:00"/>
    <n v="0"/>
    <n v="1000"/>
    <x v="78"/>
    <x v="0"/>
    <x v="1"/>
  </r>
  <r>
    <s v="LS-000104"/>
    <s v="董辉"/>
    <s v="AAT5132"/>
    <d v="2023-07-16T00:00:00"/>
    <d v="2023-07-22T00:00:00"/>
    <n v="0"/>
    <n v="1950"/>
    <x v="78"/>
    <x v="0"/>
    <x v="0"/>
  </r>
  <r>
    <s v="LS-000108"/>
    <s v="赵刚"/>
    <s v="AAD9533"/>
    <d v="2023-07-08T00:00:00"/>
    <d v="2023-08-07T00:00:00"/>
    <n v="-500"/>
    <n v="3600"/>
    <x v="78"/>
    <x v="0"/>
    <x v="0"/>
  </r>
  <r>
    <s v="LS-000118"/>
    <s v="代志进"/>
    <s v="ABT3808"/>
    <d v="2023-07-15T00:00:00"/>
    <d v="2023-08-14T00:00:00"/>
    <n v="-4500"/>
    <n v="2000"/>
    <x v="78"/>
    <x v="0"/>
    <x v="0"/>
  </r>
  <r>
    <s v="LS-000122"/>
    <s v="安洪雷"/>
    <s v="ABS8139"/>
    <d v="2023-07-10T00:00:00"/>
    <d v="2023-07-16T00:00:00"/>
    <n v="0"/>
    <n v="1750"/>
    <x v="78"/>
    <x v="0"/>
    <x v="0"/>
  </r>
  <r>
    <s v="LS-000158"/>
    <s v="张海林"/>
    <s v="ABL7561"/>
    <d v="2023-07-10T00:00:00"/>
    <d v="2023-07-16T00:00:00"/>
    <n v="0"/>
    <n v="1750"/>
    <x v="78"/>
    <x v="0"/>
    <x v="0"/>
  </r>
  <r>
    <s v="LS-000164"/>
    <s v="吴振刚"/>
    <s v="AAX5287"/>
    <d v="2023-07-10T00:00:00"/>
    <d v="2023-08-09T00:00:00"/>
    <n v="0"/>
    <n v="300"/>
    <x v="78"/>
    <x v="1"/>
    <x v="0"/>
  </r>
  <r>
    <s v="LS-000164"/>
    <s v="吴振刚"/>
    <s v="AAX5287"/>
    <d v="2023-07-10T00:00:00"/>
    <d v="2023-08-09T00:00:00"/>
    <n v="-3800"/>
    <n v="3000"/>
    <x v="78"/>
    <x v="0"/>
    <x v="0"/>
  </r>
  <r>
    <s v="LS-000167"/>
    <s v="胡长治"/>
    <s v="ABA7051"/>
    <d v="2023-07-10T00:00:00"/>
    <d v="2023-07-16T00:00:00"/>
    <n v="0"/>
    <n v="1750"/>
    <x v="78"/>
    <x v="0"/>
    <x v="0"/>
  </r>
  <r>
    <s v="LS-000168"/>
    <s v="李帅"/>
    <s v="AA98071"/>
    <d v="2023-07-16T00:00:00"/>
    <d v="2023-08-15T00:00:00"/>
    <n v="0"/>
    <n v="2000"/>
    <x v="78"/>
    <x v="1"/>
    <x v="0"/>
  </r>
  <r>
    <s v="LS-000168"/>
    <s v="李帅"/>
    <s v="AA98071"/>
    <d v="2023-07-16T00:00:00"/>
    <d v="2023-08-15T00:00:00"/>
    <n v="-5500"/>
    <n v="1000"/>
    <x v="78"/>
    <x v="0"/>
    <x v="0"/>
  </r>
  <r>
    <s v="LS-000176"/>
    <s v="赵正强"/>
    <s v="AAT5187"/>
    <d v="2023-06-21T00:00:00"/>
    <d v="2023-07-20T00:00:00"/>
    <n v="0"/>
    <n v="2000"/>
    <x v="78"/>
    <x v="1"/>
    <x v="0"/>
  </r>
  <r>
    <s v="LS-000019"/>
    <s v="方玉"/>
    <s v="AAV0099"/>
    <d v="2023-06-20T00:00:00"/>
    <d v="2023-07-19T00:00:00"/>
    <n v="0"/>
    <n v="4000"/>
    <x v="79"/>
    <x v="0"/>
    <x v="0"/>
  </r>
  <r>
    <s v="LS-000034"/>
    <s v="周建怀"/>
    <s v="KY9978"/>
    <d v="2023-07-19T00:00:00"/>
    <d v="2023-08-18T00:00:00"/>
    <n v="0"/>
    <n v="4500"/>
    <x v="79"/>
    <x v="0"/>
    <x v="0"/>
  </r>
  <r>
    <s v="LS-000045"/>
    <s v="程廷容"/>
    <s v="ADW9905"/>
    <d v="2023-07-12T00:00:00"/>
    <d v="2023-08-11T00:00:00"/>
    <n v="-2000"/>
    <n v="5500"/>
    <x v="79"/>
    <x v="0"/>
    <x v="0"/>
  </r>
  <r>
    <s v="LS-000053"/>
    <s v="李怀亮"/>
    <s v="AAX1009"/>
    <d v="2023-07-17T00:00:00"/>
    <d v="2023-08-16T00:00:00"/>
    <n v="0"/>
    <n v="7200"/>
    <x v="79"/>
    <x v="0"/>
    <x v="0"/>
  </r>
  <r>
    <s v="LS-000116"/>
    <s v="徐泽恒"/>
    <s v="ABT6389"/>
    <d v="2023-06-12T00:00:00"/>
    <d v="2023-07-11T00:00:00"/>
    <n v="0"/>
    <n v="400"/>
    <x v="79"/>
    <x v="0"/>
    <x v="0"/>
  </r>
  <r>
    <s v="LS-000129"/>
    <s v="戚龙龙"/>
    <s v="AAH8158"/>
    <d v="2023-07-01T00:00:00"/>
    <d v="2023-07-31T00:00:00"/>
    <n v="-4000"/>
    <n v="1500"/>
    <x v="79"/>
    <x v="0"/>
    <x v="0"/>
  </r>
  <r>
    <s v="LS-000154"/>
    <s v="江奎"/>
    <s v="AA91763"/>
    <d v="2023-07-01T00:00:00"/>
    <d v="2023-07-31T00:00:00"/>
    <n v="0"/>
    <n v="8500"/>
    <x v="79"/>
    <x v="0"/>
    <x v="10"/>
  </r>
  <r>
    <s v="LS-000160"/>
    <s v="董茗嘉"/>
    <s v="AAH5869"/>
    <d v="2023-07-08T00:00:00"/>
    <d v="2023-08-07T00:00:00"/>
    <n v="-2000"/>
    <n v="2300"/>
    <x v="79"/>
    <x v="0"/>
    <x v="0"/>
  </r>
  <r>
    <s v="LS-000171"/>
    <s v="孙忠政"/>
    <s v="AAD7838"/>
    <d v="2023-06-17T00:00:00"/>
    <d v="2023-07-16T00:00:00"/>
    <n v="-1000"/>
    <n v="3000"/>
    <x v="79"/>
    <x v="1"/>
    <x v="0"/>
  </r>
  <r>
    <s v="LS-000174"/>
    <s v="景龙"/>
    <s v="AAJ3083"/>
    <d v="2023-07-20T00:00:00"/>
    <d v="2023-08-19T00:00:00"/>
    <n v="0"/>
    <n v="6800"/>
    <x v="79"/>
    <x v="0"/>
    <x v="0"/>
  </r>
  <r>
    <s v="LS-000175"/>
    <s v="安小兵"/>
    <s v="AFP5979"/>
    <d v="2023-07-20T00:00:00"/>
    <d v="2023-08-19T00:00:00"/>
    <n v="0"/>
    <n v="4500"/>
    <x v="79"/>
    <x v="0"/>
    <x v="0"/>
  </r>
  <r>
    <s v="LS-000187"/>
    <s v="王好轩"/>
    <s v="ABN7351"/>
    <d v="2023-07-09T00:00:00"/>
    <d v="2023-08-08T00:00:00"/>
    <n v="-6000"/>
    <n v="2000"/>
    <x v="79"/>
    <x v="1"/>
    <x v="0"/>
  </r>
  <r>
    <s v="LS-000188"/>
    <s v="高金辉"/>
    <s v="ABA3761"/>
    <d v="2023-07-13T00:00:00"/>
    <d v="2023-08-12T00:00:00"/>
    <n v="-6000"/>
    <n v="2000"/>
    <x v="79"/>
    <x v="1"/>
    <x v="0"/>
  </r>
  <r>
    <s v="LS-000088"/>
    <s v="李达"/>
    <s v="AAX8105"/>
    <d v="2023-07-21T00:00:00"/>
    <d v="2023-08-20T00:00:00"/>
    <n v="0"/>
    <n v="2400"/>
    <x v="80"/>
    <x v="0"/>
    <x v="0"/>
  </r>
  <r>
    <s v="LS-000125"/>
    <s v="杨超"/>
    <s v="AB91810"/>
    <d v="2023-07-21T00:00:00"/>
    <d v="2023-07-27T00:00:00"/>
    <n v="0"/>
    <n v="1900"/>
    <x v="80"/>
    <x v="0"/>
    <x v="0"/>
  </r>
  <r>
    <s v="LS-000186"/>
    <s v="闫家胜"/>
    <s v="AAT3696"/>
    <d v="2023-07-10T00:00:00"/>
    <d v="2023-08-09T00:00:00"/>
    <n v="-4500"/>
    <n v="2000"/>
    <x v="80"/>
    <x v="0"/>
    <x v="0"/>
  </r>
  <r>
    <s v="LS-000090"/>
    <s v="惠大浩"/>
    <s v="ABL6290"/>
    <d v="2023-07-21T00:00:00"/>
    <d v="2023-08-20T00:00:00"/>
    <n v="0"/>
    <n v="7300"/>
    <x v="81"/>
    <x v="0"/>
    <x v="7"/>
  </r>
  <r>
    <s v="LS-000091"/>
    <s v="张昌林"/>
    <s v="ABL1029"/>
    <d v="2023-07-21T00:00:00"/>
    <d v="2023-08-20T00:00:00"/>
    <n v="-1500"/>
    <n v="6000"/>
    <x v="81"/>
    <x v="0"/>
    <x v="0"/>
  </r>
  <r>
    <s v="LS-000116"/>
    <s v="徐泽恒"/>
    <s v="ABT6389"/>
    <d v="2023-07-12T00:00:00"/>
    <d v="2023-08-11T00:00:00"/>
    <n v="-6500"/>
    <n v="1000"/>
    <x v="81"/>
    <x v="0"/>
    <x v="0"/>
  </r>
  <r>
    <s v="LS-000152"/>
    <s v="谈升伟"/>
    <s v="ABN6051"/>
    <d v="2023-07-03T00:00:00"/>
    <d v="2023-08-02T00:00:00"/>
    <n v="-1000"/>
    <n v="2500"/>
    <x v="81"/>
    <x v="0"/>
    <x v="0"/>
  </r>
  <r>
    <s v="LS-000162"/>
    <s v="崔庆龙"/>
    <s v="AAB8889"/>
    <d v="2023-07-07T00:00:00"/>
    <d v="2023-08-06T00:00:00"/>
    <n v="-6380"/>
    <n v="2000"/>
    <x v="81"/>
    <x v="0"/>
    <x v="0"/>
  </r>
  <r>
    <s v="LS-000052"/>
    <s v="赵金龙"/>
    <s v="AAV7235"/>
    <d v="2023-07-17T00:00:00"/>
    <d v="2023-08-16T00:00:00"/>
    <n v="-3000"/>
    <n v="2000"/>
    <x v="82"/>
    <x v="0"/>
    <x v="0"/>
  </r>
  <r>
    <s v="LS-000159"/>
    <s v="孟庆彬"/>
    <s v="AAX0887"/>
    <d v="2023-07-08T00:00:00"/>
    <d v="2023-08-07T00:00:00"/>
    <n v="-2800"/>
    <n v="600"/>
    <x v="82"/>
    <x v="0"/>
    <x v="0"/>
  </r>
  <r>
    <s v="LS-000176"/>
    <s v="赵正强"/>
    <s v="AAT5187"/>
    <d v="2023-07-22T00:00:00"/>
    <d v="2023-08-21T00:00:00"/>
    <n v="0"/>
    <n v="6800"/>
    <x v="82"/>
    <x v="0"/>
    <x v="0"/>
  </r>
  <r>
    <s v="LS-000012"/>
    <s v="黄国侨"/>
    <s v="AG03539"/>
    <d v="2023-06-14T00:00:00"/>
    <d v="2023-06-20T00:00:00"/>
    <n v="0"/>
    <n v="1350"/>
    <x v="83"/>
    <x v="0"/>
    <x v="0"/>
  </r>
  <r>
    <s v="LS-000082"/>
    <s v="吴天录"/>
    <s v="AAA0718"/>
    <d v="2023-06-12T00:00:00"/>
    <d v="2023-07-11T00:00:00"/>
    <n v="-4000"/>
    <n v="3200"/>
    <x v="83"/>
    <x v="0"/>
    <x v="0"/>
  </r>
  <r>
    <s v="LS-000115"/>
    <s v="严国海"/>
    <s v="AAG7300"/>
    <d v="2023-07-18T00:00:00"/>
    <d v="2023-08-17T00:00:00"/>
    <n v="-4000"/>
    <n v="3000"/>
    <x v="83"/>
    <x v="0"/>
    <x v="0"/>
  </r>
  <r>
    <s v="LS-000116"/>
    <s v="徐泽恒"/>
    <s v="ABT6389"/>
    <d v="2023-07-12T00:00:00"/>
    <d v="2023-08-11T00:00:00"/>
    <n v="-5500"/>
    <n v="1000"/>
    <x v="83"/>
    <x v="0"/>
    <x v="0"/>
  </r>
  <r>
    <m/>
    <m/>
    <m/>
    <m/>
    <m/>
    <m/>
    <m/>
    <x v="84"/>
    <x v="8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71F44-85E0-40C3-B05E-1E9682EC25B7}" name="数据透视表1" cacheId="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日期-渠道">
  <location ref="A3:E23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6">
        <item x="0"/>
        <item x="1"/>
        <item x="2"/>
        <item x="3"/>
        <item x="4"/>
        <item x="5"/>
        <item x="6"/>
        <item x="7"/>
        <item x="8"/>
        <item sd="0" x="84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x="35"/>
        <item x="36"/>
        <item x="33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45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axis="axisCol" showAll="0">
      <items count="10">
        <item x="1"/>
        <item x="0"/>
        <item h="1" x="8"/>
        <item h="1" x="2"/>
        <item h="1" x="3"/>
        <item h="1" x="4"/>
        <item h="1" x="5"/>
        <item h="1" x="6"/>
        <item x="7"/>
        <item t="default"/>
      </items>
    </pivotField>
    <pivotField axis="axisRow" multipleItemSelectionAllowed="1" showAll="0">
      <items count="14">
        <item x="2"/>
        <item x="0"/>
        <item m="1" x="12"/>
        <item x="1"/>
        <item h="1" x="11"/>
        <item h="1" x="4"/>
        <item x="3"/>
        <item x="5"/>
        <item x="6"/>
        <item x="7"/>
        <item x="8"/>
        <item x="9"/>
        <item x="10"/>
        <item t="default"/>
      </items>
    </pivotField>
  </pivotFields>
  <rowFields count="2">
    <field x="7"/>
    <field x="9"/>
  </rowFields>
  <rowItems count="19">
    <i>
      <x v="78"/>
    </i>
    <i r="1">
      <x v="1"/>
    </i>
    <i r="1">
      <x v="3"/>
    </i>
    <i>
      <x v="79"/>
    </i>
    <i r="1">
      <x v="1"/>
    </i>
    <i r="1">
      <x v="3"/>
    </i>
    <i>
      <x v="80"/>
    </i>
    <i r="1">
      <x v="1"/>
    </i>
    <i r="1">
      <x v="12"/>
    </i>
    <i>
      <x v="81"/>
    </i>
    <i r="1">
      <x v="1"/>
    </i>
    <i>
      <x v="82"/>
    </i>
    <i r="1">
      <x v="1"/>
    </i>
    <i r="1">
      <x v="9"/>
    </i>
    <i>
      <x v="83"/>
    </i>
    <i r="1">
      <x v="1"/>
    </i>
    <i>
      <x v="84"/>
    </i>
    <i r="1">
      <x v="1"/>
    </i>
    <i t="grand">
      <x/>
    </i>
  </rowItems>
  <colFields count="1">
    <field x="8"/>
  </colFields>
  <colItems count="4">
    <i>
      <x/>
    </i>
    <i>
      <x v="1"/>
    </i>
    <i>
      <x v="8"/>
    </i>
    <i t="grand">
      <x/>
    </i>
  </colItems>
  <dataFields count="1">
    <dataField name="求和项:实收金额" fld="6" baseField="0" baseItem="0"/>
  </dataFields>
  <pivotTableStyleInfo name="PivotStyleLight16" showRowHeaders="1" showColHeaders="1" showRowStripes="0" showColStripes="0" showLastColumn="1"/>
  <filters count="1">
    <filter fld="7" type="dateBetween" evalOrder="-1" id="5">
      <autoFilter ref="A1">
        <filterColumn colId="0">
          <customFilters and="1">
            <customFilter operator="greaterThanOrEqual" val="45124"/>
            <customFilter operator="lessThanOrEqual" val="4513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B6B15C-AA24-4470-853B-DDC2D4A3207E}" name="表2" displayName="表2" ref="A1:E27" totalsRowShown="0" headerRowDxfId="92">
  <autoFilter ref="A1:E27" xr:uid="{00B6B15C-AA24-4470-853B-DDC2D4A3207E}"/>
  <tableColumns count="5">
    <tableColumn id="1" xr3:uid="{A9ED15BE-7524-45F6-99D0-2DFD398BAE5E}" name="司机"/>
    <tableColumn id="2" xr3:uid="{4B5E153B-D12E-436B-B8E3-D33045CD82D4}" name="车牌号"/>
    <tableColumn id="3" xr3:uid="{BA6EB9A6-B8CF-45D9-BC32-C8CDD2203158}" name="代收金额"/>
    <tableColumn id="4" xr3:uid="{9CDBEC10-B848-49D1-A400-4C586AE2B315}" name="日期" dataDxfId="91"/>
    <tableColumn id="5" xr3:uid="{640D39C5-A656-4E0A-BD6F-94401C8E1F36}" name="备注" dataDxfId="9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Z140"/>
  <sheetViews>
    <sheetView zoomScale="85" zoomScaleNormal="85" workbookViewId="0">
      <pane xSplit="9" ySplit="2" topLeftCell="J102" activePane="bottomRight" state="frozen"/>
      <selection pane="topRight" activeCell="J1" sqref="J1"/>
      <selection pane="bottomLeft" activeCell="A3" sqref="A3"/>
      <selection pane="bottomRight" activeCell="T103" sqref="T103"/>
    </sheetView>
  </sheetViews>
  <sheetFormatPr defaultColWidth="9" defaultRowHeight="14.25" outlineLevelCol="1" x14ac:dyDescent="0.15"/>
  <cols>
    <col min="1" max="1" width="9" style="140" customWidth="1" outlineLevel="1"/>
    <col min="2" max="2" width="9" style="140"/>
    <col min="3" max="3" width="9.125" style="94" bestFit="1" customWidth="1"/>
    <col min="4" max="4" width="9" style="95"/>
    <col min="5" max="5" width="9" style="95" customWidth="1" outlineLevel="1"/>
    <col min="6" max="6" width="11.625" style="94" customWidth="1" outlineLevel="1"/>
    <col min="7" max="7" width="13.5" style="94" customWidth="1" outlineLevel="1"/>
    <col min="8" max="8" width="9" style="95" customWidth="1" outlineLevel="1"/>
    <col min="9" max="9" width="9" style="94"/>
    <col min="10" max="10" width="12.75" style="66" bestFit="1" customWidth="1"/>
    <col min="11" max="11" width="10.5" style="66" bestFit="1" customWidth="1"/>
    <col min="12" max="12" width="15.125" style="22" customWidth="1"/>
    <col min="13" max="13" width="11.875" style="99" bestFit="1" customWidth="1"/>
    <col min="14" max="14" width="8.375" style="66" customWidth="1"/>
    <col min="15" max="15" width="9.125" style="34" bestFit="1" customWidth="1"/>
    <col min="16" max="16" width="11.625" style="34" customWidth="1"/>
    <col min="17" max="17" width="13.375" style="61" bestFit="1" customWidth="1"/>
    <col min="18" max="18" width="12.75" style="62" bestFit="1" customWidth="1"/>
    <col min="19" max="19" width="11.625" style="31" bestFit="1" customWidth="1"/>
    <col min="20" max="20" width="11.625" style="26" customWidth="1"/>
    <col min="21" max="21" width="21.875" style="122" bestFit="1" customWidth="1"/>
    <col min="22" max="23" width="14.5" style="66" bestFit="1" customWidth="1"/>
    <col min="24" max="24" width="13.375" style="66" bestFit="1" customWidth="1"/>
    <col min="25" max="26" width="14.5" style="66" bestFit="1" customWidth="1"/>
    <col min="27" max="28" width="13.875" style="66" bestFit="1" customWidth="1"/>
    <col min="29" max="29" width="12.75" style="66" bestFit="1" customWidth="1"/>
    <col min="30" max="34" width="13.875" style="66" bestFit="1" customWidth="1"/>
    <col min="35" max="35" width="13.125" style="66" bestFit="1" customWidth="1"/>
    <col min="36" max="43" width="13.875" style="66" bestFit="1" customWidth="1"/>
    <col min="44" max="44" width="12.75" style="66" bestFit="1" customWidth="1"/>
    <col min="45" max="49" width="13.875" style="66" bestFit="1" customWidth="1"/>
    <col min="50" max="50" width="12.75" style="66" customWidth="1"/>
    <col min="51" max="51" width="12.75" style="66" bestFit="1" customWidth="1"/>
    <col min="52" max="52" width="9" style="66"/>
  </cols>
  <sheetData>
    <row r="1" spans="1:52" ht="14.25" customHeight="1" x14ac:dyDescent="0.15">
      <c r="A1" s="245" t="s">
        <v>406</v>
      </c>
      <c r="B1" s="246" t="s">
        <v>407</v>
      </c>
      <c r="C1" s="239" t="s">
        <v>405</v>
      </c>
      <c r="D1" s="239" t="s">
        <v>0</v>
      </c>
      <c r="E1" s="72" t="s">
        <v>349</v>
      </c>
      <c r="F1" s="234" t="s">
        <v>3</v>
      </c>
      <c r="G1" s="234"/>
      <c r="H1" s="238" t="s">
        <v>4</v>
      </c>
      <c r="I1" s="238" t="s">
        <v>5</v>
      </c>
      <c r="J1" s="240" t="s">
        <v>6</v>
      </c>
      <c r="K1" s="241" t="s">
        <v>7</v>
      </c>
      <c r="L1" s="243" t="s">
        <v>275</v>
      </c>
      <c r="M1" s="243" t="s">
        <v>272</v>
      </c>
      <c r="N1" s="235" t="s">
        <v>8</v>
      </c>
      <c r="O1" s="236"/>
      <c r="P1" s="237"/>
      <c r="Q1" s="230" t="s">
        <v>276</v>
      </c>
      <c r="R1" s="228" t="s">
        <v>271</v>
      </c>
      <c r="S1" s="226" t="s">
        <v>279</v>
      </c>
      <c r="T1" s="232" t="s">
        <v>278</v>
      </c>
      <c r="U1" s="100" t="str">
        <f>"当日收入:"</f>
        <v>当日收入:</v>
      </c>
      <c r="V1" s="101">
        <f t="shared" ref="V1:AI1" si="0">SUM(V3:V139)</f>
        <v>16700</v>
      </c>
      <c r="W1" s="101">
        <f t="shared" si="0"/>
        <v>60650</v>
      </c>
      <c r="X1" s="101">
        <f t="shared" si="0"/>
        <v>5500</v>
      </c>
      <c r="Y1" s="101">
        <f t="shared" si="0"/>
        <v>29700</v>
      </c>
      <c r="Z1" s="101">
        <f t="shared" si="0"/>
        <v>48575</v>
      </c>
      <c r="AA1" s="101">
        <f t="shared" si="0"/>
        <v>1200</v>
      </c>
      <c r="AB1" s="101">
        <f t="shared" si="0"/>
        <v>0</v>
      </c>
      <c r="AC1" s="101">
        <f t="shared" si="0"/>
        <v>0</v>
      </c>
      <c r="AD1" s="101">
        <f t="shared" si="0"/>
        <v>0</v>
      </c>
      <c r="AE1" s="101">
        <f t="shared" si="0"/>
        <v>0</v>
      </c>
      <c r="AF1" s="101">
        <f t="shared" si="0"/>
        <v>0</v>
      </c>
      <c r="AG1" s="101">
        <f t="shared" si="0"/>
        <v>0</v>
      </c>
      <c r="AH1" s="101">
        <f t="shared" si="0"/>
        <v>0</v>
      </c>
      <c r="AI1" s="101">
        <f t="shared" si="0"/>
        <v>0</v>
      </c>
      <c r="AJ1" s="101">
        <f>SUM(AJ3:AJ139)</f>
        <v>0</v>
      </c>
      <c r="AK1" s="101">
        <f t="shared" ref="AK1:AZ1" si="1">SUM(AK3:AK139)</f>
        <v>0</v>
      </c>
      <c r="AL1" s="101">
        <f t="shared" si="1"/>
        <v>0</v>
      </c>
      <c r="AM1" s="101">
        <f t="shared" si="1"/>
        <v>0</v>
      </c>
      <c r="AN1" s="101">
        <f t="shared" si="1"/>
        <v>0</v>
      </c>
      <c r="AO1" s="101">
        <f t="shared" si="1"/>
        <v>0</v>
      </c>
      <c r="AP1" s="101">
        <f t="shared" si="1"/>
        <v>0</v>
      </c>
      <c r="AQ1" s="101">
        <f t="shared" si="1"/>
        <v>0</v>
      </c>
      <c r="AR1" s="101">
        <f t="shared" si="1"/>
        <v>0</v>
      </c>
      <c r="AS1" s="101">
        <f t="shared" si="1"/>
        <v>0</v>
      </c>
      <c r="AT1" s="101">
        <f t="shared" si="1"/>
        <v>0</v>
      </c>
      <c r="AU1" s="101">
        <f t="shared" si="1"/>
        <v>0</v>
      </c>
      <c r="AV1" s="101">
        <f t="shared" si="1"/>
        <v>0</v>
      </c>
      <c r="AW1" s="101">
        <f t="shared" si="1"/>
        <v>0</v>
      </c>
      <c r="AX1" s="101">
        <f t="shared" si="1"/>
        <v>0</v>
      </c>
      <c r="AY1" s="101">
        <f t="shared" si="1"/>
        <v>0</v>
      </c>
      <c r="AZ1" s="101">
        <f t="shared" si="1"/>
        <v>0</v>
      </c>
    </row>
    <row r="2" spans="1:52" x14ac:dyDescent="0.15">
      <c r="A2" s="245"/>
      <c r="B2" s="247"/>
      <c r="C2" s="234"/>
      <c r="D2" s="234"/>
      <c r="E2" s="73"/>
      <c r="F2" s="73" t="s">
        <v>9</v>
      </c>
      <c r="G2" s="74" t="s">
        <v>10</v>
      </c>
      <c r="H2" s="239"/>
      <c r="I2" s="239"/>
      <c r="J2" s="240"/>
      <c r="K2" s="242"/>
      <c r="L2" s="244"/>
      <c r="M2" s="244"/>
      <c r="N2" s="23" t="s">
        <v>11</v>
      </c>
      <c r="O2" s="32" t="s">
        <v>273</v>
      </c>
      <c r="P2" s="32" t="s">
        <v>274</v>
      </c>
      <c r="Q2" s="231"/>
      <c r="R2" s="229"/>
      <c r="S2" s="227"/>
      <c r="T2" s="233"/>
      <c r="U2" s="102" t="s">
        <v>320</v>
      </c>
      <c r="V2" s="103">
        <v>45047</v>
      </c>
      <c r="W2" s="103">
        <f>V2+1</f>
        <v>45048</v>
      </c>
      <c r="X2" s="103">
        <f t="shared" ref="X2:AZ2" si="2">W2+1</f>
        <v>45049</v>
      </c>
      <c r="Y2" s="103">
        <f t="shared" si="2"/>
        <v>45050</v>
      </c>
      <c r="Z2" s="103">
        <f t="shared" si="2"/>
        <v>45051</v>
      </c>
      <c r="AA2" s="103">
        <f t="shared" si="2"/>
        <v>45052</v>
      </c>
      <c r="AB2" s="103">
        <f t="shared" si="2"/>
        <v>45053</v>
      </c>
      <c r="AC2" s="103">
        <f t="shared" si="2"/>
        <v>45054</v>
      </c>
      <c r="AD2" s="103">
        <f t="shared" si="2"/>
        <v>45055</v>
      </c>
      <c r="AE2" s="103">
        <f t="shared" si="2"/>
        <v>45056</v>
      </c>
      <c r="AF2" s="103">
        <f t="shared" si="2"/>
        <v>45057</v>
      </c>
      <c r="AG2" s="103">
        <f t="shared" si="2"/>
        <v>45058</v>
      </c>
      <c r="AH2" s="103">
        <f t="shared" si="2"/>
        <v>45059</v>
      </c>
      <c r="AI2" s="103">
        <f t="shared" si="2"/>
        <v>45060</v>
      </c>
      <c r="AJ2" s="103">
        <f t="shared" si="2"/>
        <v>45061</v>
      </c>
      <c r="AK2" s="103">
        <f t="shared" si="2"/>
        <v>45062</v>
      </c>
      <c r="AL2" s="103">
        <f t="shared" si="2"/>
        <v>45063</v>
      </c>
      <c r="AM2" s="103">
        <f t="shared" si="2"/>
        <v>45064</v>
      </c>
      <c r="AN2" s="103">
        <f t="shared" si="2"/>
        <v>45065</v>
      </c>
      <c r="AO2" s="103">
        <f t="shared" si="2"/>
        <v>45066</v>
      </c>
      <c r="AP2" s="103">
        <f t="shared" si="2"/>
        <v>45067</v>
      </c>
      <c r="AQ2" s="103">
        <f t="shared" si="2"/>
        <v>45068</v>
      </c>
      <c r="AR2" s="103">
        <f t="shared" si="2"/>
        <v>45069</v>
      </c>
      <c r="AS2" s="103">
        <f t="shared" si="2"/>
        <v>45070</v>
      </c>
      <c r="AT2" s="103">
        <f t="shared" si="2"/>
        <v>45071</v>
      </c>
      <c r="AU2" s="103">
        <f t="shared" si="2"/>
        <v>45072</v>
      </c>
      <c r="AV2" s="103">
        <f t="shared" si="2"/>
        <v>45073</v>
      </c>
      <c r="AW2" s="103">
        <f t="shared" si="2"/>
        <v>45074</v>
      </c>
      <c r="AX2" s="103">
        <f t="shared" si="2"/>
        <v>45075</v>
      </c>
      <c r="AY2" s="103">
        <f t="shared" si="2"/>
        <v>45076</v>
      </c>
      <c r="AZ2" s="103">
        <f t="shared" si="2"/>
        <v>45077</v>
      </c>
    </row>
    <row r="3" spans="1:52" x14ac:dyDescent="0.15">
      <c r="A3" s="142"/>
      <c r="B3" s="144"/>
      <c r="C3" s="75">
        <v>1</v>
      </c>
      <c r="D3" s="76" t="s">
        <v>359</v>
      </c>
      <c r="E3" s="76" t="s">
        <v>350</v>
      </c>
      <c r="F3" s="77">
        <v>44908</v>
      </c>
      <c r="G3" s="78">
        <v>45060</v>
      </c>
      <c r="H3" s="79" t="s">
        <v>13</v>
      </c>
      <c r="I3" s="75" t="s">
        <v>14</v>
      </c>
      <c r="J3" s="127">
        <v>10000</v>
      </c>
      <c r="K3" s="133">
        <v>7500</v>
      </c>
      <c r="L3" s="21">
        <f t="shared" ref="L3:L34" si="3">IF($N3&lt;&gt;"",IF($H3="周付",($N3+1)*7+$M3-1,EDATE($M3,$N3+1)-1),"-")</f>
        <v>45046</v>
      </c>
      <c r="M3" s="96">
        <v>44896</v>
      </c>
      <c r="N3" s="63">
        <v>4</v>
      </c>
      <c r="O3" s="33">
        <f t="shared" ref="O3:O34" si="4">IF($N3&lt;&gt;"",IF($H3="周付",($N3)*7+$M3,EDATE($M3,$N3)),"")</f>
        <v>45017</v>
      </c>
      <c r="P3" s="33">
        <f t="shared" ref="P3:P34" si="5">IF($N3&lt;&gt;"",IF($H3="周付",($N3+1)*7+$M3-1,EDATE($M3,$N3+1)-1),"")</f>
        <v>45046</v>
      </c>
      <c r="Q3" s="50">
        <v>-11000</v>
      </c>
      <c r="R3" s="51"/>
      <c r="S3" s="30">
        <f t="shared" ref="S3:S34" si="6">SUM($V3:$BC3)+$Q3-$R3</f>
        <v>-11000</v>
      </c>
      <c r="T3" s="25">
        <f t="shared" ref="T3:T34" si="7">J3+S3</f>
        <v>-1000</v>
      </c>
      <c r="U3" s="108" t="s">
        <v>315</v>
      </c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</row>
    <row r="4" spans="1:52" x14ac:dyDescent="0.15">
      <c r="A4" s="142"/>
      <c r="B4" s="142"/>
      <c r="C4" s="82">
        <v>2</v>
      </c>
      <c r="D4" s="82" t="s">
        <v>15</v>
      </c>
      <c r="E4" s="76" t="s">
        <v>350</v>
      </c>
      <c r="F4" s="77">
        <v>44973</v>
      </c>
      <c r="G4" s="80">
        <v>45169</v>
      </c>
      <c r="H4" s="79" t="s">
        <v>13</v>
      </c>
      <c r="I4" s="83" t="s">
        <v>16</v>
      </c>
      <c r="J4" s="116">
        <v>10000</v>
      </c>
      <c r="K4" s="115">
        <v>7000</v>
      </c>
      <c r="L4" s="21">
        <f t="shared" si="3"/>
        <v>45062</v>
      </c>
      <c r="M4" s="96">
        <v>44974</v>
      </c>
      <c r="N4" s="63">
        <v>2</v>
      </c>
      <c r="O4" s="33">
        <f t="shared" si="4"/>
        <v>45033</v>
      </c>
      <c r="P4" s="33">
        <f t="shared" si="5"/>
        <v>45062</v>
      </c>
      <c r="Q4" s="50">
        <v>0</v>
      </c>
      <c r="R4" s="51"/>
      <c r="S4" s="30">
        <f t="shared" si="6"/>
        <v>0</v>
      </c>
      <c r="T4" s="25">
        <f t="shared" si="7"/>
        <v>10000</v>
      </c>
      <c r="U4" s="117" t="s">
        <v>280</v>
      </c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</row>
    <row r="5" spans="1:52" x14ac:dyDescent="0.15">
      <c r="A5" s="142"/>
      <c r="B5" s="142"/>
      <c r="C5" s="82">
        <v>3</v>
      </c>
      <c r="D5" s="83" t="s">
        <v>17</v>
      </c>
      <c r="E5" s="76" t="s">
        <v>350</v>
      </c>
      <c r="F5" s="77">
        <v>44867</v>
      </c>
      <c r="G5" s="80">
        <v>45047</v>
      </c>
      <c r="H5" s="79" t="s">
        <v>13</v>
      </c>
      <c r="I5" s="82" t="s">
        <v>18</v>
      </c>
      <c r="J5" s="116">
        <v>10000</v>
      </c>
      <c r="K5" s="115">
        <v>7500</v>
      </c>
      <c r="L5" s="21">
        <f t="shared" si="3"/>
        <v>45047</v>
      </c>
      <c r="M5" s="96">
        <v>44867</v>
      </c>
      <c r="N5" s="63">
        <v>5</v>
      </c>
      <c r="O5" s="33">
        <f t="shared" si="4"/>
        <v>45018</v>
      </c>
      <c r="P5" s="33">
        <f t="shared" si="5"/>
        <v>45047</v>
      </c>
      <c r="Q5" s="50">
        <v>-6500</v>
      </c>
      <c r="R5" s="51"/>
      <c r="S5" s="30">
        <f t="shared" si="6"/>
        <v>-6500</v>
      </c>
      <c r="T5" s="25">
        <f t="shared" si="7"/>
        <v>3500</v>
      </c>
      <c r="U5" s="108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</row>
    <row r="6" spans="1:52" x14ac:dyDescent="0.15">
      <c r="A6" s="142"/>
      <c r="B6" s="142"/>
      <c r="C6" s="82">
        <v>4</v>
      </c>
      <c r="D6" s="83" t="s">
        <v>19</v>
      </c>
      <c r="E6" s="76" t="s">
        <v>350</v>
      </c>
      <c r="F6" s="77">
        <v>44413</v>
      </c>
      <c r="G6" s="80">
        <v>45064</v>
      </c>
      <c r="H6" s="79" t="s">
        <v>13</v>
      </c>
      <c r="I6" s="82" t="s">
        <v>20</v>
      </c>
      <c r="J6" s="116">
        <v>10000</v>
      </c>
      <c r="K6" s="115">
        <v>7000</v>
      </c>
      <c r="L6" s="21">
        <f t="shared" si="3"/>
        <v>45064</v>
      </c>
      <c r="M6" s="96">
        <v>44396</v>
      </c>
      <c r="N6" s="63">
        <v>21</v>
      </c>
      <c r="O6" s="33">
        <f t="shared" si="4"/>
        <v>45035</v>
      </c>
      <c r="P6" s="33">
        <f t="shared" si="5"/>
        <v>45064</v>
      </c>
      <c r="Q6" s="50">
        <v>-5000</v>
      </c>
      <c r="R6" s="51"/>
      <c r="S6" s="30">
        <f t="shared" si="6"/>
        <v>-2000</v>
      </c>
      <c r="T6" s="25">
        <f t="shared" si="7"/>
        <v>8000</v>
      </c>
      <c r="U6" s="108"/>
      <c r="V6" s="104"/>
      <c r="W6" s="104"/>
      <c r="X6" s="104"/>
      <c r="Y6" s="104"/>
      <c r="Z6" s="104">
        <v>3000</v>
      </c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5"/>
      <c r="AR6" s="105"/>
      <c r="AS6" s="105"/>
      <c r="AT6" s="105"/>
      <c r="AU6" s="105"/>
      <c r="AV6" s="105"/>
      <c r="AW6" s="105"/>
      <c r="AX6" s="105"/>
      <c r="AY6" s="105"/>
      <c r="AZ6" s="105"/>
    </row>
    <row r="7" spans="1:52" x14ac:dyDescent="0.15">
      <c r="A7" s="142"/>
      <c r="B7" s="142"/>
      <c r="C7" s="82">
        <v>5</v>
      </c>
      <c r="D7" s="83" t="s">
        <v>21</v>
      </c>
      <c r="E7" s="76" t="s">
        <v>350</v>
      </c>
      <c r="F7" s="77">
        <v>44418</v>
      </c>
      <c r="G7" s="80">
        <v>45267</v>
      </c>
      <c r="H7" s="79" t="s">
        <v>13</v>
      </c>
      <c r="I7" s="83" t="s">
        <v>22</v>
      </c>
      <c r="J7" s="116">
        <v>10000</v>
      </c>
      <c r="K7" s="116">
        <v>7000</v>
      </c>
      <c r="L7" s="21">
        <f t="shared" si="3"/>
        <v>45046</v>
      </c>
      <c r="M7" s="96">
        <v>44409</v>
      </c>
      <c r="N7" s="63">
        <v>20</v>
      </c>
      <c r="O7" s="33">
        <f t="shared" si="4"/>
        <v>45017</v>
      </c>
      <c r="P7" s="33">
        <f t="shared" si="5"/>
        <v>45046</v>
      </c>
      <c r="Q7" s="50">
        <v>0</v>
      </c>
      <c r="R7" s="51"/>
      <c r="S7" s="30">
        <f t="shared" si="6"/>
        <v>0</v>
      </c>
      <c r="T7" s="25">
        <f t="shared" si="7"/>
        <v>10000</v>
      </c>
      <c r="U7" s="108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</row>
    <row r="8" spans="1:52" x14ac:dyDescent="0.15">
      <c r="A8" s="142"/>
      <c r="B8" s="142"/>
      <c r="C8" s="82">
        <v>6</v>
      </c>
      <c r="D8" s="83" t="s">
        <v>327</v>
      </c>
      <c r="E8" s="76" t="s">
        <v>236</v>
      </c>
      <c r="F8" s="77">
        <v>44968</v>
      </c>
      <c r="G8" s="80">
        <v>45149</v>
      </c>
      <c r="H8" s="79" t="s">
        <v>13</v>
      </c>
      <c r="I8" s="83" t="s">
        <v>24</v>
      </c>
      <c r="J8" s="115">
        <v>10000</v>
      </c>
      <c r="K8" s="115">
        <v>7500</v>
      </c>
      <c r="L8" s="21">
        <f t="shared" si="3"/>
        <v>45057</v>
      </c>
      <c r="M8" s="96">
        <v>44969</v>
      </c>
      <c r="N8" s="63">
        <v>2</v>
      </c>
      <c r="O8" s="33">
        <f t="shared" si="4"/>
        <v>45028</v>
      </c>
      <c r="P8" s="33">
        <f t="shared" si="5"/>
        <v>45057</v>
      </c>
      <c r="Q8" s="52">
        <v>-3500</v>
      </c>
      <c r="R8" s="51"/>
      <c r="S8" s="30">
        <f t="shared" si="6"/>
        <v>-1500</v>
      </c>
      <c r="T8" s="25">
        <f t="shared" si="7"/>
        <v>8500</v>
      </c>
      <c r="U8" s="117"/>
      <c r="V8" s="104"/>
      <c r="W8" s="104"/>
      <c r="X8" s="104"/>
      <c r="Y8" s="104">
        <v>2000</v>
      </c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</row>
    <row r="9" spans="1:52" x14ac:dyDescent="0.15">
      <c r="A9" s="142"/>
      <c r="B9" s="142"/>
      <c r="C9" s="82">
        <v>7</v>
      </c>
      <c r="D9" s="83" t="s">
        <v>25</v>
      </c>
      <c r="E9" s="76" t="s">
        <v>351</v>
      </c>
      <c r="F9" s="77">
        <v>44977</v>
      </c>
      <c r="G9" s="80">
        <v>45077</v>
      </c>
      <c r="H9" s="79" t="s">
        <v>13</v>
      </c>
      <c r="I9" s="83" t="s">
        <v>26</v>
      </c>
      <c r="J9" s="115">
        <v>10000</v>
      </c>
      <c r="K9" s="115">
        <v>7200</v>
      </c>
      <c r="L9" s="21">
        <f t="shared" si="3"/>
        <v>45066</v>
      </c>
      <c r="M9" s="96">
        <v>44978</v>
      </c>
      <c r="N9" s="63">
        <v>2</v>
      </c>
      <c r="O9" s="33">
        <f t="shared" si="4"/>
        <v>45037</v>
      </c>
      <c r="P9" s="33">
        <f t="shared" si="5"/>
        <v>45066</v>
      </c>
      <c r="Q9" s="52">
        <v>0</v>
      </c>
      <c r="R9" s="51"/>
      <c r="S9" s="30">
        <f t="shared" si="6"/>
        <v>0</v>
      </c>
      <c r="T9" s="25">
        <f t="shared" si="7"/>
        <v>10000</v>
      </c>
      <c r="U9" s="108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</row>
    <row r="10" spans="1:52" x14ac:dyDescent="0.15">
      <c r="A10" s="142"/>
      <c r="B10" s="142"/>
      <c r="C10" s="82">
        <v>8</v>
      </c>
      <c r="D10" s="84"/>
      <c r="E10" s="76" t="s">
        <v>236</v>
      </c>
      <c r="F10" s="77"/>
      <c r="G10" s="80"/>
      <c r="H10" s="79"/>
      <c r="I10" s="82" t="s">
        <v>29</v>
      </c>
      <c r="J10" s="67"/>
      <c r="K10" s="68"/>
      <c r="L10" s="21" t="str">
        <f t="shared" si="3"/>
        <v>-</v>
      </c>
      <c r="M10" s="96"/>
      <c r="N10" s="63"/>
      <c r="O10" s="33" t="str">
        <f t="shared" si="4"/>
        <v/>
      </c>
      <c r="P10" s="33" t="str">
        <f t="shared" si="5"/>
        <v/>
      </c>
      <c r="Q10" s="52">
        <v>0</v>
      </c>
      <c r="R10" s="51"/>
      <c r="S10" s="30">
        <f t="shared" si="6"/>
        <v>0</v>
      </c>
      <c r="T10" s="25">
        <f t="shared" si="7"/>
        <v>0</v>
      </c>
      <c r="U10" s="108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</row>
    <row r="11" spans="1:52" x14ac:dyDescent="0.15">
      <c r="A11" s="142"/>
      <c r="B11" s="142"/>
      <c r="C11" s="82">
        <v>9</v>
      </c>
      <c r="D11" s="82" t="s">
        <v>30</v>
      </c>
      <c r="E11" s="76" t="s">
        <v>350</v>
      </c>
      <c r="F11" s="77">
        <v>45006</v>
      </c>
      <c r="G11" s="80">
        <v>45138</v>
      </c>
      <c r="H11" s="79" t="s">
        <v>13</v>
      </c>
      <c r="I11" s="82" t="s">
        <v>31</v>
      </c>
      <c r="J11" s="116">
        <v>10000</v>
      </c>
      <c r="K11" s="115">
        <v>7200</v>
      </c>
      <c r="L11" s="21">
        <f t="shared" si="3"/>
        <v>45066</v>
      </c>
      <c r="M11" s="96">
        <v>45006</v>
      </c>
      <c r="N11" s="63">
        <v>1</v>
      </c>
      <c r="O11" s="33">
        <f t="shared" si="4"/>
        <v>45037</v>
      </c>
      <c r="P11" s="33">
        <f t="shared" si="5"/>
        <v>45066</v>
      </c>
      <c r="Q11" s="52">
        <v>0</v>
      </c>
      <c r="R11" s="51"/>
      <c r="S11" s="30">
        <f t="shared" si="6"/>
        <v>0</v>
      </c>
      <c r="T11" s="25">
        <f t="shared" si="7"/>
        <v>10000</v>
      </c>
      <c r="U11" s="108" t="s">
        <v>348</v>
      </c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5"/>
      <c r="AR11" s="105"/>
      <c r="AS11" s="105"/>
      <c r="AT11" s="105"/>
      <c r="AU11" s="105"/>
      <c r="AV11" s="105"/>
      <c r="AW11" s="105"/>
      <c r="AX11" s="105"/>
      <c r="AY11" s="105"/>
      <c r="AZ11" s="105"/>
    </row>
    <row r="12" spans="1:52" s="1" customFormat="1" ht="40.5" x14ac:dyDescent="0.15">
      <c r="A12" s="142"/>
      <c r="B12" s="142"/>
      <c r="C12" s="82">
        <v>10</v>
      </c>
      <c r="D12" s="84" t="s">
        <v>378</v>
      </c>
      <c r="E12" s="76" t="s">
        <v>379</v>
      </c>
      <c r="F12" s="77">
        <v>45043</v>
      </c>
      <c r="G12" s="80">
        <v>45230</v>
      </c>
      <c r="H12" s="79" t="s">
        <v>382</v>
      </c>
      <c r="I12" s="82" t="s">
        <v>377</v>
      </c>
      <c r="J12" s="116">
        <v>8000</v>
      </c>
      <c r="K12" s="115">
        <v>7000</v>
      </c>
      <c r="L12" s="21">
        <f t="shared" si="3"/>
        <v>45073</v>
      </c>
      <c r="M12" s="96">
        <v>45044</v>
      </c>
      <c r="N12" s="63">
        <v>0</v>
      </c>
      <c r="O12" s="33">
        <f t="shared" si="4"/>
        <v>45044</v>
      </c>
      <c r="P12" s="33">
        <f t="shared" si="5"/>
        <v>45073</v>
      </c>
      <c r="Q12" s="53">
        <v>-8000</v>
      </c>
      <c r="R12" s="51"/>
      <c r="S12" s="30">
        <f t="shared" si="6"/>
        <v>-6000</v>
      </c>
      <c r="T12" s="25">
        <f t="shared" si="7"/>
        <v>2000</v>
      </c>
      <c r="U12" s="108" t="s">
        <v>383</v>
      </c>
      <c r="V12" s="106"/>
      <c r="W12" s="106"/>
      <c r="X12" s="106"/>
      <c r="Y12" s="106">
        <v>2000</v>
      </c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</row>
    <row r="13" spans="1:52" x14ac:dyDescent="0.15">
      <c r="A13" s="142"/>
      <c r="B13" s="142"/>
      <c r="C13" s="82">
        <v>11</v>
      </c>
      <c r="D13" s="84" t="s">
        <v>33</v>
      </c>
      <c r="E13" s="76" t="s">
        <v>236</v>
      </c>
      <c r="F13" s="77">
        <v>44966</v>
      </c>
      <c r="G13" s="80">
        <v>45055</v>
      </c>
      <c r="H13" s="79" t="s">
        <v>13</v>
      </c>
      <c r="I13" s="82" t="s">
        <v>34</v>
      </c>
      <c r="J13" s="115">
        <v>10000</v>
      </c>
      <c r="K13" s="115">
        <v>7000</v>
      </c>
      <c r="L13" s="21">
        <f t="shared" si="3"/>
        <v>45055</v>
      </c>
      <c r="M13" s="96">
        <v>44967</v>
      </c>
      <c r="N13" s="63">
        <v>2</v>
      </c>
      <c r="O13" s="33">
        <f t="shared" si="4"/>
        <v>45026</v>
      </c>
      <c r="P13" s="33">
        <f t="shared" si="5"/>
        <v>45055</v>
      </c>
      <c r="Q13" s="52">
        <v>-3000</v>
      </c>
      <c r="R13" s="51"/>
      <c r="S13" s="30">
        <f t="shared" si="6"/>
        <v>-3000</v>
      </c>
      <c r="T13" s="25">
        <f t="shared" si="7"/>
        <v>7000</v>
      </c>
      <c r="U13" s="108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</row>
    <row r="14" spans="1:52" ht="54" x14ac:dyDescent="0.15">
      <c r="A14" s="142"/>
      <c r="B14" s="142"/>
      <c r="C14" s="82">
        <v>12</v>
      </c>
      <c r="D14" s="84" t="s">
        <v>386</v>
      </c>
      <c r="E14" s="76" t="s">
        <v>388</v>
      </c>
      <c r="F14" s="77">
        <v>45044</v>
      </c>
      <c r="G14" s="80">
        <v>45138</v>
      </c>
      <c r="H14" s="79" t="s">
        <v>385</v>
      </c>
      <c r="I14" s="82" t="s">
        <v>401</v>
      </c>
      <c r="J14" s="67">
        <v>8000</v>
      </c>
      <c r="K14" s="68">
        <v>7300</v>
      </c>
      <c r="L14" s="21">
        <f t="shared" si="3"/>
        <v>45074</v>
      </c>
      <c r="M14" s="96">
        <v>45045</v>
      </c>
      <c r="N14" s="63">
        <v>0</v>
      </c>
      <c r="O14" s="33">
        <f t="shared" si="4"/>
        <v>45045</v>
      </c>
      <c r="P14" s="33">
        <f t="shared" si="5"/>
        <v>45074</v>
      </c>
      <c r="Q14" s="52">
        <v>-8000</v>
      </c>
      <c r="R14" s="51"/>
      <c r="S14" s="30">
        <f t="shared" si="6"/>
        <v>-6000</v>
      </c>
      <c r="T14" s="25">
        <f t="shared" si="7"/>
        <v>2000</v>
      </c>
      <c r="U14" s="108" t="s">
        <v>389</v>
      </c>
      <c r="V14" s="104"/>
      <c r="W14" s="104"/>
      <c r="X14" s="104"/>
      <c r="Y14" s="104"/>
      <c r="Z14" s="104">
        <v>2000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</row>
    <row r="15" spans="1:52" s="1" customFormat="1" x14ac:dyDescent="0.15">
      <c r="A15" s="142"/>
      <c r="B15" s="142"/>
      <c r="C15" s="82">
        <v>13</v>
      </c>
      <c r="D15" s="84" t="s">
        <v>36</v>
      </c>
      <c r="E15" s="76" t="s">
        <v>350</v>
      </c>
      <c r="F15" s="77">
        <v>45001</v>
      </c>
      <c r="G15" s="80">
        <v>45107</v>
      </c>
      <c r="H15" s="79" t="s">
        <v>13</v>
      </c>
      <c r="I15" s="84" t="s">
        <v>37</v>
      </c>
      <c r="J15" s="115">
        <v>10000</v>
      </c>
      <c r="K15" s="115">
        <v>7200</v>
      </c>
      <c r="L15" s="21">
        <f t="shared" si="3"/>
        <v>45062</v>
      </c>
      <c r="M15" s="96">
        <v>45002</v>
      </c>
      <c r="N15" s="63">
        <v>1</v>
      </c>
      <c r="O15" s="33">
        <f t="shared" si="4"/>
        <v>45033</v>
      </c>
      <c r="P15" s="33">
        <f t="shared" si="5"/>
        <v>45062</v>
      </c>
      <c r="Q15" s="52">
        <v>0</v>
      </c>
      <c r="R15" s="51"/>
      <c r="S15" s="30">
        <f t="shared" si="6"/>
        <v>0</v>
      </c>
      <c r="T15" s="25">
        <f t="shared" si="7"/>
        <v>10000</v>
      </c>
      <c r="U15" s="117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</row>
    <row r="16" spans="1:52" s="1" customFormat="1" x14ac:dyDescent="0.15">
      <c r="A16" s="142"/>
      <c r="B16" s="142"/>
      <c r="C16" s="82">
        <v>14</v>
      </c>
      <c r="D16" s="84" t="s">
        <v>38</v>
      </c>
      <c r="E16" s="76" t="s">
        <v>236</v>
      </c>
      <c r="F16" s="77">
        <v>44488</v>
      </c>
      <c r="G16" s="80">
        <v>45260</v>
      </c>
      <c r="H16" s="79" t="s">
        <v>13</v>
      </c>
      <c r="I16" s="84" t="s">
        <v>39</v>
      </c>
      <c r="J16" s="115">
        <v>10000</v>
      </c>
      <c r="K16" s="115">
        <v>7200</v>
      </c>
      <c r="L16" s="21">
        <f t="shared" si="3"/>
        <v>45046</v>
      </c>
      <c r="M16" s="96">
        <v>44470</v>
      </c>
      <c r="N16" s="63">
        <v>18</v>
      </c>
      <c r="O16" s="33">
        <f t="shared" si="4"/>
        <v>45017</v>
      </c>
      <c r="P16" s="33">
        <f t="shared" si="5"/>
        <v>45046</v>
      </c>
      <c r="Q16" s="52">
        <v>-2200</v>
      </c>
      <c r="R16" s="51"/>
      <c r="S16" s="30">
        <f t="shared" si="6"/>
        <v>0</v>
      </c>
      <c r="T16" s="25">
        <f t="shared" si="7"/>
        <v>10000</v>
      </c>
      <c r="U16" s="108"/>
      <c r="V16" s="104"/>
      <c r="W16" s="104"/>
      <c r="X16" s="104"/>
      <c r="Y16" s="104">
        <v>2200</v>
      </c>
      <c r="Z16" s="104"/>
      <c r="AA16" s="104"/>
      <c r="AB16" s="104"/>
      <c r="AC16" s="104"/>
      <c r="AD16" s="104"/>
      <c r="AE16" s="104"/>
      <c r="AF16" s="104"/>
      <c r="AG16" s="104"/>
      <c r="AH16" s="104"/>
      <c r="AI16" s="107"/>
      <c r="AJ16" s="104"/>
      <c r="AK16" s="104"/>
      <c r="AL16" s="104"/>
      <c r="AM16" s="104"/>
      <c r="AN16" s="104"/>
      <c r="AO16" s="104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</row>
    <row r="17" spans="1:52" s="1" customFormat="1" ht="40.5" x14ac:dyDescent="0.15">
      <c r="A17" s="142"/>
      <c r="B17" s="142"/>
      <c r="C17" s="82">
        <v>15</v>
      </c>
      <c r="D17" s="84" t="s">
        <v>311</v>
      </c>
      <c r="E17" s="76" t="s">
        <v>236</v>
      </c>
      <c r="F17" s="77">
        <v>44536</v>
      </c>
      <c r="G17" s="80">
        <v>44992</v>
      </c>
      <c r="H17" s="79" t="s">
        <v>13</v>
      </c>
      <c r="I17" s="84" t="s">
        <v>41</v>
      </c>
      <c r="J17" s="69">
        <v>10000</v>
      </c>
      <c r="K17" s="70">
        <v>7000</v>
      </c>
      <c r="L17" s="21">
        <f t="shared" si="3"/>
        <v>45016</v>
      </c>
      <c r="M17" s="96">
        <v>44531</v>
      </c>
      <c r="N17" s="63">
        <v>15</v>
      </c>
      <c r="O17" s="33">
        <f t="shared" si="4"/>
        <v>44986</v>
      </c>
      <c r="P17" s="33">
        <f t="shared" si="5"/>
        <v>45016</v>
      </c>
      <c r="Q17" s="54">
        <v>-4000</v>
      </c>
      <c r="R17" s="51"/>
      <c r="S17" s="30">
        <f t="shared" si="6"/>
        <v>-3000</v>
      </c>
      <c r="T17" s="25">
        <f t="shared" si="7"/>
        <v>7000</v>
      </c>
      <c r="U17" s="108" t="s">
        <v>291</v>
      </c>
      <c r="V17" s="106"/>
      <c r="W17" s="106">
        <v>1000</v>
      </c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</row>
    <row r="18" spans="1:52" s="1" customFormat="1" x14ac:dyDescent="0.15">
      <c r="A18" s="142"/>
      <c r="B18" s="142"/>
      <c r="C18" s="82">
        <v>16</v>
      </c>
      <c r="D18" s="82" t="s">
        <v>42</v>
      </c>
      <c r="E18" s="76" t="s">
        <v>236</v>
      </c>
      <c r="F18" s="77">
        <v>44490</v>
      </c>
      <c r="G18" s="80">
        <v>44928</v>
      </c>
      <c r="H18" s="79" t="s">
        <v>13</v>
      </c>
      <c r="I18" s="85" t="s">
        <v>43</v>
      </c>
      <c r="J18" s="132">
        <v>10000</v>
      </c>
      <c r="K18" s="68">
        <v>7200</v>
      </c>
      <c r="L18" s="21">
        <f t="shared" si="3"/>
        <v>45036</v>
      </c>
      <c r="M18" s="96">
        <v>44490</v>
      </c>
      <c r="N18" s="63">
        <v>17</v>
      </c>
      <c r="O18" s="33">
        <f t="shared" si="4"/>
        <v>45006</v>
      </c>
      <c r="P18" s="33">
        <f t="shared" si="5"/>
        <v>45036</v>
      </c>
      <c r="Q18" s="52">
        <v>-10000</v>
      </c>
      <c r="R18" s="51"/>
      <c r="S18" s="30">
        <f t="shared" si="6"/>
        <v>0</v>
      </c>
      <c r="T18" s="25">
        <f t="shared" si="7"/>
        <v>10000</v>
      </c>
      <c r="U18" s="118"/>
      <c r="V18" s="104"/>
      <c r="W18" s="104"/>
      <c r="X18" s="104"/>
      <c r="Y18" s="104"/>
      <c r="Z18" s="104">
        <v>10000</v>
      </c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</row>
    <row r="19" spans="1:52" s="1" customFormat="1" x14ac:dyDescent="0.15">
      <c r="A19" s="142"/>
      <c r="B19" s="142"/>
      <c r="C19" s="82">
        <v>17</v>
      </c>
      <c r="D19" s="82" t="s">
        <v>44</v>
      </c>
      <c r="E19" s="76" t="s">
        <v>236</v>
      </c>
      <c r="F19" s="77">
        <v>44713</v>
      </c>
      <c r="G19" s="80">
        <v>45000</v>
      </c>
      <c r="H19" s="79" t="s">
        <v>13</v>
      </c>
      <c r="I19" s="83" t="s">
        <v>45</v>
      </c>
      <c r="J19" s="67">
        <v>8000</v>
      </c>
      <c r="K19" s="68">
        <v>7500</v>
      </c>
      <c r="L19" s="21">
        <f t="shared" si="3"/>
        <v>45011</v>
      </c>
      <c r="M19" s="96">
        <v>44708</v>
      </c>
      <c r="N19" s="63">
        <v>9</v>
      </c>
      <c r="O19" s="33">
        <f t="shared" si="4"/>
        <v>44984</v>
      </c>
      <c r="P19" s="33">
        <f t="shared" si="5"/>
        <v>45011</v>
      </c>
      <c r="Q19" s="52">
        <v>-4500</v>
      </c>
      <c r="R19" s="51"/>
      <c r="S19" s="30">
        <f t="shared" si="6"/>
        <v>-4500</v>
      </c>
      <c r="T19" s="25">
        <f t="shared" si="7"/>
        <v>3500</v>
      </c>
      <c r="U19" s="108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</row>
    <row r="20" spans="1:52" x14ac:dyDescent="0.15">
      <c r="A20" s="142"/>
      <c r="B20" s="142"/>
      <c r="C20" s="82">
        <v>18</v>
      </c>
      <c r="D20" s="84" t="s">
        <v>46</v>
      </c>
      <c r="E20" s="76" t="s">
        <v>350</v>
      </c>
      <c r="F20" s="77">
        <v>44996</v>
      </c>
      <c r="G20" s="80">
        <v>45199</v>
      </c>
      <c r="H20" s="79" t="s">
        <v>13</v>
      </c>
      <c r="I20" s="82" t="s">
        <v>47</v>
      </c>
      <c r="J20" s="115">
        <v>10000</v>
      </c>
      <c r="K20" s="115">
        <v>7200</v>
      </c>
      <c r="L20" s="21">
        <f t="shared" si="3"/>
        <v>45056</v>
      </c>
      <c r="M20" s="96">
        <v>44996</v>
      </c>
      <c r="N20" s="63">
        <v>1</v>
      </c>
      <c r="O20" s="33">
        <f t="shared" si="4"/>
        <v>45027</v>
      </c>
      <c r="P20" s="33">
        <f t="shared" si="5"/>
        <v>45056</v>
      </c>
      <c r="Q20" s="52">
        <v>0</v>
      </c>
      <c r="R20" s="51"/>
      <c r="S20" s="30">
        <f t="shared" si="6"/>
        <v>0</v>
      </c>
      <c r="T20" s="25">
        <f t="shared" si="7"/>
        <v>10000</v>
      </c>
      <c r="U20" s="108"/>
      <c r="V20" s="104"/>
      <c r="W20" s="104"/>
      <c r="X20" s="104"/>
      <c r="Y20" s="104"/>
      <c r="Z20" s="104"/>
      <c r="AA20" s="104"/>
      <c r="AB20" s="104"/>
      <c r="AC20" s="105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</row>
    <row r="21" spans="1:52" x14ac:dyDescent="0.15">
      <c r="A21" s="142"/>
      <c r="B21" s="142"/>
      <c r="C21" s="82">
        <v>19</v>
      </c>
      <c r="D21" s="84" t="s">
        <v>48</v>
      </c>
      <c r="E21" s="76" t="s">
        <v>350</v>
      </c>
      <c r="F21" s="77">
        <v>44827</v>
      </c>
      <c r="G21" s="80">
        <v>45014</v>
      </c>
      <c r="H21" s="79" t="s">
        <v>13</v>
      </c>
      <c r="I21" s="82" t="s">
        <v>49</v>
      </c>
      <c r="J21" s="115">
        <v>10000</v>
      </c>
      <c r="K21" s="115">
        <v>7500</v>
      </c>
      <c r="L21" s="21">
        <f t="shared" si="3"/>
        <v>45007</v>
      </c>
      <c r="M21" s="96">
        <v>44827</v>
      </c>
      <c r="N21" s="63">
        <v>5</v>
      </c>
      <c r="O21" s="33">
        <f t="shared" si="4"/>
        <v>44980</v>
      </c>
      <c r="P21" s="33">
        <f t="shared" si="5"/>
        <v>45007</v>
      </c>
      <c r="Q21" s="53">
        <v>-8500</v>
      </c>
      <c r="R21" s="51"/>
      <c r="S21" s="30">
        <f t="shared" si="6"/>
        <v>-7500</v>
      </c>
      <c r="T21" s="25">
        <f t="shared" si="7"/>
        <v>2500</v>
      </c>
      <c r="U21" s="108"/>
      <c r="V21" s="106"/>
      <c r="W21" s="106"/>
      <c r="X21" s="106"/>
      <c r="Y21" s="106">
        <v>1000</v>
      </c>
      <c r="Z21" s="106"/>
      <c r="AA21" s="106"/>
      <c r="AB21" s="106"/>
      <c r="AC21" s="105"/>
      <c r="AD21" s="106"/>
      <c r="AE21" s="106"/>
      <c r="AF21" s="105"/>
      <c r="AG21" s="106"/>
      <c r="AH21" s="106"/>
      <c r="AI21" s="106"/>
      <c r="AJ21" s="106"/>
      <c r="AK21" s="106"/>
      <c r="AL21" s="106"/>
      <c r="AM21" s="105"/>
      <c r="AN21" s="106"/>
      <c r="AO21" s="106"/>
      <c r="AP21" s="105"/>
      <c r="AR21" s="105"/>
      <c r="AS21" s="105"/>
      <c r="AT21" s="105"/>
      <c r="AU21" s="105"/>
      <c r="AV21" s="105"/>
      <c r="AW21" s="105"/>
      <c r="AX21" s="105"/>
      <c r="AY21" s="105"/>
      <c r="AZ21" s="105"/>
    </row>
    <row r="22" spans="1:52" x14ac:dyDescent="0.15">
      <c r="A22" s="142"/>
      <c r="B22" s="142"/>
      <c r="C22" s="82">
        <v>20</v>
      </c>
      <c r="D22" s="84" t="s">
        <v>50</v>
      </c>
      <c r="E22" s="76" t="s">
        <v>350</v>
      </c>
      <c r="F22" s="77">
        <v>44996</v>
      </c>
      <c r="G22" s="80">
        <v>45199</v>
      </c>
      <c r="H22" s="79" t="s">
        <v>13</v>
      </c>
      <c r="I22" s="82" t="s">
        <v>51</v>
      </c>
      <c r="J22" s="115">
        <v>10000</v>
      </c>
      <c r="K22" s="115">
        <v>7200</v>
      </c>
      <c r="L22" s="21">
        <f t="shared" si="3"/>
        <v>45058</v>
      </c>
      <c r="M22" s="96">
        <v>44998</v>
      </c>
      <c r="N22" s="63">
        <v>1</v>
      </c>
      <c r="O22" s="33">
        <f t="shared" si="4"/>
        <v>45029</v>
      </c>
      <c r="P22" s="33">
        <f t="shared" si="5"/>
        <v>45058</v>
      </c>
      <c r="Q22" s="52">
        <v>0</v>
      </c>
      <c r="R22" s="51"/>
      <c r="S22" s="30">
        <f t="shared" si="6"/>
        <v>0</v>
      </c>
      <c r="T22" s="25">
        <f t="shared" si="7"/>
        <v>10000</v>
      </c>
      <c r="U22" s="108"/>
      <c r="V22" s="104"/>
      <c r="W22" s="104"/>
      <c r="X22" s="104"/>
      <c r="Y22" s="104"/>
      <c r="Z22" s="104"/>
      <c r="AA22" s="104"/>
      <c r="AB22" s="104"/>
      <c r="AC22" s="105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</row>
    <row r="23" spans="1:52" x14ac:dyDescent="0.15">
      <c r="A23" s="142"/>
      <c r="B23" s="142"/>
      <c r="C23" s="82">
        <v>21</v>
      </c>
      <c r="D23" s="86" t="s">
        <v>52</v>
      </c>
      <c r="E23" s="76" t="s">
        <v>350</v>
      </c>
      <c r="F23" s="77">
        <v>45007</v>
      </c>
      <c r="G23" s="80">
        <v>45107</v>
      </c>
      <c r="H23" s="79" t="s">
        <v>28</v>
      </c>
      <c r="I23" s="82" t="s">
        <v>53</v>
      </c>
      <c r="J23" s="115">
        <v>10000</v>
      </c>
      <c r="K23" s="115">
        <v>1950</v>
      </c>
      <c r="L23" s="21">
        <f t="shared" si="3"/>
        <v>45038</v>
      </c>
      <c r="M23" s="96">
        <v>45011</v>
      </c>
      <c r="N23" s="63">
        <v>3</v>
      </c>
      <c r="O23" s="33">
        <f t="shared" si="4"/>
        <v>45032</v>
      </c>
      <c r="P23" s="33">
        <f t="shared" si="5"/>
        <v>45038</v>
      </c>
      <c r="Q23" s="52">
        <v>0</v>
      </c>
      <c r="R23" s="51"/>
      <c r="S23" s="30">
        <f t="shared" si="6"/>
        <v>0</v>
      </c>
      <c r="T23" s="25">
        <f t="shared" si="7"/>
        <v>10000</v>
      </c>
      <c r="U23" s="108" t="s">
        <v>366</v>
      </c>
      <c r="V23" s="104"/>
      <c r="W23" s="104"/>
      <c r="X23" s="104"/>
      <c r="Y23" s="104"/>
      <c r="Z23" s="104"/>
      <c r="AA23" s="104"/>
      <c r="AB23" s="104"/>
      <c r="AC23" s="105"/>
      <c r="AD23" s="104"/>
      <c r="AE23" s="104"/>
      <c r="AF23" s="104"/>
      <c r="AG23" s="104"/>
      <c r="AH23" s="104"/>
      <c r="AI23" s="104"/>
      <c r="AJ23" s="104"/>
      <c r="AK23" s="104"/>
      <c r="AL23" s="104"/>
      <c r="AM23" s="105"/>
      <c r="AN23" s="104"/>
      <c r="AO23" s="104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</row>
    <row r="24" spans="1:52" x14ac:dyDescent="0.15">
      <c r="A24" s="142"/>
      <c r="B24" s="142"/>
      <c r="C24" s="82">
        <v>22</v>
      </c>
      <c r="D24" s="84" t="s">
        <v>54</v>
      </c>
      <c r="E24" s="76" t="s">
        <v>350</v>
      </c>
      <c r="F24" s="77">
        <v>44963</v>
      </c>
      <c r="G24" s="80">
        <v>45144</v>
      </c>
      <c r="H24" s="79" t="s">
        <v>28</v>
      </c>
      <c r="I24" s="84" t="s">
        <v>55</v>
      </c>
      <c r="J24" s="115">
        <v>10000</v>
      </c>
      <c r="K24" s="115">
        <v>7000</v>
      </c>
      <c r="L24" s="21">
        <f t="shared" si="3"/>
        <v>44984</v>
      </c>
      <c r="M24" s="96">
        <v>44964</v>
      </c>
      <c r="N24" s="63">
        <v>2</v>
      </c>
      <c r="O24" s="33">
        <f t="shared" si="4"/>
        <v>44978</v>
      </c>
      <c r="P24" s="33">
        <f t="shared" si="5"/>
        <v>44984</v>
      </c>
      <c r="Q24" s="52">
        <v>0</v>
      </c>
      <c r="R24" s="51"/>
      <c r="S24" s="30">
        <f t="shared" si="6"/>
        <v>0</v>
      </c>
      <c r="T24" s="25">
        <f t="shared" si="7"/>
        <v>10000</v>
      </c>
      <c r="U24" s="108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</row>
    <row r="25" spans="1:52" x14ac:dyDescent="0.15">
      <c r="A25" s="142"/>
      <c r="B25" s="142"/>
      <c r="C25" s="82">
        <v>23</v>
      </c>
      <c r="D25" s="84" t="s">
        <v>56</v>
      </c>
      <c r="E25" s="76" t="s">
        <v>236</v>
      </c>
      <c r="F25" s="77">
        <v>44537</v>
      </c>
      <c r="G25" s="80">
        <v>45169</v>
      </c>
      <c r="H25" s="79" t="s">
        <v>13</v>
      </c>
      <c r="I25" s="82" t="s">
        <v>57</v>
      </c>
      <c r="J25" s="115">
        <v>10000</v>
      </c>
      <c r="K25" s="115">
        <v>7200</v>
      </c>
      <c r="L25" s="21">
        <f t="shared" si="3"/>
        <v>45077</v>
      </c>
      <c r="M25" s="96">
        <v>45017</v>
      </c>
      <c r="N25" s="63">
        <v>1</v>
      </c>
      <c r="O25" s="33">
        <f t="shared" si="4"/>
        <v>45047</v>
      </c>
      <c r="P25" s="33">
        <f t="shared" si="5"/>
        <v>45077</v>
      </c>
      <c r="Q25" s="52">
        <v>0</v>
      </c>
      <c r="R25" s="51">
        <v>7200</v>
      </c>
      <c r="S25" s="30">
        <f t="shared" si="6"/>
        <v>-2200</v>
      </c>
      <c r="T25" s="25">
        <f t="shared" si="7"/>
        <v>7800</v>
      </c>
      <c r="U25" s="117"/>
      <c r="V25" s="104"/>
      <c r="W25" s="104">
        <v>5000</v>
      </c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</row>
    <row r="26" spans="1:52" x14ac:dyDescent="0.15">
      <c r="A26" s="142"/>
      <c r="B26" s="142"/>
      <c r="C26" s="82">
        <v>24</v>
      </c>
      <c r="D26" s="82" t="s">
        <v>58</v>
      </c>
      <c r="E26" s="76" t="s">
        <v>350</v>
      </c>
      <c r="F26" s="77">
        <v>44963</v>
      </c>
      <c r="G26" s="80">
        <v>45052</v>
      </c>
      <c r="H26" s="79" t="s">
        <v>13</v>
      </c>
      <c r="I26" s="82" t="s">
        <v>59</v>
      </c>
      <c r="J26" s="115">
        <v>10000</v>
      </c>
      <c r="K26" s="115">
        <v>7200</v>
      </c>
      <c r="L26" s="21">
        <f t="shared" si="3"/>
        <v>45052</v>
      </c>
      <c r="M26" s="96">
        <v>44964</v>
      </c>
      <c r="N26" s="63">
        <v>2</v>
      </c>
      <c r="O26" s="33">
        <f t="shared" si="4"/>
        <v>45023</v>
      </c>
      <c r="P26" s="33">
        <f t="shared" si="5"/>
        <v>45052</v>
      </c>
      <c r="Q26" s="52">
        <v>-4500</v>
      </c>
      <c r="R26" s="51"/>
      <c r="S26" s="30">
        <f t="shared" si="6"/>
        <v>-2500</v>
      </c>
      <c r="T26" s="25">
        <f t="shared" si="7"/>
        <v>7500</v>
      </c>
      <c r="U26" s="108"/>
      <c r="V26" s="104"/>
      <c r="W26" s="104">
        <v>2000</v>
      </c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</row>
    <row r="27" spans="1:52" x14ac:dyDescent="0.15">
      <c r="A27" s="142"/>
      <c r="B27" s="142"/>
      <c r="C27" s="82">
        <v>25</v>
      </c>
      <c r="D27" s="84" t="s">
        <v>60</v>
      </c>
      <c r="E27" s="76" t="s">
        <v>350</v>
      </c>
      <c r="F27" s="77">
        <v>44537</v>
      </c>
      <c r="G27" s="80">
        <v>45077</v>
      </c>
      <c r="H27" s="79" t="s">
        <v>13</v>
      </c>
      <c r="I27" s="82" t="s">
        <v>61</v>
      </c>
      <c r="J27" s="115">
        <v>10000</v>
      </c>
      <c r="K27" s="115">
        <v>7200</v>
      </c>
      <c r="L27" s="21">
        <f t="shared" si="3"/>
        <v>45055</v>
      </c>
      <c r="M27" s="96">
        <v>44630</v>
      </c>
      <c r="N27" s="63">
        <v>13</v>
      </c>
      <c r="O27" s="33">
        <f t="shared" si="4"/>
        <v>45026</v>
      </c>
      <c r="P27" s="33">
        <f t="shared" si="5"/>
        <v>45055</v>
      </c>
      <c r="Q27" s="52">
        <v>-4200</v>
      </c>
      <c r="R27" s="51"/>
      <c r="S27" s="30">
        <f t="shared" si="6"/>
        <v>-3000</v>
      </c>
      <c r="T27" s="25">
        <f t="shared" si="7"/>
        <v>7000</v>
      </c>
      <c r="U27" s="108"/>
      <c r="V27" s="106"/>
      <c r="W27" s="106"/>
      <c r="X27" s="106"/>
      <c r="Y27" s="106"/>
      <c r="Z27" s="106"/>
      <c r="AA27" s="106">
        <v>1200</v>
      </c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</row>
    <row r="28" spans="1:52" x14ac:dyDescent="0.15">
      <c r="A28" s="142"/>
      <c r="B28" s="142"/>
      <c r="C28" s="82">
        <v>26</v>
      </c>
      <c r="D28" s="84" t="s">
        <v>62</v>
      </c>
      <c r="E28" s="76" t="s">
        <v>350</v>
      </c>
      <c r="F28" s="77">
        <v>44965</v>
      </c>
      <c r="G28" s="80">
        <v>45146</v>
      </c>
      <c r="H28" s="79" t="s">
        <v>13</v>
      </c>
      <c r="I28" s="82" t="s">
        <v>63</v>
      </c>
      <c r="J28" s="68">
        <v>10000</v>
      </c>
      <c r="K28" s="68">
        <v>7000</v>
      </c>
      <c r="L28" s="21">
        <f t="shared" si="3"/>
        <v>45054</v>
      </c>
      <c r="M28" s="96">
        <v>44966</v>
      </c>
      <c r="N28" s="63">
        <v>2</v>
      </c>
      <c r="O28" s="33">
        <f t="shared" si="4"/>
        <v>45025</v>
      </c>
      <c r="P28" s="33">
        <f t="shared" si="5"/>
        <v>45054</v>
      </c>
      <c r="Q28" s="52">
        <v>0</v>
      </c>
      <c r="R28" s="51"/>
      <c r="S28" s="30">
        <f t="shared" si="6"/>
        <v>0</v>
      </c>
      <c r="T28" s="25">
        <f t="shared" si="7"/>
        <v>10000</v>
      </c>
      <c r="U28" s="119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</row>
    <row r="29" spans="1:52" x14ac:dyDescent="0.15">
      <c r="A29" s="142"/>
      <c r="B29" s="142"/>
      <c r="C29" s="82">
        <v>27</v>
      </c>
      <c r="D29" s="84" t="s">
        <v>64</v>
      </c>
      <c r="E29" s="76" t="s">
        <v>236</v>
      </c>
      <c r="F29" s="77">
        <v>44538</v>
      </c>
      <c r="G29" s="80">
        <v>45169</v>
      </c>
      <c r="H29" s="79" t="s">
        <v>13</v>
      </c>
      <c r="I29" s="82" t="s">
        <v>65</v>
      </c>
      <c r="J29" s="115">
        <v>10000</v>
      </c>
      <c r="K29" s="115">
        <v>7500</v>
      </c>
      <c r="L29" s="21">
        <f t="shared" si="3"/>
        <v>45046</v>
      </c>
      <c r="M29" s="96">
        <v>44927</v>
      </c>
      <c r="N29" s="63">
        <v>3</v>
      </c>
      <c r="O29" s="33">
        <f t="shared" si="4"/>
        <v>45017</v>
      </c>
      <c r="P29" s="33">
        <f t="shared" si="5"/>
        <v>45046</v>
      </c>
      <c r="Q29" s="52">
        <v>0</v>
      </c>
      <c r="R29" s="51"/>
      <c r="S29" s="30">
        <f t="shared" si="6"/>
        <v>0</v>
      </c>
      <c r="T29" s="25">
        <f t="shared" si="7"/>
        <v>10000</v>
      </c>
      <c r="U29" s="108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</row>
    <row r="30" spans="1:52" x14ac:dyDescent="0.15">
      <c r="A30" s="142"/>
      <c r="B30" s="142"/>
      <c r="C30" s="82">
        <v>28</v>
      </c>
      <c r="D30" s="84" t="s">
        <v>66</v>
      </c>
      <c r="E30" s="76" t="s">
        <v>350</v>
      </c>
      <c r="F30" s="77">
        <v>44981</v>
      </c>
      <c r="G30" s="80">
        <v>45077</v>
      </c>
      <c r="H30" s="79" t="s">
        <v>13</v>
      </c>
      <c r="I30" s="82" t="s">
        <v>67</v>
      </c>
      <c r="J30" s="67">
        <v>10000</v>
      </c>
      <c r="K30" s="68">
        <v>7200</v>
      </c>
      <c r="L30" s="21">
        <f t="shared" si="3"/>
        <v>45070</v>
      </c>
      <c r="M30" s="96">
        <v>44982</v>
      </c>
      <c r="N30" s="63">
        <v>2</v>
      </c>
      <c r="O30" s="33">
        <f t="shared" si="4"/>
        <v>45041</v>
      </c>
      <c r="P30" s="33">
        <f t="shared" si="5"/>
        <v>45070</v>
      </c>
      <c r="Q30" s="52">
        <v>0</v>
      </c>
      <c r="R30" s="51"/>
      <c r="S30" s="30">
        <f t="shared" si="6"/>
        <v>0</v>
      </c>
      <c r="T30" s="25">
        <f t="shared" si="7"/>
        <v>10000</v>
      </c>
      <c r="U30" s="108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5"/>
      <c r="AR30" s="105"/>
      <c r="AS30" s="105"/>
      <c r="AT30" s="105"/>
      <c r="AU30" s="105"/>
      <c r="AV30" s="105"/>
      <c r="AW30" s="105"/>
      <c r="AX30" s="105"/>
      <c r="AY30" s="105"/>
      <c r="AZ30" s="105"/>
    </row>
    <row r="31" spans="1:52" x14ac:dyDescent="0.15">
      <c r="A31" s="142"/>
      <c r="B31" s="142"/>
      <c r="C31" s="82">
        <v>29</v>
      </c>
      <c r="D31" s="83" t="s">
        <v>68</v>
      </c>
      <c r="E31" s="76" t="s">
        <v>350</v>
      </c>
      <c r="F31" s="77">
        <v>44963</v>
      </c>
      <c r="G31" s="80">
        <v>45144</v>
      </c>
      <c r="H31" s="79" t="s">
        <v>13</v>
      </c>
      <c r="I31" s="83" t="s">
        <v>69</v>
      </c>
      <c r="J31" s="115">
        <v>10000</v>
      </c>
      <c r="K31" s="115">
        <v>7000</v>
      </c>
      <c r="L31" s="21">
        <f t="shared" si="3"/>
        <v>45052</v>
      </c>
      <c r="M31" s="96">
        <v>44964</v>
      </c>
      <c r="N31" s="63">
        <v>2</v>
      </c>
      <c r="O31" s="33">
        <f t="shared" si="4"/>
        <v>45023</v>
      </c>
      <c r="P31" s="33">
        <f t="shared" si="5"/>
        <v>45052</v>
      </c>
      <c r="Q31" s="52">
        <v>-2000</v>
      </c>
      <c r="R31" s="52"/>
      <c r="S31" s="30">
        <f t="shared" si="6"/>
        <v>-2000</v>
      </c>
      <c r="T31" s="25">
        <f t="shared" si="7"/>
        <v>8000</v>
      </c>
      <c r="U31" s="108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</row>
    <row r="32" spans="1:52" x14ac:dyDescent="0.15">
      <c r="A32" s="142"/>
      <c r="B32" s="142"/>
      <c r="C32" s="82">
        <v>30</v>
      </c>
      <c r="D32" s="84" t="s">
        <v>70</v>
      </c>
      <c r="E32" s="76" t="s">
        <v>350</v>
      </c>
      <c r="F32" s="77">
        <v>44997</v>
      </c>
      <c r="G32" s="80">
        <v>45382</v>
      </c>
      <c r="H32" s="79" t="s">
        <v>13</v>
      </c>
      <c r="I32" s="82" t="s">
        <v>71</v>
      </c>
      <c r="J32" s="115">
        <v>10000</v>
      </c>
      <c r="K32" s="115">
        <v>7200</v>
      </c>
      <c r="L32" s="21">
        <f t="shared" si="3"/>
        <v>45057</v>
      </c>
      <c r="M32" s="96">
        <v>44969</v>
      </c>
      <c r="N32" s="63">
        <v>2</v>
      </c>
      <c r="O32" s="33">
        <f t="shared" si="4"/>
        <v>45028</v>
      </c>
      <c r="P32" s="33">
        <f t="shared" si="5"/>
        <v>45057</v>
      </c>
      <c r="Q32" s="52">
        <v>-14400</v>
      </c>
      <c r="R32" s="52"/>
      <c r="S32" s="30">
        <f t="shared" si="6"/>
        <v>-12200</v>
      </c>
      <c r="T32" s="25">
        <f t="shared" si="7"/>
        <v>-2200</v>
      </c>
      <c r="U32" s="108"/>
      <c r="V32" s="104">
        <v>2200</v>
      </c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</row>
    <row r="33" spans="1:52" x14ac:dyDescent="0.15">
      <c r="A33" s="142"/>
      <c r="B33" s="142"/>
      <c r="C33" s="82">
        <v>31</v>
      </c>
      <c r="D33" s="84" t="s">
        <v>72</v>
      </c>
      <c r="E33" s="76" t="s">
        <v>350</v>
      </c>
      <c r="F33" s="77">
        <v>45017</v>
      </c>
      <c r="G33" s="80">
        <v>45107</v>
      </c>
      <c r="H33" s="79" t="s">
        <v>13</v>
      </c>
      <c r="I33" s="83" t="s">
        <v>73</v>
      </c>
      <c r="J33" s="115">
        <v>10000</v>
      </c>
      <c r="K33" s="115">
        <v>7200</v>
      </c>
      <c r="L33" s="21">
        <f t="shared" si="3"/>
        <v>45046</v>
      </c>
      <c r="M33" s="96">
        <v>45017</v>
      </c>
      <c r="N33" s="63">
        <v>0</v>
      </c>
      <c r="O33" s="33">
        <f t="shared" si="4"/>
        <v>45017</v>
      </c>
      <c r="P33" s="33">
        <f t="shared" si="5"/>
        <v>45046</v>
      </c>
      <c r="Q33" s="52">
        <v>0</v>
      </c>
      <c r="R33" s="52"/>
      <c r="S33" s="30">
        <f t="shared" si="6"/>
        <v>0</v>
      </c>
      <c r="T33" s="25">
        <f t="shared" si="7"/>
        <v>10000</v>
      </c>
      <c r="U33" s="108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</row>
    <row r="34" spans="1:52" ht="57" x14ac:dyDescent="0.15">
      <c r="A34" s="142"/>
      <c r="B34" s="142"/>
      <c r="C34" s="82">
        <v>32</v>
      </c>
      <c r="D34" s="84" t="s">
        <v>394</v>
      </c>
      <c r="E34" s="76" t="s">
        <v>350</v>
      </c>
      <c r="F34" s="77">
        <v>45044</v>
      </c>
      <c r="G34" s="80">
        <v>45138</v>
      </c>
      <c r="H34" s="79" t="s">
        <v>385</v>
      </c>
      <c r="I34" s="84" t="s">
        <v>413</v>
      </c>
      <c r="J34" s="115">
        <v>8000</v>
      </c>
      <c r="K34" s="115">
        <v>7300</v>
      </c>
      <c r="L34" s="21">
        <f t="shared" si="3"/>
        <v>45074</v>
      </c>
      <c r="M34" s="96">
        <v>45045</v>
      </c>
      <c r="N34" s="63">
        <v>0</v>
      </c>
      <c r="O34" s="33">
        <f t="shared" si="4"/>
        <v>45045</v>
      </c>
      <c r="P34" s="33">
        <f t="shared" si="5"/>
        <v>45074</v>
      </c>
      <c r="Q34" s="52">
        <v>-8000</v>
      </c>
      <c r="R34" s="52"/>
      <c r="S34" s="30">
        <f t="shared" si="6"/>
        <v>-4000</v>
      </c>
      <c r="T34" s="25">
        <f t="shared" si="7"/>
        <v>4000</v>
      </c>
      <c r="U34" s="138" t="s">
        <v>391</v>
      </c>
      <c r="V34" s="105"/>
      <c r="W34" s="105"/>
      <c r="X34" s="105"/>
      <c r="Y34" s="105"/>
      <c r="Z34" s="105">
        <v>4000</v>
      </c>
      <c r="AA34" s="105"/>
      <c r="AB34" s="105"/>
      <c r="AC34" s="105"/>
      <c r="AD34" s="105"/>
      <c r="AE34" s="105"/>
      <c r="AF34" s="105"/>
      <c r="AG34" s="106"/>
      <c r="AH34" s="106"/>
      <c r="AI34" s="106"/>
      <c r="AJ34" s="106"/>
      <c r="AK34" s="106"/>
      <c r="AL34" s="106"/>
      <c r="AM34" s="106"/>
      <c r="AN34" s="106"/>
      <c r="AO34" s="106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</row>
    <row r="35" spans="1:52" ht="40.5" x14ac:dyDescent="0.15">
      <c r="A35" s="142"/>
      <c r="B35" s="142"/>
      <c r="C35" s="82">
        <v>33</v>
      </c>
      <c r="D35" s="84" t="s">
        <v>357</v>
      </c>
      <c r="E35" s="76" t="s">
        <v>358</v>
      </c>
      <c r="F35" s="77">
        <v>45040</v>
      </c>
      <c r="G35" s="80">
        <v>45138</v>
      </c>
      <c r="H35" s="79" t="s">
        <v>352</v>
      </c>
      <c r="I35" s="83" t="s">
        <v>364</v>
      </c>
      <c r="J35" s="115">
        <v>8000</v>
      </c>
      <c r="K35" s="115">
        <v>1900</v>
      </c>
      <c r="L35" s="21">
        <f t="shared" ref="L35:L66" si="8">IF($N35&lt;&gt;"",IF($H35="周付",($N35+1)*7+$M35-1,EDATE($M35,$N35+1)-1),"-")</f>
        <v>45054</v>
      </c>
      <c r="M35" s="96">
        <v>45041</v>
      </c>
      <c r="N35" s="63">
        <v>1</v>
      </c>
      <c r="O35" s="33">
        <f t="shared" ref="O35:O66" si="9">IF($N35&lt;&gt;"",IF($H35="周付",($N35)*7+$M35,EDATE($M35,$N35)),"")</f>
        <v>45048</v>
      </c>
      <c r="P35" s="33">
        <f t="shared" ref="P35:P66" si="10">IF($N35&lt;&gt;"",IF($H35="周付",($N35+1)*7+$M35-1,EDATE($M35,$N35+1)-1),"")</f>
        <v>45054</v>
      </c>
      <c r="Q35" s="52">
        <v>-1900</v>
      </c>
      <c r="R35" s="52">
        <v>1900</v>
      </c>
      <c r="S35" s="30">
        <f t="shared" ref="S35:S66" si="11">SUM($V35:$BC35)+$Q35-$R35</f>
        <v>-900</v>
      </c>
      <c r="T35" s="25">
        <f t="shared" ref="T35:T66" si="12">J35+S35</f>
        <v>7100</v>
      </c>
      <c r="U35" s="108" t="s">
        <v>402</v>
      </c>
      <c r="V35" s="104"/>
      <c r="W35" s="104"/>
      <c r="X35" s="104"/>
      <c r="Y35" s="104">
        <v>2900</v>
      </c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</row>
    <row r="36" spans="1:52" x14ac:dyDescent="0.15">
      <c r="A36" s="142"/>
      <c r="B36" s="142"/>
      <c r="C36" s="82">
        <v>34</v>
      </c>
      <c r="D36" s="84" t="s">
        <v>76</v>
      </c>
      <c r="E36" s="76" t="s">
        <v>350</v>
      </c>
      <c r="F36" s="77">
        <v>44958</v>
      </c>
      <c r="G36" s="80">
        <v>45078</v>
      </c>
      <c r="H36" s="79" t="s">
        <v>13</v>
      </c>
      <c r="I36" s="83" t="s">
        <v>77</v>
      </c>
      <c r="J36" s="115">
        <v>10000</v>
      </c>
      <c r="K36" s="115">
        <v>7200</v>
      </c>
      <c r="L36" s="21">
        <f t="shared" si="8"/>
        <v>45047</v>
      </c>
      <c r="M36" s="96">
        <v>44959</v>
      </c>
      <c r="N36" s="63">
        <v>2</v>
      </c>
      <c r="O36" s="33">
        <f t="shared" si="9"/>
        <v>45018</v>
      </c>
      <c r="P36" s="33">
        <f t="shared" si="10"/>
        <v>45047</v>
      </c>
      <c r="Q36" s="52">
        <v>-8200</v>
      </c>
      <c r="R36" s="52"/>
      <c r="S36" s="30">
        <f t="shared" si="11"/>
        <v>-4400</v>
      </c>
      <c r="T36" s="25">
        <f t="shared" si="12"/>
        <v>5600</v>
      </c>
      <c r="U36" s="108"/>
      <c r="V36" s="104">
        <v>3800</v>
      </c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</row>
    <row r="37" spans="1:52" s="1" customFormat="1" x14ac:dyDescent="0.15">
      <c r="A37" s="142"/>
      <c r="B37" s="142"/>
      <c r="C37" s="82">
        <v>35</v>
      </c>
      <c r="D37" s="84" t="s">
        <v>78</v>
      </c>
      <c r="E37" s="76" t="s">
        <v>236</v>
      </c>
      <c r="F37" s="77">
        <v>44984</v>
      </c>
      <c r="G37" s="80">
        <v>45164</v>
      </c>
      <c r="H37" s="79" t="s">
        <v>13</v>
      </c>
      <c r="I37" s="84" t="s">
        <v>79</v>
      </c>
      <c r="J37" s="115">
        <v>10000</v>
      </c>
      <c r="K37" s="115">
        <v>7000</v>
      </c>
      <c r="L37" s="21">
        <f t="shared" si="8"/>
        <v>45042</v>
      </c>
      <c r="M37" s="96">
        <v>44984</v>
      </c>
      <c r="N37" s="63">
        <v>1</v>
      </c>
      <c r="O37" s="33">
        <f t="shared" si="9"/>
        <v>45012</v>
      </c>
      <c r="P37" s="33">
        <f t="shared" si="10"/>
        <v>45042</v>
      </c>
      <c r="Q37" s="52">
        <v>-1000</v>
      </c>
      <c r="R37" s="52"/>
      <c r="S37" s="30">
        <f t="shared" si="11"/>
        <v>-1000</v>
      </c>
      <c r="T37" s="25">
        <f t="shared" si="12"/>
        <v>9000</v>
      </c>
      <c r="U37" s="108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</row>
    <row r="38" spans="1:52" s="1" customFormat="1" x14ac:dyDescent="0.15">
      <c r="A38" s="142"/>
      <c r="B38" s="142"/>
      <c r="C38" s="82">
        <v>36</v>
      </c>
      <c r="D38" s="84" t="s">
        <v>80</v>
      </c>
      <c r="E38" s="76" t="s">
        <v>350</v>
      </c>
      <c r="F38" s="77">
        <v>44985</v>
      </c>
      <c r="G38" s="80">
        <v>45077</v>
      </c>
      <c r="H38" s="79" t="s">
        <v>13</v>
      </c>
      <c r="I38" s="76" t="s">
        <v>81</v>
      </c>
      <c r="J38" s="115">
        <v>10000</v>
      </c>
      <c r="K38" s="115">
        <v>7200</v>
      </c>
      <c r="L38" s="21">
        <f t="shared" si="8"/>
        <v>45046</v>
      </c>
      <c r="M38" s="96">
        <v>44986</v>
      </c>
      <c r="N38" s="63">
        <v>1</v>
      </c>
      <c r="O38" s="33">
        <f t="shared" si="9"/>
        <v>45017</v>
      </c>
      <c r="P38" s="33">
        <f t="shared" si="10"/>
        <v>45046</v>
      </c>
      <c r="Q38" s="52">
        <v>0</v>
      </c>
      <c r="R38" s="51"/>
      <c r="S38" s="30">
        <f t="shared" si="11"/>
        <v>0</v>
      </c>
      <c r="T38" s="25">
        <f t="shared" si="12"/>
        <v>10000</v>
      </c>
      <c r="U38" s="108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</row>
    <row r="39" spans="1:52" s="1" customFormat="1" x14ac:dyDescent="0.15">
      <c r="A39" s="142"/>
      <c r="B39" s="142"/>
      <c r="C39" s="82">
        <v>37</v>
      </c>
      <c r="D39" s="84" t="s">
        <v>82</v>
      </c>
      <c r="E39" s="76" t="s">
        <v>350</v>
      </c>
      <c r="F39" s="77">
        <v>45005</v>
      </c>
      <c r="G39" s="80">
        <v>45138</v>
      </c>
      <c r="H39" s="79" t="s">
        <v>13</v>
      </c>
      <c r="I39" s="84" t="s">
        <v>83</v>
      </c>
      <c r="J39" s="115">
        <v>10000</v>
      </c>
      <c r="K39" s="115">
        <v>7000</v>
      </c>
      <c r="L39" s="21">
        <f t="shared" si="8"/>
        <v>45065</v>
      </c>
      <c r="M39" s="96">
        <v>45005</v>
      </c>
      <c r="N39" s="63">
        <v>1</v>
      </c>
      <c r="O39" s="33">
        <f t="shared" si="9"/>
        <v>45036</v>
      </c>
      <c r="P39" s="33">
        <f t="shared" si="10"/>
        <v>45065</v>
      </c>
      <c r="Q39" s="52">
        <v>0</v>
      </c>
      <c r="R39" s="51">
        <v>7000</v>
      </c>
      <c r="S39" s="30">
        <f t="shared" si="11"/>
        <v>-3000</v>
      </c>
      <c r="T39" s="25">
        <f t="shared" si="12"/>
        <v>7000</v>
      </c>
      <c r="U39" s="108"/>
      <c r="V39" s="104"/>
      <c r="W39" s="104"/>
      <c r="X39" s="104"/>
      <c r="Y39" s="104">
        <v>4000</v>
      </c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</row>
    <row r="40" spans="1:52" x14ac:dyDescent="0.15">
      <c r="A40" s="142"/>
      <c r="B40" s="142"/>
      <c r="C40" s="82">
        <v>38</v>
      </c>
      <c r="D40" s="84" t="s">
        <v>84</v>
      </c>
      <c r="E40" s="76" t="s">
        <v>350</v>
      </c>
      <c r="F40" s="77">
        <v>45025</v>
      </c>
      <c r="G40" s="80">
        <v>45230</v>
      </c>
      <c r="H40" s="79" t="s">
        <v>13</v>
      </c>
      <c r="I40" s="84" t="s">
        <v>85</v>
      </c>
      <c r="J40" s="115">
        <v>10000</v>
      </c>
      <c r="K40" s="115">
        <v>7000</v>
      </c>
      <c r="L40" s="21">
        <f t="shared" si="8"/>
        <v>45063</v>
      </c>
      <c r="M40" s="96">
        <v>44975</v>
      </c>
      <c r="N40" s="63">
        <v>2</v>
      </c>
      <c r="O40" s="33">
        <f t="shared" si="9"/>
        <v>45034</v>
      </c>
      <c r="P40" s="33">
        <f t="shared" si="10"/>
        <v>45063</v>
      </c>
      <c r="Q40" s="52">
        <v>-4000</v>
      </c>
      <c r="R40" s="51"/>
      <c r="S40" s="30">
        <f t="shared" si="11"/>
        <v>-4000</v>
      </c>
      <c r="T40" s="25">
        <f t="shared" si="12"/>
        <v>6000</v>
      </c>
      <c r="U40" s="118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</row>
    <row r="41" spans="1:52" x14ac:dyDescent="0.15">
      <c r="A41" s="142"/>
      <c r="B41" s="142"/>
      <c r="C41" s="82">
        <v>39</v>
      </c>
      <c r="D41" s="84" t="s">
        <v>353</v>
      </c>
      <c r="E41" s="76" t="s">
        <v>354</v>
      </c>
      <c r="F41" s="77">
        <v>45040</v>
      </c>
      <c r="G41" s="80">
        <v>45260</v>
      </c>
      <c r="H41" s="79" t="s">
        <v>356</v>
      </c>
      <c r="I41" s="84" t="s">
        <v>87</v>
      </c>
      <c r="J41" s="115">
        <v>5000</v>
      </c>
      <c r="K41" s="115">
        <v>7000</v>
      </c>
      <c r="L41" s="21">
        <f t="shared" si="8"/>
        <v>45069</v>
      </c>
      <c r="M41" s="96">
        <v>45040</v>
      </c>
      <c r="N41" s="63">
        <v>0</v>
      </c>
      <c r="O41" s="33">
        <f t="shared" si="9"/>
        <v>45040</v>
      </c>
      <c r="P41" s="33">
        <f t="shared" si="10"/>
        <v>45069</v>
      </c>
      <c r="Q41" s="52">
        <v>0</v>
      </c>
      <c r="R41" s="51"/>
      <c r="S41" s="30">
        <f t="shared" si="11"/>
        <v>0</v>
      </c>
      <c r="T41" s="25">
        <f t="shared" si="12"/>
        <v>5000</v>
      </c>
      <c r="U41" s="108" t="s">
        <v>355</v>
      </c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</row>
    <row r="42" spans="1:52" x14ac:dyDescent="0.15">
      <c r="A42" s="142"/>
      <c r="B42" s="142"/>
      <c r="C42" s="82">
        <v>40</v>
      </c>
      <c r="D42" s="84" t="s">
        <v>88</v>
      </c>
      <c r="E42" s="76" t="s">
        <v>236</v>
      </c>
      <c r="F42" s="77">
        <v>44984</v>
      </c>
      <c r="G42" s="80">
        <v>45073</v>
      </c>
      <c r="H42" s="79" t="s">
        <v>13</v>
      </c>
      <c r="I42" s="84" t="s">
        <v>89</v>
      </c>
      <c r="J42" s="116">
        <v>10000</v>
      </c>
      <c r="K42" s="115">
        <v>7200</v>
      </c>
      <c r="L42" s="21">
        <f t="shared" si="8"/>
        <v>45043</v>
      </c>
      <c r="M42" s="96">
        <v>44985</v>
      </c>
      <c r="N42" s="63">
        <v>1</v>
      </c>
      <c r="O42" s="33">
        <f t="shared" si="9"/>
        <v>45013</v>
      </c>
      <c r="P42" s="33">
        <f t="shared" si="10"/>
        <v>45043</v>
      </c>
      <c r="Q42" s="52">
        <v>-700</v>
      </c>
      <c r="R42" s="51"/>
      <c r="S42" s="30">
        <f t="shared" si="11"/>
        <v>0</v>
      </c>
      <c r="T42" s="25">
        <f t="shared" si="12"/>
        <v>10000</v>
      </c>
      <c r="U42" s="108"/>
      <c r="V42" s="104"/>
      <c r="W42" s="104"/>
      <c r="X42" s="104"/>
      <c r="Y42" s="104"/>
      <c r="Z42" s="104">
        <v>700</v>
      </c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5"/>
      <c r="AQ42" s="105"/>
      <c r="AR42" s="105"/>
      <c r="AS42" s="105"/>
      <c r="AT42" s="105"/>
      <c r="AU42" s="105"/>
      <c r="AV42" s="105"/>
      <c r="AX42" s="105"/>
      <c r="AY42" s="105"/>
      <c r="AZ42" s="105"/>
    </row>
    <row r="43" spans="1:52" x14ac:dyDescent="0.15">
      <c r="A43" s="142"/>
      <c r="B43" s="142"/>
      <c r="C43" s="82">
        <v>41</v>
      </c>
      <c r="D43" s="84" t="s">
        <v>281</v>
      </c>
      <c r="E43" s="76" t="s">
        <v>236</v>
      </c>
      <c r="F43" s="77">
        <v>44589</v>
      </c>
      <c r="G43" s="80">
        <v>45142</v>
      </c>
      <c r="H43" s="79" t="s">
        <v>13</v>
      </c>
      <c r="I43" s="84" t="s">
        <v>91</v>
      </c>
      <c r="J43" s="115">
        <v>10000</v>
      </c>
      <c r="K43" s="115">
        <v>7500</v>
      </c>
      <c r="L43" s="21">
        <f t="shared" si="8"/>
        <v>45046</v>
      </c>
      <c r="M43" s="96">
        <v>44986</v>
      </c>
      <c r="N43" s="63">
        <v>1</v>
      </c>
      <c r="O43" s="33">
        <f t="shared" si="9"/>
        <v>45017</v>
      </c>
      <c r="P43" s="33">
        <f t="shared" si="10"/>
        <v>45046</v>
      </c>
      <c r="Q43" s="52">
        <v>0</v>
      </c>
      <c r="R43" s="51">
        <v>7000</v>
      </c>
      <c r="S43" s="30">
        <f t="shared" si="11"/>
        <v>0</v>
      </c>
      <c r="T43" s="25">
        <f t="shared" si="12"/>
        <v>10000</v>
      </c>
      <c r="U43" s="108" t="s">
        <v>303</v>
      </c>
      <c r="V43" s="104"/>
      <c r="W43" s="104">
        <v>7000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</row>
    <row r="44" spans="1:52" x14ac:dyDescent="0.15">
      <c r="A44" s="142"/>
      <c r="B44" s="142"/>
      <c r="C44" s="82">
        <v>42</v>
      </c>
      <c r="D44" s="84" t="s">
        <v>92</v>
      </c>
      <c r="E44" s="76" t="s">
        <v>236</v>
      </c>
      <c r="F44" s="77">
        <v>44610</v>
      </c>
      <c r="G44" s="80">
        <v>45107</v>
      </c>
      <c r="H44" s="79" t="s">
        <v>13</v>
      </c>
      <c r="I44" s="86" t="s">
        <v>93</v>
      </c>
      <c r="J44" s="115">
        <v>10000</v>
      </c>
      <c r="K44" s="115">
        <v>7500</v>
      </c>
      <c r="L44" s="21">
        <f t="shared" si="8"/>
        <v>45016</v>
      </c>
      <c r="M44" s="96">
        <v>44621</v>
      </c>
      <c r="N44" s="63">
        <v>12</v>
      </c>
      <c r="O44" s="33">
        <f t="shared" si="9"/>
        <v>44986</v>
      </c>
      <c r="P44" s="33">
        <f t="shared" si="10"/>
        <v>45016</v>
      </c>
      <c r="Q44" s="52">
        <v>-5500</v>
      </c>
      <c r="R44" s="51"/>
      <c r="S44" s="30">
        <f t="shared" si="11"/>
        <v>-4200</v>
      </c>
      <c r="T44" s="25">
        <f t="shared" si="12"/>
        <v>5800</v>
      </c>
      <c r="U44" s="118"/>
      <c r="V44" s="104"/>
      <c r="W44" s="104"/>
      <c r="X44" s="104"/>
      <c r="Y44" s="104">
        <v>1300</v>
      </c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</row>
    <row r="45" spans="1:52" x14ac:dyDescent="0.15">
      <c r="A45" s="142"/>
      <c r="B45" s="142"/>
      <c r="C45" s="82">
        <v>43</v>
      </c>
      <c r="D45" s="84" t="s">
        <v>94</v>
      </c>
      <c r="E45" s="76" t="s">
        <v>236</v>
      </c>
      <c r="F45" s="77">
        <v>44736</v>
      </c>
      <c r="G45" s="80">
        <v>45143</v>
      </c>
      <c r="H45" s="79" t="s">
        <v>13</v>
      </c>
      <c r="I45" s="83" t="s">
        <v>95</v>
      </c>
      <c r="J45" s="115">
        <v>10000</v>
      </c>
      <c r="K45" s="115">
        <v>7200</v>
      </c>
      <c r="L45" s="21">
        <f t="shared" si="8"/>
        <v>45051</v>
      </c>
      <c r="M45" s="96">
        <v>44991</v>
      </c>
      <c r="N45" s="63">
        <v>1</v>
      </c>
      <c r="O45" s="33">
        <f t="shared" si="9"/>
        <v>45022</v>
      </c>
      <c r="P45" s="33">
        <f t="shared" si="10"/>
        <v>45051</v>
      </c>
      <c r="Q45" s="52">
        <v>0</v>
      </c>
      <c r="R45" s="51"/>
      <c r="S45" s="30">
        <f t="shared" si="11"/>
        <v>0</v>
      </c>
      <c r="T45" s="25">
        <f t="shared" si="12"/>
        <v>10000</v>
      </c>
      <c r="U45" s="108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</row>
    <row r="46" spans="1:52" x14ac:dyDescent="0.15">
      <c r="A46" s="142"/>
      <c r="B46" s="142"/>
      <c r="C46" s="82">
        <v>44</v>
      </c>
      <c r="D46" s="84" t="s">
        <v>96</v>
      </c>
      <c r="E46" s="76" t="s">
        <v>350</v>
      </c>
      <c r="F46" s="77">
        <v>44970</v>
      </c>
      <c r="G46" s="80">
        <v>45077</v>
      </c>
      <c r="H46" s="79" t="s">
        <v>13</v>
      </c>
      <c r="I46" s="83" t="s">
        <v>97</v>
      </c>
      <c r="J46" s="115">
        <v>10000</v>
      </c>
      <c r="K46" s="115">
        <v>7200</v>
      </c>
      <c r="L46" s="21">
        <f t="shared" si="8"/>
        <v>45059</v>
      </c>
      <c r="M46" s="96">
        <v>44971</v>
      </c>
      <c r="N46" s="63">
        <v>2</v>
      </c>
      <c r="O46" s="33">
        <f t="shared" si="9"/>
        <v>45030</v>
      </c>
      <c r="P46" s="33">
        <f t="shared" si="10"/>
        <v>45059</v>
      </c>
      <c r="Q46" s="52">
        <v>0</v>
      </c>
      <c r="R46" s="51"/>
      <c r="S46" s="30">
        <f t="shared" si="11"/>
        <v>0</v>
      </c>
      <c r="T46" s="25">
        <f t="shared" si="12"/>
        <v>10000</v>
      </c>
      <c r="U46" s="108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</row>
    <row r="47" spans="1:52" x14ac:dyDescent="0.15">
      <c r="A47" s="142"/>
      <c r="B47" s="142"/>
      <c r="C47" s="82">
        <v>45</v>
      </c>
      <c r="D47" s="84" t="s">
        <v>98</v>
      </c>
      <c r="E47" s="76" t="s">
        <v>350</v>
      </c>
      <c r="F47" s="77">
        <v>44740</v>
      </c>
      <c r="G47" s="80">
        <v>45297</v>
      </c>
      <c r="H47" s="79" t="s">
        <v>13</v>
      </c>
      <c r="I47" s="83" t="s">
        <v>99</v>
      </c>
      <c r="J47" s="115">
        <v>9000</v>
      </c>
      <c r="K47" s="115">
        <v>7200</v>
      </c>
      <c r="L47" s="21">
        <f t="shared" si="8"/>
        <v>45052</v>
      </c>
      <c r="M47" s="96">
        <v>44964</v>
      </c>
      <c r="N47" s="63">
        <v>2</v>
      </c>
      <c r="O47" s="33">
        <f t="shared" si="9"/>
        <v>45023</v>
      </c>
      <c r="P47" s="33">
        <f t="shared" si="10"/>
        <v>45052</v>
      </c>
      <c r="Q47" s="52">
        <v>0</v>
      </c>
      <c r="R47" s="51"/>
      <c r="S47" s="30">
        <f t="shared" si="11"/>
        <v>0</v>
      </c>
      <c r="T47" s="25">
        <f t="shared" si="12"/>
        <v>9000</v>
      </c>
      <c r="U47" s="108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</row>
    <row r="48" spans="1:52" x14ac:dyDescent="0.15">
      <c r="A48" s="142"/>
      <c r="B48" s="142"/>
      <c r="C48" s="82">
        <v>46</v>
      </c>
      <c r="D48" s="84" t="s">
        <v>100</v>
      </c>
      <c r="E48" s="76" t="s">
        <v>350</v>
      </c>
      <c r="F48" s="77">
        <v>44761</v>
      </c>
      <c r="G48" s="80">
        <v>45126</v>
      </c>
      <c r="H48" s="79" t="s">
        <v>13</v>
      </c>
      <c r="I48" s="73" t="s">
        <v>381</v>
      </c>
      <c r="J48" s="115">
        <v>10000</v>
      </c>
      <c r="K48" s="115">
        <v>7000</v>
      </c>
      <c r="L48" s="21">
        <f t="shared" si="8"/>
        <v>45035</v>
      </c>
      <c r="M48" s="96">
        <v>44946</v>
      </c>
      <c r="N48" s="63">
        <v>2</v>
      </c>
      <c r="O48" s="33">
        <f t="shared" si="9"/>
        <v>45005</v>
      </c>
      <c r="P48" s="33">
        <f t="shared" si="10"/>
        <v>45035</v>
      </c>
      <c r="Q48" s="52">
        <v>-2000</v>
      </c>
      <c r="R48" s="51"/>
      <c r="S48" s="30">
        <f t="shared" si="11"/>
        <v>-2000</v>
      </c>
      <c r="T48" s="25">
        <f t="shared" si="12"/>
        <v>8000</v>
      </c>
      <c r="U48" s="109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5"/>
      <c r="AN48" s="104"/>
      <c r="AO48" s="104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</row>
    <row r="49" spans="1:52" x14ac:dyDescent="0.15">
      <c r="A49" s="142"/>
      <c r="B49" s="142"/>
      <c r="C49" s="82">
        <v>47</v>
      </c>
      <c r="D49" s="84" t="s">
        <v>328</v>
      </c>
      <c r="E49" s="76" t="s">
        <v>350</v>
      </c>
      <c r="F49" s="77">
        <v>45036</v>
      </c>
      <c r="G49" s="80">
        <v>45138</v>
      </c>
      <c r="H49" s="79" t="s">
        <v>13</v>
      </c>
      <c r="I49" s="73" t="s">
        <v>102</v>
      </c>
      <c r="J49" s="115">
        <v>10000</v>
      </c>
      <c r="K49" s="115">
        <v>7000</v>
      </c>
      <c r="L49" s="21">
        <f t="shared" si="8"/>
        <v>45066</v>
      </c>
      <c r="M49" s="96">
        <v>45037</v>
      </c>
      <c r="N49" s="63">
        <v>0</v>
      </c>
      <c r="O49" s="33">
        <f t="shared" si="9"/>
        <v>45037</v>
      </c>
      <c r="P49" s="33">
        <f t="shared" si="10"/>
        <v>45066</v>
      </c>
      <c r="Q49" s="52">
        <v>0</v>
      </c>
      <c r="R49" s="51"/>
      <c r="S49" s="30">
        <f t="shared" si="11"/>
        <v>0</v>
      </c>
      <c r="T49" s="25">
        <f t="shared" si="12"/>
        <v>10000</v>
      </c>
      <c r="U49" s="109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</row>
    <row r="50" spans="1:52" x14ac:dyDescent="0.15">
      <c r="A50" s="142"/>
      <c r="B50" s="142"/>
      <c r="C50" s="82">
        <v>48</v>
      </c>
      <c r="D50" s="84" t="s">
        <v>103</v>
      </c>
      <c r="E50" s="76" t="s">
        <v>350</v>
      </c>
      <c r="F50" s="77">
        <v>45008</v>
      </c>
      <c r="G50" s="80">
        <v>45198</v>
      </c>
      <c r="H50" s="79" t="s">
        <v>13</v>
      </c>
      <c r="I50" s="137" t="s">
        <v>380</v>
      </c>
      <c r="J50" s="115">
        <v>10000</v>
      </c>
      <c r="K50" s="115">
        <v>7000</v>
      </c>
      <c r="L50" s="21">
        <f t="shared" si="8"/>
        <v>45075</v>
      </c>
      <c r="M50" s="96">
        <v>45015</v>
      </c>
      <c r="N50" s="63">
        <v>1</v>
      </c>
      <c r="O50" s="33">
        <f t="shared" si="9"/>
        <v>45046</v>
      </c>
      <c r="P50" s="33">
        <f t="shared" si="10"/>
        <v>45075</v>
      </c>
      <c r="Q50" s="52">
        <v>0</v>
      </c>
      <c r="R50" s="51">
        <v>7000</v>
      </c>
      <c r="S50" s="30">
        <f t="shared" si="11"/>
        <v>-4000</v>
      </c>
      <c r="T50" s="25">
        <f t="shared" si="12"/>
        <v>6000</v>
      </c>
      <c r="U50" s="109"/>
      <c r="V50" s="104"/>
      <c r="W50" s="104">
        <v>3000</v>
      </c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</row>
    <row r="51" spans="1:52" x14ac:dyDescent="0.15">
      <c r="A51" s="142"/>
      <c r="B51" s="142"/>
      <c r="C51" s="82">
        <v>49</v>
      </c>
      <c r="D51" s="84" t="s">
        <v>104</v>
      </c>
      <c r="E51" s="76" t="s">
        <v>350</v>
      </c>
      <c r="F51" s="77">
        <v>44976</v>
      </c>
      <c r="G51" s="80">
        <v>45077</v>
      </c>
      <c r="H51" s="79" t="s">
        <v>13</v>
      </c>
      <c r="I51" s="73" t="s">
        <v>105</v>
      </c>
      <c r="J51" s="115">
        <v>10000</v>
      </c>
      <c r="K51" s="115">
        <v>7200</v>
      </c>
      <c r="L51" s="21">
        <f t="shared" si="8"/>
        <v>45065</v>
      </c>
      <c r="M51" s="96">
        <v>44977</v>
      </c>
      <c r="N51" s="63">
        <v>2</v>
      </c>
      <c r="O51" s="33">
        <f t="shared" si="9"/>
        <v>45036</v>
      </c>
      <c r="P51" s="33">
        <f t="shared" si="10"/>
        <v>45065</v>
      </c>
      <c r="Q51" s="52">
        <v>-4000</v>
      </c>
      <c r="R51" s="51"/>
      <c r="S51" s="30">
        <f t="shared" si="11"/>
        <v>-4000</v>
      </c>
      <c r="T51" s="25">
        <f t="shared" si="12"/>
        <v>6000</v>
      </c>
      <c r="U51" s="109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</row>
    <row r="52" spans="1:52" x14ac:dyDescent="0.15">
      <c r="A52" s="142"/>
      <c r="B52" s="142"/>
      <c r="C52" s="82">
        <v>50</v>
      </c>
      <c r="D52" s="84" t="s">
        <v>106</v>
      </c>
      <c r="E52" s="76" t="s">
        <v>236</v>
      </c>
      <c r="F52" s="77">
        <v>44762</v>
      </c>
      <c r="G52" s="80">
        <v>45126</v>
      </c>
      <c r="H52" s="79" t="s">
        <v>13</v>
      </c>
      <c r="I52" s="73" t="s">
        <v>107</v>
      </c>
      <c r="J52" s="115">
        <v>10000</v>
      </c>
      <c r="K52" s="115">
        <v>7500</v>
      </c>
      <c r="L52" s="21">
        <f t="shared" si="8"/>
        <v>45065</v>
      </c>
      <c r="M52" s="96">
        <v>44762</v>
      </c>
      <c r="N52" s="63">
        <v>9</v>
      </c>
      <c r="O52" s="33">
        <f t="shared" si="9"/>
        <v>45036</v>
      </c>
      <c r="P52" s="33">
        <f t="shared" si="10"/>
        <v>45065</v>
      </c>
      <c r="Q52" s="52">
        <v>-1500</v>
      </c>
      <c r="R52" s="51"/>
      <c r="S52" s="30">
        <f t="shared" si="11"/>
        <v>0</v>
      </c>
      <c r="T52" s="25">
        <f t="shared" si="12"/>
        <v>10000</v>
      </c>
      <c r="U52" s="109"/>
      <c r="V52" s="104"/>
      <c r="W52" s="104"/>
      <c r="X52" s="104">
        <v>1500</v>
      </c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</row>
    <row r="53" spans="1:52" x14ac:dyDescent="0.15">
      <c r="A53" s="142"/>
      <c r="B53" s="142"/>
      <c r="C53" s="82">
        <v>51</v>
      </c>
      <c r="D53" s="84" t="s">
        <v>108</v>
      </c>
      <c r="E53" s="76" t="s">
        <v>236</v>
      </c>
      <c r="F53" s="77">
        <v>44973</v>
      </c>
      <c r="G53" s="80">
        <v>45077</v>
      </c>
      <c r="H53" s="79" t="s">
        <v>13</v>
      </c>
      <c r="I53" s="73" t="s">
        <v>109</v>
      </c>
      <c r="J53" s="115">
        <v>10000</v>
      </c>
      <c r="K53" s="115">
        <v>7200</v>
      </c>
      <c r="L53" s="21">
        <f t="shared" si="8"/>
        <v>45062</v>
      </c>
      <c r="M53" s="96">
        <v>44974</v>
      </c>
      <c r="N53" s="63">
        <v>2</v>
      </c>
      <c r="O53" s="33">
        <f t="shared" si="9"/>
        <v>45033</v>
      </c>
      <c r="P53" s="33">
        <f t="shared" si="10"/>
        <v>45062</v>
      </c>
      <c r="Q53" s="52">
        <v>0</v>
      </c>
      <c r="R53" s="51"/>
      <c r="S53" s="30">
        <f t="shared" si="11"/>
        <v>0</v>
      </c>
      <c r="T53" s="25">
        <f t="shared" si="12"/>
        <v>10000</v>
      </c>
      <c r="U53" s="117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</row>
    <row r="54" spans="1:52" ht="16.5" customHeight="1" x14ac:dyDescent="0.15">
      <c r="A54" s="142"/>
      <c r="B54" s="142"/>
      <c r="C54" s="82">
        <v>52</v>
      </c>
      <c r="D54" s="84" t="s">
        <v>282</v>
      </c>
      <c r="E54" s="76" t="s">
        <v>350</v>
      </c>
      <c r="F54" s="77">
        <v>44988</v>
      </c>
      <c r="G54" s="80">
        <v>45080</v>
      </c>
      <c r="H54" s="79" t="s">
        <v>13</v>
      </c>
      <c r="I54" s="87" t="s">
        <v>346</v>
      </c>
      <c r="J54" s="115">
        <v>10000</v>
      </c>
      <c r="K54" s="115">
        <v>7200</v>
      </c>
      <c r="L54" s="21">
        <f t="shared" si="8"/>
        <v>45046</v>
      </c>
      <c r="M54" s="96">
        <v>45017</v>
      </c>
      <c r="N54" s="63">
        <v>0</v>
      </c>
      <c r="O54" s="33">
        <f t="shared" si="9"/>
        <v>45017</v>
      </c>
      <c r="P54" s="33">
        <f t="shared" si="10"/>
        <v>45046</v>
      </c>
      <c r="Q54" s="52">
        <v>0</v>
      </c>
      <c r="R54" s="51"/>
      <c r="S54" s="30">
        <f t="shared" si="11"/>
        <v>0</v>
      </c>
      <c r="T54" s="25">
        <f t="shared" si="12"/>
        <v>10000</v>
      </c>
      <c r="U54" s="109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x14ac:dyDescent="0.15">
      <c r="A55" s="142"/>
      <c r="B55" s="142"/>
      <c r="C55" s="82">
        <v>53</v>
      </c>
      <c r="D55" s="84" t="s">
        <v>111</v>
      </c>
      <c r="E55" s="76" t="s">
        <v>350</v>
      </c>
      <c r="F55" s="77">
        <v>44988</v>
      </c>
      <c r="G55" s="80">
        <v>45171</v>
      </c>
      <c r="H55" s="79" t="s">
        <v>13</v>
      </c>
      <c r="I55" s="87" t="s">
        <v>112</v>
      </c>
      <c r="J55" s="115">
        <v>10000</v>
      </c>
      <c r="K55" s="115">
        <v>7200</v>
      </c>
      <c r="L55" s="21">
        <f t="shared" si="8"/>
        <v>45079</v>
      </c>
      <c r="M55" s="96">
        <v>44868</v>
      </c>
      <c r="N55" s="63">
        <v>6</v>
      </c>
      <c r="O55" s="33">
        <f t="shared" si="9"/>
        <v>45049</v>
      </c>
      <c r="P55" s="33">
        <f t="shared" si="10"/>
        <v>45079</v>
      </c>
      <c r="Q55" s="52">
        <v>0</v>
      </c>
      <c r="R55" s="51">
        <v>7200</v>
      </c>
      <c r="S55" s="30">
        <f t="shared" si="11"/>
        <v>0</v>
      </c>
      <c r="T55" s="25">
        <f t="shared" si="12"/>
        <v>10000</v>
      </c>
      <c r="U55" s="109"/>
      <c r="V55" s="104">
        <v>7200</v>
      </c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</row>
    <row r="56" spans="1:52" x14ac:dyDescent="0.15">
      <c r="A56" s="142"/>
      <c r="B56" s="142"/>
      <c r="C56" s="82">
        <v>54</v>
      </c>
      <c r="D56" s="84" t="s">
        <v>113</v>
      </c>
      <c r="E56" s="76" t="s">
        <v>236</v>
      </c>
      <c r="F56" s="77">
        <v>44770</v>
      </c>
      <c r="G56" s="80">
        <v>45199</v>
      </c>
      <c r="H56" s="79" t="s">
        <v>13</v>
      </c>
      <c r="I56" s="87" t="s">
        <v>114</v>
      </c>
      <c r="J56" s="115">
        <v>10000</v>
      </c>
      <c r="K56" s="115">
        <v>7200</v>
      </c>
      <c r="L56" s="21">
        <f t="shared" si="8"/>
        <v>45046</v>
      </c>
      <c r="M56" s="96">
        <v>44986</v>
      </c>
      <c r="N56" s="63">
        <v>1</v>
      </c>
      <c r="O56" s="33">
        <f t="shared" si="9"/>
        <v>45017</v>
      </c>
      <c r="P56" s="33">
        <f t="shared" si="10"/>
        <v>45046</v>
      </c>
      <c r="Q56" s="52">
        <v>-7200</v>
      </c>
      <c r="R56" s="51"/>
      <c r="S56" s="30">
        <f t="shared" si="11"/>
        <v>-7200</v>
      </c>
      <c r="T56" s="25">
        <f t="shared" si="12"/>
        <v>2800</v>
      </c>
      <c r="U56" s="109"/>
      <c r="V56" s="104"/>
      <c r="W56" s="104"/>
      <c r="X56" s="104"/>
      <c r="Y56" s="104"/>
      <c r="Z56" s="104"/>
      <c r="AA56" s="104"/>
      <c r="AB56" s="105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</row>
    <row r="57" spans="1:52" x14ac:dyDescent="0.15">
      <c r="A57" s="142"/>
      <c r="B57" s="142"/>
      <c r="C57" s="82">
        <v>55</v>
      </c>
      <c r="D57" s="84" t="s">
        <v>115</v>
      </c>
      <c r="E57" s="76" t="s">
        <v>236</v>
      </c>
      <c r="F57" s="77">
        <v>44973</v>
      </c>
      <c r="G57" s="80">
        <v>45169</v>
      </c>
      <c r="H57" s="79" t="s">
        <v>13</v>
      </c>
      <c r="I57" s="87" t="s">
        <v>116</v>
      </c>
      <c r="J57" s="115">
        <v>10000</v>
      </c>
      <c r="K57" s="115">
        <v>7200</v>
      </c>
      <c r="L57" s="21">
        <f t="shared" si="8"/>
        <v>45062</v>
      </c>
      <c r="M57" s="96">
        <v>44974</v>
      </c>
      <c r="N57" s="63">
        <v>2</v>
      </c>
      <c r="O57" s="33">
        <f t="shared" si="9"/>
        <v>45033</v>
      </c>
      <c r="P57" s="33">
        <f t="shared" si="10"/>
        <v>45062</v>
      </c>
      <c r="Q57" s="52">
        <v>0</v>
      </c>
      <c r="R57" s="51"/>
      <c r="S57" s="30">
        <f t="shared" si="11"/>
        <v>0</v>
      </c>
      <c r="T57" s="25">
        <f t="shared" si="12"/>
        <v>10000</v>
      </c>
      <c r="U57" s="109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</row>
    <row r="58" spans="1:52" x14ac:dyDescent="0.15">
      <c r="A58" s="142"/>
      <c r="B58" s="145"/>
      <c r="C58" s="79">
        <v>56</v>
      </c>
      <c r="D58" s="83" t="s">
        <v>27</v>
      </c>
      <c r="E58" s="76" t="s">
        <v>236</v>
      </c>
      <c r="F58" s="88">
        <v>45016</v>
      </c>
      <c r="G58" s="80">
        <v>45077</v>
      </c>
      <c r="H58" s="79" t="s">
        <v>28</v>
      </c>
      <c r="I58" s="87" t="s">
        <v>118</v>
      </c>
      <c r="J58" s="115">
        <v>10000</v>
      </c>
      <c r="K58" s="115">
        <v>1900</v>
      </c>
      <c r="L58" s="27">
        <f t="shared" si="8"/>
        <v>45054</v>
      </c>
      <c r="M58" s="96">
        <v>45020</v>
      </c>
      <c r="N58" s="63">
        <v>4</v>
      </c>
      <c r="O58" s="33">
        <f t="shared" si="9"/>
        <v>45048</v>
      </c>
      <c r="P58" s="33">
        <f t="shared" si="10"/>
        <v>45054</v>
      </c>
      <c r="Q58" s="126">
        <v>0</v>
      </c>
      <c r="R58" s="51">
        <v>1900</v>
      </c>
      <c r="S58" s="30">
        <f t="shared" si="11"/>
        <v>0</v>
      </c>
      <c r="T58" s="28">
        <f t="shared" si="12"/>
        <v>10000</v>
      </c>
      <c r="U58" s="109"/>
      <c r="V58" s="104"/>
      <c r="W58" s="104">
        <v>1900</v>
      </c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</row>
    <row r="59" spans="1:52" x14ac:dyDescent="0.15">
      <c r="A59" s="142"/>
      <c r="B59" s="142"/>
      <c r="C59" s="82">
        <v>57</v>
      </c>
      <c r="D59" s="84" t="s">
        <v>284</v>
      </c>
      <c r="E59" s="76" t="s">
        <v>350</v>
      </c>
      <c r="F59" s="77">
        <v>45022</v>
      </c>
      <c r="G59" s="80">
        <v>45113</v>
      </c>
      <c r="H59" s="79" t="s">
        <v>13</v>
      </c>
      <c r="I59" s="73" t="s">
        <v>120</v>
      </c>
      <c r="J59" s="115">
        <v>8000</v>
      </c>
      <c r="K59" s="115">
        <v>7200</v>
      </c>
      <c r="L59" s="27">
        <f t="shared" si="8"/>
        <v>45052</v>
      </c>
      <c r="M59" s="96">
        <v>45023</v>
      </c>
      <c r="N59" s="63">
        <v>0</v>
      </c>
      <c r="O59" s="33">
        <f t="shared" si="9"/>
        <v>45023</v>
      </c>
      <c r="P59" s="33">
        <f t="shared" si="10"/>
        <v>45052</v>
      </c>
      <c r="Q59" s="55">
        <v>0</v>
      </c>
      <c r="R59" s="51"/>
      <c r="S59" s="30">
        <f t="shared" si="11"/>
        <v>0</v>
      </c>
      <c r="T59" s="25">
        <f t="shared" si="12"/>
        <v>8000</v>
      </c>
      <c r="U59" s="112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5"/>
      <c r="AH59" s="104"/>
      <c r="AI59" s="104"/>
      <c r="AJ59" s="104"/>
      <c r="AK59" s="104"/>
      <c r="AL59" s="104"/>
      <c r="AM59" s="104"/>
      <c r="AN59" s="104"/>
      <c r="AO59" s="104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</row>
    <row r="60" spans="1:52" x14ac:dyDescent="0.15">
      <c r="A60" s="142"/>
      <c r="B60" s="142"/>
      <c r="C60" s="82">
        <v>58</v>
      </c>
      <c r="D60" s="84" t="s">
        <v>423</v>
      </c>
      <c r="E60" s="76" t="s">
        <v>350</v>
      </c>
      <c r="F60" s="89">
        <v>45009</v>
      </c>
      <c r="G60" s="80">
        <v>45107</v>
      </c>
      <c r="H60" s="82" t="s">
        <v>13</v>
      </c>
      <c r="I60" s="73" t="s">
        <v>122</v>
      </c>
      <c r="J60" s="115">
        <v>10000</v>
      </c>
      <c r="K60" s="115">
        <v>7000</v>
      </c>
      <c r="L60" s="27">
        <f t="shared" si="8"/>
        <v>45058</v>
      </c>
      <c r="M60" s="96">
        <v>44998</v>
      </c>
      <c r="N60" s="63">
        <v>1</v>
      </c>
      <c r="O60" s="33">
        <f t="shared" si="9"/>
        <v>45029</v>
      </c>
      <c r="P60" s="33">
        <f t="shared" si="10"/>
        <v>45058</v>
      </c>
      <c r="Q60" s="55"/>
      <c r="R60" s="51"/>
      <c r="S60" s="30">
        <f t="shared" si="11"/>
        <v>0</v>
      </c>
      <c r="T60" s="25">
        <f t="shared" si="12"/>
        <v>10000</v>
      </c>
      <c r="U60" s="109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</row>
    <row r="61" spans="1:52" x14ac:dyDescent="0.15">
      <c r="A61" s="142"/>
      <c r="B61" s="142"/>
      <c r="C61" s="82">
        <v>59</v>
      </c>
      <c r="D61" s="84" t="s">
        <v>123</v>
      </c>
      <c r="E61" s="76" t="s">
        <v>350</v>
      </c>
      <c r="F61" s="89">
        <v>44978</v>
      </c>
      <c r="G61" s="80">
        <v>45077</v>
      </c>
      <c r="H61" s="82" t="s">
        <v>13</v>
      </c>
      <c r="I61" s="73" t="s">
        <v>124</v>
      </c>
      <c r="J61" s="115">
        <v>10000</v>
      </c>
      <c r="K61" s="115">
        <v>7300</v>
      </c>
      <c r="L61" s="27">
        <f t="shared" si="8"/>
        <v>45067</v>
      </c>
      <c r="M61" s="96">
        <v>45007</v>
      </c>
      <c r="N61" s="63">
        <v>1</v>
      </c>
      <c r="O61" s="33">
        <f t="shared" si="9"/>
        <v>45038</v>
      </c>
      <c r="P61" s="33">
        <f t="shared" si="10"/>
        <v>45067</v>
      </c>
      <c r="Q61" s="55">
        <v>0</v>
      </c>
      <c r="R61" s="51"/>
      <c r="S61" s="30">
        <f t="shared" si="11"/>
        <v>0</v>
      </c>
      <c r="T61" s="25">
        <f t="shared" si="12"/>
        <v>10000</v>
      </c>
      <c r="U61" s="109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</row>
    <row r="62" spans="1:52" x14ac:dyDescent="0.15">
      <c r="A62" s="142"/>
      <c r="B62" s="142"/>
      <c r="C62" s="82">
        <v>60</v>
      </c>
      <c r="D62" s="84" t="s">
        <v>125</v>
      </c>
      <c r="E62" s="76" t="s">
        <v>350</v>
      </c>
      <c r="F62" s="89">
        <v>44970</v>
      </c>
      <c r="G62" s="80">
        <v>45169</v>
      </c>
      <c r="H62" s="82" t="s">
        <v>13</v>
      </c>
      <c r="I62" s="73" t="s">
        <v>126</v>
      </c>
      <c r="J62" s="115">
        <v>10000</v>
      </c>
      <c r="K62" s="115">
        <v>7000</v>
      </c>
      <c r="L62" s="27">
        <f t="shared" si="8"/>
        <v>45059</v>
      </c>
      <c r="M62" s="96">
        <v>44971</v>
      </c>
      <c r="N62" s="63">
        <v>2</v>
      </c>
      <c r="O62" s="33">
        <f t="shared" si="9"/>
        <v>45030</v>
      </c>
      <c r="P62" s="33">
        <f t="shared" si="10"/>
        <v>45059</v>
      </c>
      <c r="Q62" s="55">
        <v>0</v>
      </c>
      <c r="R62" s="51"/>
      <c r="S62" s="30">
        <f t="shared" si="11"/>
        <v>0</v>
      </c>
      <c r="T62" s="25">
        <f t="shared" si="12"/>
        <v>10000</v>
      </c>
      <c r="U62" s="109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  <c r="AO62" s="104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</row>
    <row r="63" spans="1:52" x14ac:dyDescent="0.15">
      <c r="A63" s="142"/>
      <c r="B63" s="142"/>
      <c r="C63" s="82">
        <v>61</v>
      </c>
      <c r="D63" s="84" t="s">
        <v>127</v>
      </c>
      <c r="E63" s="76" t="s">
        <v>350</v>
      </c>
      <c r="F63" s="77">
        <v>44873</v>
      </c>
      <c r="G63" s="80">
        <v>45054</v>
      </c>
      <c r="H63" s="79" t="s">
        <v>13</v>
      </c>
      <c r="I63" s="87" t="s">
        <v>128</v>
      </c>
      <c r="J63" s="115">
        <v>10000</v>
      </c>
      <c r="K63" s="115">
        <v>7500</v>
      </c>
      <c r="L63" s="27">
        <f t="shared" si="8"/>
        <v>45054</v>
      </c>
      <c r="M63" s="96">
        <v>44874</v>
      </c>
      <c r="N63" s="63">
        <v>5</v>
      </c>
      <c r="O63" s="33">
        <f t="shared" si="9"/>
        <v>45025</v>
      </c>
      <c r="P63" s="33">
        <f t="shared" si="10"/>
        <v>45054</v>
      </c>
      <c r="Q63" s="52">
        <v>-8500</v>
      </c>
      <c r="R63" s="51"/>
      <c r="S63" s="30">
        <f t="shared" si="11"/>
        <v>-7500</v>
      </c>
      <c r="T63" s="25">
        <f t="shared" si="12"/>
        <v>2500</v>
      </c>
      <c r="U63" s="109"/>
      <c r="V63" s="104"/>
      <c r="W63" s="104">
        <v>1000</v>
      </c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</row>
    <row r="64" spans="1:52" x14ac:dyDescent="0.15">
      <c r="A64" s="142"/>
      <c r="B64" s="142"/>
      <c r="C64" s="82">
        <v>62</v>
      </c>
      <c r="D64" s="84" t="s">
        <v>129</v>
      </c>
      <c r="E64" s="76" t="s">
        <v>350</v>
      </c>
      <c r="F64" s="77">
        <v>45005</v>
      </c>
      <c r="G64" s="80">
        <v>45138</v>
      </c>
      <c r="H64" s="79" t="s">
        <v>13</v>
      </c>
      <c r="I64" s="83" t="s">
        <v>130</v>
      </c>
      <c r="J64" s="115">
        <v>10000</v>
      </c>
      <c r="K64" s="115">
        <v>7200</v>
      </c>
      <c r="L64" s="21">
        <f t="shared" si="8"/>
        <v>45066</v>
      </c>
      <c r="M64" s="96">
        <v>45006</v>
      </c>
      <c r="N64" s="63">
        <v>1</v>
      </c>
      <c r="O64" s="33">
        <f t="shared" si="9"/>
        <v>45037</v>
      </c>
      <c r="P64" s="33">
        <f t="shared" si="10"/>
        <v>45066</v>
      </c>
      <c r="Q64" s="52">
        <v>0</v>
      </c>
      <c r="R64" s="51"/>
      <c r="S64" s="30">
        <f t="shared" si="11"/>
        <v>0</v>
      </c>
      <c r="T64" s="25">
        <f t="shared" si="12"/>
        <v>10000</v>
      </c>
      <c r="U64" s="117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</row>
    <row r="65" spans="1:52" x14ac:dyDescent="0.15">
      <c r="A65" s="142"/>
      <c r="B65" s="142"/>
      <c r="C65" s="82">
        <v>63</v>
      </c>
      <c r="D65" s="84" t="s">
        <v>131</v>
      </c>
      <c r="E65" s="76" t="s">
        <v>236</v>
      </c>
      <c r="F65" s="77">
        <v>44812</v>
      </c>
      <c r="G65" s="80">
        <v>45054</v>
      </c>
      <c r="H65" s="79" t="s">
        <v>13</v>
      </c>
      <c r="I65" s="82" t="s">
        <v>132</v>
      </c>
      <c r="J65" s="115">
        <v>10000</v>
      </c>
      <c r="K65" s="115">
        <v>7200</v>
      </c>
      <c r="L65" s="21">
        <f t="shared" si="8"/>
        <v>45054</v>
      </c>
      <c r="M65" s="96">
        <v>44813</v>
      </c>
      <c r="N65" s="63">
        <v>7</v>
      </c>
      <c r="O65" s="33">
        <f t="shared" si="9"/>
        <v>45025</v>
      </c>
      <c r="P65" s="33">
        <f t="shared" si="10"/>
        <v>45054</v>
      </c>
      <c r="Q65" s="52">
        <v>0</v>
      </c>
      <c r="R65" s="51"/>
      <c r="S65" s="30">
        <f t="shared" si="11"/>
        <v>0</v>
      </c>
      <c r="T65" s="25">
        <f t="shared" si="12"/>
        <v>10000</v>
      </c>
      <c r="U65" s="108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</row>
    <row r="66" spans="1:52" x14ac:dyDescent="0.15">
      <c r="A66" s="142"/>
      <c r="B66" s="142"/>
      <c r="C66" s="82">
        <v>64</v>
      </c>
      <c r="D66" s="84" t="s">
        <v>133</v>
      </c>
      <c r="E66" s="76" t="s">
        <v>350</v>
      </c>
      <c r="F66" s="77">
        <v>44813</v>
      </c>
      <c r="G66" s="80">
        <v>45138</v>
      </c>
      <c r="H66" s="79" t="s">
        <v>13</v>
      </c>
      <c r="I66" s="82" t="s">
        <v>134</v>
      </c>
      <c r="J66" s="115">
        <v>10000</v>
      </c>
      <c r="K66" s="115">
        <v>7200</v>
      </c>
      <c r="L66" s="21">
        <f t="shared" si="8"/>
        <v>45046</v>
      </c>
      <c r="M66" s="96">
        <v>44958</v>
      </c>
      <c r="N66" s="63">
        <v>2</v>
      </c>
      <c r="O66" s="33">
        <f t="shared" si="9"/>
        <v>45017</v>
      </c>
      <c r="P66" s="33">
        <f t="shared" si="10"/>
        <v>45046</v>
      </c>
      <c r="Q66" s="52">
        <v>0</v>
      </c>
      <c r="R66" s="51"/>
      <c r="S66" s="30">
        <f t="shared" si="11"/>
        <v>0</v>
      </c>
      <c r="T66" s="25">
        <f t="shared" si="12"/>
        <v>10000</v>
      </c>
      <c r="U66" s="108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</row>
    <row r="67" spans="1:52" x14ac:dyDescent="0.15">
      <c r="A67" s="142"/>
      <c r="B67" s="142"/>
      <c r="C67" s="82">
        <v>65</v>
      </c>
      <c r="D67" s="84" t="s">
        <v>135</v>
      </c>
      <c r="E67" s="76" t="s">
        <v>350</v>
      </c>
      <c r="F67" s="77">
        <v>44984</v>
      </c>
      <c r="G67" s="80">
        <v>45287</v>
      </c>
      <c r="H67" s="79" t="s">
        <v>13</v>
      </c>
      <c r="I67" s="82" t="s">
        <v>136</v>
      </c>
      <c r="J67" s="115">
        <v>10000</v>
      </c>
      <c r="K67" s="115">
        <v>7000</v>
      </c>
      <c r="L67" s="21">
        <f t="shared" ref="L67:L98" si="13">IF($N67&lt;&gt;"",IF($H67="周付",($N67+1)*7+$M67-1,EDATE($M67,$N67+1)-1),"-")</f>
        <v>45073</v>
      </c>
      <c r="M67" s="96">
        <v>44985</v>
      </c>
      <c r="N67" s="63">
        <v>2</v>
      </c>
      <c r="O67" s="33">
        <f t="shared" ref="O67:O98" si="14">IF($N67&lt;&gt;"",IF($H67="周付",($N67)*7+$M67,EDATE($M67,$N67)),"")</f>
        <v>45044</v>
      </c>
      <c r="P67" s="33">
        <f t="shared" ref="P67:P98" si="15">IF($N67&lt;&gt;"",IF($H67="周付",($N67+1)*7+$M67-1,EDATE($M67,$N67+1)-1),"")</f>
        <v>45073</v>
      </c>
      <c r="Q67" s="52">
        <v>0</v>
      </c>
      <c r="R67" s="51"/>
      <c r="S67" s="30">
        <f t="shared" ref="S67:S98" si="16">SUM($V67:$BC67)+$Q67-$R67</f>
        <v>0</v>
      </c>
      <c r="T67" s="25">
        <f t="shared" ref="T67:T98" si="17">J67+S67</f>
        <v>10000</v>
      </c>
      <c r="U67" s="108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</row>
    <row r="68" spans="1:52" x14ac:dyDescent="0.15">
      <c r="A68" s="142"/>
      <c r="B68" s="142"/>
      <c r="C68" s="82">
        <v>66</v>
      </c>
      <c r="D68" s="84" t="s">
        <v>304</v>
      </c>
      <c r="E68" s="76" t="s">
        <v>350</v>
      </c>
      <c r="F68" s="77">
        <v>45010</v>
      </c>
      <c r="G68" s="80">
        <v>45101</v>
      </c>
      <c r="H68" s="79" t="s">
        <v>265</v>
      </c>
      <c r="I68" s="82" t="s">
        <v>138</v>
      </c>
      <c r="J68" s="115">
        <v>10000</v>
      </c>
      <c r="K68" s="115">
        <v>7300</v>
      </c>
      <c r="L68" s="21">
        <f t="shared" si="13"/>
        <v>45072</v>
      </c>
      <c r="M68" s="96">
        <v>45012</v>
      </c>
      <c r="N68" s="63">
        <v>1</v>
      </c>
      <c r="O68" s="33">
        <f t="shared" si="14"/>
        <v>45043</v>
      </c>
      <c r="P68" s="33">
        <f t="shared" si="15"/>
        <v>45072</v>
      </c>
      <c r="Q68" s="52">
        <v>0</v>
      </c>
      <c r="R68" s="51"/>
      <c r="S68" s="30">
        <f t="shared" si="16"/>
        <v>0</v>
      </c>
      <c r="T68" s="25">
        <f t="shared" si="17"/>
        <v>10000</v>
      </c>
      <c r="U68" s="117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</row>
    <row r="69" spans="1:52" x14ac:dyDescent="0.15">
      <c r="A69" s="142"/>
      <c r="B69" s="142"/>
      <c r="C69" s="82">
        <v>67</v>
      </c>
      <c r="D69" s="84" t="s">
        <v>250</v>
      </c>
      <c r="E69" s="76" t="s">
        <v>350</v>
      </c>
      <c r="F69" s="77">
        <v>44973</v>
      </c>
      <c r="G69" s="80">
        <v>45107</v>
      </c>
      <c r="H69" s="79" t="s">
        <v>13</v>
      </c>
      <c r="I69" s="82" t="s">
        <v>140</v>
      </c>
      <c r="J69" s="115">
        <v>10000</v>
      </c>
      <c r="K69" s="115">
        <v>7500</v>
      </c>
      <c r="L69" s="21">
        <f t="shared" si="13"/>
        <v>45062</v>
      </c>
      <c r="M69" s="96">
        <v>45002</v>
      </c>
      <c r="N69" s="63">
        <v>1</v>
      </c>
      <c r="O69" s="33">
        <f t="shared" si="14"/>
        <v>45033</v>
      </c>
      <c r="P69" s="33">
        <f t="shared" si="15"/>
        <v>45062</v>
      </c>
      <c r="Q69" s="52">
        <v>0</v>
      </c>
      <c r="R69" s="51">
        <v>7500</v>
      </c>
      <c r="S69" s="30">
        <f t="shared" si="16"/>
        <v>0</v>
      </c>
      <c r="T69" s="25">
        <f t="shared" si="17"/>
        <v>10000</v>
      </c>
      <c r="U69" s="117"/>
      <c r="V69" s="104"/>
      <c r="W69" s="104">
        <v>7500</v>
      </c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</row>
    <row r="70" spans="1:52" x14ac:dyDescent="0.15">
      <c r="A70" s="142"/>
      <c r="B70" s="142"/>
      <c r="C70" s="82">
        <v>68</v>
      </c>
      <c r="D70" s="84" t="s">
        <v>141</v>
      </c>
      <c r="E70" s="76" t="s">
        <v>350</v>
      </c>
      <c r="F70" s="77">
        <v>44970</v>
      </c>
      <c r="G70" s="80">
        <v>45077</v>
      </c>
      <c r="H70" s="79" t="s">
        <v>13</v>
      </c>
      <c r="I70" s="82" t="s">
        <v>142</v>
      </c>
      <c r="J70" s="115">
        <v>10000</v>
      </c>
      <c r="K70" s="115">
        <v>7500</v>
      </c>
      <c r="L70" s="21">
        <f t="shared" si="13"/>
        <v>45059</v>
      </c>
      <c r="M70" s="96">
        <v>44971</v>
      </c>
      <c r="N70" s="63">
        <v>2</v>
      </c>
      <c r="O70" s="33">
        <f t="shared" si="14"/>
        <v>45030</v>
      </c>
      <c r="P70" s="33">
        <f t="shared" si="15"/>
        <v>45059</v>
      </c>
      <c r="Q70" s="52">
        <v>0</v>
      </c>
      <c r="R70" s="51"/>
      <c r="S70" s="30">
        <f t="shared" si="16"/>
        <v>0</v>
      </c>
      <c r="T70" s="25">
        <f t="shared" si="17"/>
        <v>10000</v>
      </c>
      <c r="U70" s="117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</row>
    <row r="71" spans="1:52" x14ac:dyDescent="0.15">
      <c r="A71" s="142"/>
      <c r="B71" s="142"/>
      <c r="C71" s="82">
        <v>69</v>
      </c>
      <c r="D71" s="84" t="s">
        <v>283</v>
      </c>
      <c r="E71" s="76" t="s">
        <v>350</v>
      </c>
      <c r="F71" s="77">
        <v>45022</v>
      </c>
      <c r="G71" s="80">
        <v>45113</v>
      </c>
      <c r="H71" s="79" t="s">
        <v>13</v>
      </c>
      <c r="I71" s="82" t="s">
        <v>347</v>
      </c>
      <c r="J71" s="115">
        <v>8000</v>
      </c>
      <c r="K71" s="115">
        <v>7200</v>
      </c>
      <c r="L71" s="21">
        <f t="shared" si="13"/>
        <v>45053</v>
      </c>
      <c r="M71" s="96">
        <v>45024</v>
      </c>
      <c r="N71" s="63">
        <v>0</v>
      </c>
      <c r="O71" s="33">
        <f t="shared" si="14"/>
        <v>45024</v>
      </c>
      <c r="P71" s="33">
        <f t="shared" si="15"/>
        <v>45053</v>
      </c>
      <c r="Q71" s="52">
        <v>-1000</v>
      </c>
      <c r="R71" s="51"/>
      <c r="S71" s="30">
        <f t="shared" si="16"/>
        <v>-1000</v>
      </c>
      <c r="T71" s="25">
        <f t="shared" si="17"/>
        <v>7000</v>
      </c>
      <c r="U71" s="109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5"/>
      <c r="AH71" s="106"/>
      <c r="AI71" s="104"/>
      <c r="AJ71" s="104"/>
      <c r="AK71" s="104"/>
      <c r="AL71" s="104"/>
      <c r="AM71" s="104"/>
      <c r="AN71" s="104"/>
      <c r="AO71" s="104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</row>
    <row r="72" spans="1:52" x14ac:dyDescent="0.15">
      <c r="A72" s="142"/>
      <c r="B72" s="142"/>
      <c r="C72" s="82">
        <v>70</v>
      </c>
      <c r="D72" s="84" t="s">
        <v>144</v>
      </c>
      <c r="E72" s="76" t="s">
        <v>236</v>
      </c>
      <c r="F72" s="77">
        <v>45008</v>
      </c>
      <c r="G72" s="80">
        <v>45191</v>
      </c>
      <c r="H72" s="79" t="s">
        <v>13</v>
      </c>
      <c r="I72" s="82" t="s">
        <v>145</v>
      </c>
      <c r="J72" s="115">
        <v>10000</v>
      </c>
      <c r="K72" s="115">
        <v>7200</v>
      </c>
      <c r="L72" s="21">
        <f t="shared" si="13"/>
        <v>45068</v>
      </c>
      <c r="M72" s="96">
        <v>45008</v>
      </c>
      <c r="N72" s="63">
        <v>1</v>
      </c>
      <c r="O72" s="33">
        <f t="shared" si="14"/>
        <v>45039</v>
      </c>
      <c r="P72" s="33">
        <f t="shared" si="15"/>
        <v>45068</v>
      </c>
      <c r="Q72" s="53">
        <v>0</v>
      </c>
      <c r="R72" s="51"/>
      <c r="S72" s="30">
        <f t="shared" si="16"/>
        <v>0</v>
      </c>
      <c r="T72" s="25">
        <f t="shared" si="17"/>
        <v>10000</v>
      </c>
      <c r="U72" s="108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5"/>
      <c r="AI72" s="106"/>
      <c r="AJ72" s="106"/>
      <c r="AK72" s="106"/>
      <c r="AL72" s="106"/>
      <c r="AM72" s="106"/>
      <c r="AN72" s="106"/>
      <c r="AO72" s="106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</row>
    <row r="73" spans="1:52" x14ac:dyDescent="0.15">
      <c r="A73" s="142"/>
      <c r="B73" s="142"/>
      <c r="C73" s="82">
        <v>71</v>
      </c>
      <c r="D73" s="84" t="s">
        <v>422</v>
      </c>
      <c r="E73" s="76" t="s">
        <v>236</v>
      </c>
      <c r="F73" s="77">
        <v>44971</v>
      </c>
      <c r="G73" s="80">
        <v>45077</v>
      </c>
      <c r="H73" s="79" t="s">
        <v>13</v>
      </c>
      <c r="I73" s="82" t="s">
        <v>147</v>
      </c>
      <c r="J73" s="115">
        <v>10000</v>
      </c>
      <c r="K73" s="115">
        <v>7500</v>
      </c>
      <c r="L73" s="21">
        <f t="shared" si="13"/>
        <v>45060</v>
      </c>
      <c r="M73" s="96">
        <v>44972</v>
      </c>
      <c r="N73" s="63">
        <v>2</v>
      </c>
      <c r="O73" s="33">
        <f t="shared" si="14"/>
        <v>45031</v>
      </c>
      <c r="P73" s="33">
        <f t="shared" si="15"/>
        <v>45060</v>
      </c>
      <c r="Q73" s="52"/>
      <c r="R73" s="51"/>
      <c r="S73" s="30">
        <f t="shared" si="16"/>
        <v>0</v>
      </c>
      <c r="T73" s="25">
        <f t="shared" si="17"/>
        <v>10000</v>
      </c>
      <c r="U73" s="108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</row>
    <row r="74" spans="1:52" x14ac:dyDescent="0.15">
      <c r="A74" s="142"/>
      <c r="B74" s="142"/>
      <c r="C74" s="82">
        <v>72</v>
      </c>
      <c r="D74" s="84" t="s">
        <v>148</v>
      </c>
      <c r="E74" s="76" t="s">
        <v>236</v>
      </c>
      <c r="F74" s="77">
        <v>44964</v>
      </c>
      <c r="G74" s="80">
        <v>45145</v>
      </c>
      <c r="H74" s="79" t="s">
        <v>13</v>
      </c>
      <c r="I74" s="82" t="s">
        <v>149</v>
      </c>
      <c r="J74" s="115">
        <v>10000</v>
      </c>
      <c r="K74" s="115">
        <v>7200</v>
      </c>
      <c r="L74" s="21">
        <f t="shared" si="13"/>
        <v>45053</v>
      </c>
      <c r="M74" s="96">
        <v>44965</v>
      </c>
      <c r="N74" s="63">
        <v>2</v>
      </c>
      <c r="O74" s="33">
        <f t="shared" si="14"/>
        <v>45024</v>
      </c>
      <c r="P74" s="33">
        <f t="shared" si="15"/>
        <v>45053</v>
      </c>
      <c r="Q74" s="52">
        <v>0</v>
      </c>
      <c r="R74" s="51"/>
      <c r="S74" s="30">
        <f t="shared" si="16"/>
        <v>0</v>
      </c>
      <c r="T74" s="25">
        <f t="shared" si="17"/>
        <v>10000</v>
      </c>
      <c r="U74" s="108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</row>
    <row r="75" spans="1:52" x14ac:dyDescent="0.15">
      <c r="A75" s="142"/>
      <c r="B75" s="142"/>
      <c r="C75" s="82">
        <v>73</v>
      </c>
      <c r="D75" s="84" t="s">
        <v>150</v>
      </c>
      <c r="E75" s="76" t="s">
        <v>350</v>
      </c>
      <c r="F75" s="77">
        <v>45005</v>
      </c>
      <c r="G75" s="80">
        <v>45229</v>
      </c>
      <c r="H75" s="79" t="s">
        <v>13</v>
      </c>
      <c r="I75" s="82" t="s">
        <v>151</v>
      </c>
      <c r="J75" s="115">
        <v>10000</v>
      </c>
      <c r="K75" s="115">
        <v>7000</v>
      </c>
      <c r="L75" s="21">
        <f t="shared" si="13"/>
        <v>45056</v>
      </c>
      <c r="M75" s="96">
        <v>45027</v>
      </c>
      <c r="N75" s="63">
        <v>0</v>
      </c>
      <c r="O75" s="33">
        <f t="shared" si="14"/>
        <v>45027</v>
      </c>
      <c r="P75" s="33">
        <f t="shared" si="15"/>
        <v>45056</v>
      </c>
      <c r="Q75" s="52">
        <v>0</v>
      </c>
      <c r="R75" s="51"/>
      <c r="S75" s="30">
        <f t="shared" si="16"/>
        <v>0</v>
      </c>
      <c r="T75" s="25">
        <f t="shared" si="17"/>
        <v>10000</v>
      </c>
      <c r="U75" s="108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</row>
    <row r="76" spans="1:52" x14ac:dyDescent="0.15">
      <c r="A76" s="142"/>
      <c r="B76" s="142"/>
      <c r="C76" s="82">
        <v>74</v>
      </c>
      <c r="D76" s="84" t="s">
        <v>305</v>
      </c>
      <c r="E76" s="76" t="s">
        <v>350</v>
      </c>
      <c r="F76" s="77">
        <v>44831</v>
      </c>
      <c r="G76" s="80">
        <v>45230</v>
      </c>
      <c r="H76" s="79" t="s">
        <v>28</v>
      </c>
      <c r="I76" s="82" t="s">
        <v>153</v>
      </c>
      <c r="J76" s="115">
        <v>10000</v>
      </c>
      <c r="K76" s="115">
        <v>1750</v>
      </c>
      <c r="L76" s="21">
        <f t="shared" si="13"/>
        <v>45046</v>
      </c>
      <c r="M76" s="96">
        <v>44830</v>
      </c>
      <c r="N76" s="63">
        <v>30</v>
      </c>
      <c r="O76" s="33">
        <f t="shared" si="14"/>
        <v>45040</v>
      </c>
      <c r="P76" s="33">
        <f t="shared" si="15"/>
        <v>45046</v>
      </c>
      <c r="Q76" s="52">
        <v>0</v>
      </c>
      <c r="R76" s="51">
        <v>1750</v>
      </c>
      <c r="S76" s="30">
        <f t="shared" si="16"/>
        <v>0</v>
      </c>
      <c r="T76" s="25">
        <f t="shared" si="17"/>
        <v>10000</v>
      </c>
      <c r="U76" s="108"/>
      <c r="V76" s="104"/>
      <c r="W76" s="104">
        <v>1750</v>
      </c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</row>
    <row r="77" spans="1:52" x14ac:dyDescent="0.15">
      <c r="A77" s="142"/>
      <c r="B77" s="142"/>
      <c r="C77" s="82">
        <v>75</v>
      </c>
      <c r="D77" s="84" t="s">
        <v>332</v>
      </c>
      <c r="E77" s="76" t="s">
        <v>350</v>
      </c>
      <c r="F77" s="77">
        <v>45036</v>
      </c>
      <c r="G77" s="80">
        <v>45230</v>
      </c>
      <c r="H77" s="79" t="s">
        <v>329</v>
      </c>
      <c r="I77" s="82" t="s">
        <v>155</v>
      </c>
      <c r="J77" s="115">
        <v>7000</v>
      </c>
      <c r="K77" s="115">
        <v>1900</v>
      </c>
      <c r="L77" s="21">
        <f t="shared" si="13"/>
        <v>45057</v>
      </c>
      <c r="M77" s="96">
        <v>45037</v>
      </c>
      <c r="N77" s="63">
        <v>2</v>
      </c>
      <c r="O77" s="33">
        <f t="shared" si="14"/>
        <v>45051</v>
      </c>
      <c r="P77" s="33">
        <f t="shared" si="15"/>
        <v>45057</v>
      </c>
      <c r="Q77" s="52">
        <v>-1000</v>
      </c>
      <c r="R77" s="51">
        <v>1900</v>
      </c>
      <c r="S77" s="30">
        <f t="shared" si="16"/>
        <v>0</v>
      </c>
      <c r="T77" s="25">
        <f t="shared" si="17"/>
        <v>7000</v>
      </c>
      <c r="U77" s="108"/>
      <c r="V77" s="104"/>
      <c r="W77" s="104"/>
      <c r="X77" s="104"/>
      <c r="Y77" s="104">
        <v>2900</v>
      </c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</row>
    <row r="78" spans="1:52" x14ac:dyDescent="0.15">
      <c r="A78" s="142"/>
      <c r="B78" s="142"/>
      <c r="C78" s="82">
        <v>76</v>
      </c>
      <c r="D78" s="84" t="s">
        <v>156</v>
      </c>
      <c r="E78" s="76" t="s">
        <v>236</v>
      </c>
      <c r="F78" s="77">
        <v>44855</v>
      </c>
      <c r="G78" s="80">
        <v>45036</v>
      </c>
      <c r="H78" s="79" t="s">
        <v>13</v>
      </c>
      <c r="I78" s="82" t="s">
        <v>157</v>
      </c>
      <c r="J78" s="115">
        <v>10000</v>
      </c>
      <c r="K78" s="115">
        <v>7500</v>
      </c>
      <c r="L78" s="21">
        <f t="shared" si="13"/>
        <v>45036</v>
      </c>
      <c r="M78" s="96">
        <v>44855</v>
      </c>
      <c r="N78" s="63">
        <v>5</v>
      </c>
      <c r="O78" s="33">
        <f t="shared" si="14"/>
        <v>45006</v>
      </c>
      <c r="P78" s="33">
        <f t="shared" si="15"/>
        <v>45036</v>
      </c>
      <c r="Q78" s="53">
        <v>0</v>
      </c>
      <c r="R78" s="51">
        <v>5000</v>
      </c>
      <c r="S78" s="30">
        <f t="shared" si="16"/>
        <v>0</v>
      </c>
      <c r="T78" s="25">
        <f t="shared" si="17"/>
        <v>10000</v>
      </c>
      <c r="U78" s="108" t="s">
        <v>412</v>
      </c>
      <c r="V78" s="106"/>
      <c r="W78" s="106"/>
      <c r="X78" s="106"/>
      <c r="Y78" s="106"/>
      <c r="Z78" s="106">
        <v>5000</v>
      </c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</row>
    <row r="79" spans="1:52" x14ac:dyDescent="0.15">
      <c r="A79" s="142"/>
      <c r="B79" s="142"/>
      <c r="C79" s="82">
        <v>77</v>
      </c>
      <c r="D79" s="84" t="s">
        <v>158</v>
      </c>
      <c r="E79" s="76" t="s">
        <v>350</v>
      </c>
      <c r="F79" s="77">
        <v>44987</v>
      </c>
      <c r="G79" s="80">
        <v>45085</v>
      </c>
      <c r="H79" s="79" t="s">
        <v>13</v>
      </c>
      <c r="I79" s="82" t="s">
        <v>159</v>
      </c>
      <c r="J79" s="115">
        <v>10000</v>
      </c>
      <c r="K79" s="115">
        <v>7200</v>
      </c>
      <c r="L79" s="21">
        <f t="shared" si="13"/>
        <v>45054</v>
      </c>
      <c r="M79" s="96">
        <v>44994</v>
      </c>
      <c r="N79" s="63">
        <v>1</v>
      </c>
      <c r="O79" s="33">
        <f t="shared" si="14"/>
        <v>45025</v>
      </c>
      <c r="P79" s="33">
        <f t="shared" si="15"/>
        <v>45054</v>
      </c>
      <c r="Q79" s="53">
        <v>-7200</v>
      </c>
      <c r="R79" s="51"/>
      <c r="S79" s="30">
        <f t="shared" si="16"/>
        <v>-3700</v>
      </c>
      <c r="T79" s="25">
        <f t="shared" si="17"/>
        <v>6300</v>
      </c>
      <c r="U79" s="118"/>
      <c r="V79" s="106">
        <v>3500</v>
      </c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</row>
    <row r="80" spans="1:52" x14ac:dyDescent="0.15">
      <c r="A80" s="142"/>
      <c r="B80" s="142"/>
      <c r="C80" s="82">
        <v>78</v>
      </c>
      <c r="D80" s="84" t="s">
        <v>160</v>
      </c>
      <c r="E80" s="76" t="s">
        <v>350</v>
      </c>
      <c r="F80" s="77">
        <v>44166</v>
      </c>
      <c r="G80" s="80">
        <v>45078</v>
      </c>
      <c r="H80" s="79" t="s">
        <v>13</v>
      </c>
      <c r="I80" s="73" t="s">
        <v>161</v>
      </c>
      <c r="J80" s="130">
        <v>10000</v>
      </c>
      <c r="K80" s="71">
        <v>7500</v>
      </c>
      <c r="L80" s="21">
        <f t="shared" si="13"/>
        <v>45046</v>
      </c>
      <c r="M80" s="96">
        <v>44896</v>
      </c>
      <c r="N80" s="63">
        <v>4</v>
      </c>
      <c r="O80" s="33">
        <f t="shared" si="14"/>
        <v>45017</v>
      </c>
      <c r="P80" s="33">
        <f t="shared" si="15"/>
        <v>45046</v>
      </c>
      <c r="Q80" s="53">
        <v>-5500</v>
      </c>
      <c r="R80" s="51"/>
      <c r="S80" s="30">
        <f t="shared" si="16"/>
        <v>-3500</v>
      </c>
      <c r="T80" s="25">
        <f t="shared" si="17"/>
        <v>6500</v>
      </c>
      <c r="U80" s="109"/>
      <c r="V80" s="106"/>
      <c r="W80" s="106"/>
      <c r="X80" s="106">
        <v>2000</v>
      </c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</row>
    <row r="81" spans="1:52" x14ac:dyDescent="0.15">
      <c r="A81" s="142"/>
      <c r="B81" s="142"/>
      <c r="C81" s="82">
        <v>79</v>
      </c>
      <c r="D81" s="84" t="s">
        <v>162</v>
      </c>
      <c r="E81" s="76" t="s">
        <v>350</v>
      </c>
      <c r="F81" s="77">
        <v>44978</v>
      </c>
      <c r="G81" s="80">
        <v>45169</v>
      </c>
      <c r="H81" s="79" t="s">
        <v>13</v>
      </c>
      <c r="I81" s="82" t="s">
        <v>163</v>
      </c>
      <c r="J81" s="115">
        <v>10000</v>
      </c>
      <c r="K81" s="115">
        <v>7500</v>
      </c>
      <c r="L81" s="21">
        <f t="shared" si="13"/>
        <v>45067</v>
      </c>
      <c r="M81" s="96">
        <v>45007</v>
      </c>
      <c r="N81" s="63">
        <v>1</v>
      </c>
      <c r="O81" s="33">
        <f t="shared" si="14"/>
        <v>45038</v>
      </c>
      <c r="P81" s="33">
        <f t="shared" si="15"/>
        <v>45067</v>
      </c>
      <c r="Q81" s="53">
        <v>0</v>
      </c>
      <c r="R81" s="51"/>
      <c r="S81" s="30">
        <f t="shared" si="16"/>
        <v>0</v>
      </c>
      <c r="T81" s="25">
        <f t="shared" si="17"/>
        <v>10000</v>
      </c>
      <c r="U81" s="109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</row>
    <row r="82" spans="1:52" x14ac:dyDescent="0.15">
      <c r="A82" s="142"/>
      <c r="B82" s="142"/>
      <c r="C82" s="82">
        <v>80</v>
      </c>
      <c r="D82" s="84" t="s">
        <v>164</v>
      </c>
      <c r="E82" s="76" t="s">
        <v>236</v>
      </c>
      <c r="F82" s="77">
        <v>44977</v>
      </c>
      <c r="G82" s="80">
        <v>45169</v>
      </c>
      <c r="H82" s="79" t="s">
        <v>13</v>
      </c>
      <c r="I82" s="82" t="s">
        <v>165</v>
      </c>
      <c r="J82" s="115">
        <v>10000</v>
      </c>
      <c r="K82" s="115">
        <v>7500</v>
      </c>
      <c r="L82" s="21">
        <f t="shared" si="13"/>
        <v>45066</v>
      </c>
      <c r="M82" s="96">
        <v>44978</v>
      </c>
      <c r="N82" s="63">
        <v>2</v>
      </c>
      <c r="O82" s="33">
        <f t="shared" si="14"/>
        <v>45037</v>
      </c>
      <c r="P82" s="33">
        <f t="shared" si="15"/>
        <v>45066</v>
      </c>
      <c r="Q82" s="53">
        <v>0</v>
      </c>
      <c r="R82" s="51"/>
      <c r="S82" s="30">
        <f t="shared" si="16"/>
        <v>0</v>
      </c>
      <c r="T82" s="25">
        <f t="shared" si="17"/>
        <v>10000</v>
      </c>
      <c r="U82" s="109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</row>
    <row r="83" spans="1:52" x14ac:dyDescent="0.15">
      <c r="A83" s="142"/>
      <c r="B83" s="142"/>
      <c r="C83" s="82">
        <v>81</v>
      </c>
      <c r="D83" s="84" t="s">
        <v>306</v>
      </c>
      <c r="E83" s="76" t="s">
        <v>236</v>
      </c>
      <c r="F83" s="77">
        <v>44977</v>
      </c>
      <c r="G83" s="80">
        <v>45169</v>
      </c>
      <c r="H83" s="79" t="s">
        <v>28</v>
      </c>
      <c r="I83" s="82" t="s">
        <v>167</v>
      </c>
      <c r="J83" s="115">
        <v>10000</v>
      </c>
      <c r="K83" s="115">
        <v>1950</v>
      </c>
      <c r="L83" s="21">
        <f t="shared" si="13"/>
        <v>45047</v>
      </c>
      <c r="M83" s="96">
        <v>44978</v>
      </c>
      <c r="N83" s="63">
        <v>9</v>
      </c>
      <c r="O83" s="33">
        <f t="shared" si="14"/>
        <v>45041</v>
      </c>
      <c r="P83" s="33">
        <f t="shared" si="15"/>
        <v>45047</v>
      </c>
      <c r="Q83" s="53">
        <v>0</v>
      </c>
      <c r="R83" s="51"/>
      <c r="S83" s="30">
        <f t="shared" si="16"/>
        <v>0</v>
      </c>
      <c r="T83" s="25">
        <f t="shared" si="17"/>
        <v>10000</v>
      </c>
      <c r="U83" s="110" t="s">
        <v>370</v>
      </c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</row>
    <row r="84" spans="1:52" x14ac:dyDescent="0.15">
      <c r="A84" s="142"/>
      <c r="B84" s="142"/>
      <c r="C84" s="82">
        <v>82</v>
      </c>
      <c r="D84" s="84" t="s">
        <v>168</v>
      </c>
      <c r="E84" s="76" t="s">
        <v>236</v>
      </c>
      <c r="F84" s="77">
        <v>44978</v>
      </c>
      <c r="G84" s="80">
        <v>45169</v>
      </c>
      <c r="H84" s="79" t="s">
        <v>13</v>
      </c>
      <c r="I84" s="82" t="s">
        <v>169</v>
      </c>
      <c r="J84" s="115">
        <v>10000</v>
      </c>
      <c r="K84" s="115">
        <v>7500</v>
      </c>
      <c r="L84" s="21">
        <f t="shared" si="13"/>
        <v>45067</v>
      </c>
      <c r="M84" s="96">
        <v>44979</v>
      </c>
      <c r="N84" s="63">
        <v>2</v>
      </c>
      <c r="O84" s="33">
        <f t="shared" si="14"/>
        <v>45038</v>
      </c>
      <c r="P84" s="33">
        <f t="shared" si="15"/>
        <v>45067</v>
      </c>
      <c r="Q84" s="53">
        <v>0</v>
      </c>
      <c r="R84" s="51"/>
      <c r="S84" s="30">
        <f t="shared" si="16"/>
        <v>0</v>
      </c>
      <c r="T84" s="25">
        <f t="shared" si="17"/>
        <v>10000</v>
      </c>
      <c r="U84" s="109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</row>
    <row r="85" spans="1:52" x14ac:dyDescent="0.15">
      <c r="A85" s="142"/>
      <c r="B85" s="142"/>
      <c r="C85" s="82">
        <v>83</v>
      </c>
      <c r="D85" s="84" t="s">
        <v>170</v>
      </c>
      <c r="E85" s="76" t="s">
        <v>236</v>
      </c>
      <c r="F85" s="77">
        <v>44977</v>
      </c>
      <c r="G85" s="80">
        <v>45169</v>
      </c>
      <c r="H85" s="79" t="s">
        <v>13</v>
      </c>
      <c r="I85" s="82" t="s">
        <v>171</v>
      </c>
      <c r="J85" s="115">
        <v>10000</v>
      </c>
      <c r="K85" s="115">
        <v>7500</v>
      </c>
      <c r="L85" s="21">
        <f t="shared" si="13"/>
        <v>45066</v>
      </c>
      <c r="M85" s="96">
        <v>44978</v>
      </c>
      <c r="N85" s="63">
        <v>2</v>
      </c>
      <c r="O85" s="33">
        <f t="shared" si="14"/>
        <v>45037</v>
      </c>
      <c r="P85" s="33">
        <f t="shared" si="15"/>
        <v>45066</v>
      </c>
      <c r="Q85" s="53">
        <v>0</v>
      </c>
      <c r="R85" s="51"/>
      <c r="S85" s="30">
        <f t="shared" si="16"/>
        <v>0</v>
      </c>
      <c r="T85" s="25">
        <f t="shared" si="17"/>
        <v>10000</v>
      </c>
      <c r="U85" s="109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</row>
    <row r="86" spans="1:52" x14ac:dyDescent="0.15">
      <c r="A86" s="142"/>
      <c r="B86" s="142"/>
      <c r="C86" s="82">
        <v>84</v>
      </c>
      <c r="D86" s="84" t="s">
        <v>172</v>
      </c>
      <c r="E86" s="76" t="s">
        <v>236</v>
      </c>
      <c r="F86" s="77">
        <v>44978</v>
      </c>
      <c r="G86" s="80">
        <v>45169</v>
      </c>
      <c r="H86" s="79" t="s">
        <v>13</v>
      </c>
      <c r="I86" s="82" t="s">
        <v>173</v>
      </c>
      <c r="J86" s="115">
        <v>10000</v>
      </c>
      <c r="K86" s="115">
        <v>7500</v>
      </c>
      <c r="L86" s="21">
        <f t="shared" si="13"/>
        <v>45037</v>
      </c>
      <c r="M86" s="96">
        <v>44979</v>
      </c>
      <c r="N86" s="63">
        <v>1</v>
      </c>
      <c r="O86" s="33">
        <f t="shared" si="14"/>
        <v>45007</v>
      </c>
      <c r="P86" s="33">
        <f t="shared" si="15"/>
        <v>45037</v>
      </c>
      <c r="Q86" s="53">
        <v>0</v>
      </c>
      <c r="R86" s="51"/>
      <c r="S86" s="30">
        <f t="shared" si="16"/>
        <v>0</v>
      </c>
      <c r="T86" s="25">
        <f t="shared" si="17"/>
        <v>10000</v>
      </c>
      <c r="U86" s="109" t="s">
        <v>326</v>
      </c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x14ac:dyDescent="0.15">
      <c r="A87" s="142"/>
      <c r="B87" s="142"/>
      <c r="C87" s="82">
        <v>85</v>
      </c>
      <c r="D87" s="84" t="s">
        <v>174</v>
      </c>
      <c r="E87" s="76" t="s">
        <v>350</v>
      </c>
      <c r="F87" s="77">
        <v>44988</v>
      </c>
      <c r="G87" s="80">
        <v>45172</v>
      </c>
      <c r="H87" s="79" t="s">
        <v>13</v>
      </c>
      <c r="I87" s="82" t="s">
        <v>175</v>
      </c>
      <c r="J87" s="115">
        <v>10000</v>
      </c>
      <c r="K87" s="115">
        <v>7500</v>
      </c>
      <c r="L87" s="21">
        <f t="shared" si="13"/>
        <v>45049</v>
      </c>
      <c r="M87" s="96">
        <v>44989</v>
      </c>
      <c r="N87" s="63">
        <v>1</v>
      </c>
      <c r="O87" s="33">
        <f t="shared" si="14"/>
        <v>45020</v>
      </c>
      <c r="P87" s="33">
        <f t="shared" si="15"/>
        <v>45049</v>
      </c>
      <c r="Q87" s="53">
        <v>-7500</v>
      </c>
      <c r="R87" s="51"/>
      <c r="S87" s="30">
        <f t="shared" si="16"/>
        <v>-7500</v>
      </c>
      <c r="T87" s="25">
        <f t="shared" si="17"/>
        <v>2500</v>
      </c>
      <c r="U87" s="109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</row>
    <row r="88" spans="1:52" x14ac:dyDescent="0.15">
      <c r="A88" s="142"/>
      <c r="B88" s="142"/>
      <c r="C88" s="82">
        <v>86</v>
      </c>
      <c r="D88" s="82" t="s">
        <v>176</v>
      </c>
      <c r="E88" s="76" t="s">
        <v>350</v>
      </c>
      <c r="F88" s="89">
        <v>44988</v>
      </c>
      <c r="G88" s="90">
        <v>45172</v>
      </c>
      <c r="H88" s="82" t="s">
        <v>13</v>
      </c>
      <c r="I88" s="82" t="s">
        <v>177</v>
      </c>
      <c r="J88" s="131">
        <v>10000</v>
      </c>
      <c r="K88" s="131">
        <v>7500</v>
      </c>
      <c r="L88" s="24">
        <f t="shared" si="13"/>
        <v>45049</v>
      </c>
      <c r="M88" s="97">
        <v>44989</v>
      </c>
      <c r="N88" s="64">
        <v>1</v>
      </c>
      <c r="O88" s="33">
        <f t="shared" si="14"/>
        <v>45020</v>
      </c>
      <c r="P88" s="33">
        <f t="shared" si="15"/>
        <v>45049</v>
      </c>
      <c r="Q88" s="56">
        <v>-5500</v>
      </c>
      <c r="R88" s="57"/>
      <c r="S88" s="44">
        <f t="shared" si="16"/>
        <v>-5500</v>
      </c>
      <c r="T88" s="29">
        <f t="shared" si="17"/>
        <v>4500</v>
      </c>
      <c r="U88" s="109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</row>
    <row r="89" spans="1:52" ht="40.5" x14ac:dyDescent="0.15">
      <c r="A89" s="142"/>
      <c r="B89" s="142"/>
      <c r="C89" s="82">
        <v>87</v>
      </c>
      <c r="D89" s="82" t="s">
        <v>395</v>
      </c>
      <c r="E89" s="76" t="s">
        <v>350</v>
      </c>
      <c r="F89" s="89">
        <v>45044</v>
      </c>
      <c r="G89" s="90">
        <v>45230</v>
      </c>
      <c r="H89" s="82" t="s">
        <v>385</v>
      </c>
      <c r="I89" s="82" t="s">
        <v>365</v>
      </c>
      <c r="J89" s="130">
        <v>8000</v>
      </c>
      <c r="K89" s="130">
        <v>7000</v>
      </c>
      <c r="L89" s="24">
        <f t="shared" si="13"/>
        <v>45074</v>
      </c>
      <c r="M89" s="97">
        <v>45045</v>
      </c>
      <c r="N89" s="64">
        <v>0</v>
      </c>
      <c r="O89" s="33">
        <f t="shared" si="14"/>
        <v>45045</v>
      </c>
      <c r="P89" s="33">
        <f t="shared" si="15"/>
        <v>45074</v>
      </c>
      <c r="Q89" s="56">
        <v>-8000</v>
      </c>
      <c r="R89" s="57"/>
      <c r="S89" s="44">
        <f t="shared" si="16"/>
        <v>-6000</v>
      </c>
      <c r="T89" s="29">
        <f t="shared" si="17"/>
        <v>2000</v>
      </c>
      <c r="U89" s="109" t="s">
        <v>390</v>
      </c>
      <c r="V89" s="106"/>
      <c r="W89" s="106"/>
      <c r="X89" s="106"/>
      <c r="Y89" s="106"/>
      <c r="Z89" s="106">
        <v>2000</v>
      </c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</row>
    <row r="90" spans="1:52" ht="40.5" x14ac:dyDescent="0.15">
      <c r="A90" s="142"/>
      <c r="B90" s="142"/>
      <c r="C90" s="82">
        <v>88</v>
      </c>
      <c r="D90" s="82" t="s">
        <v>396</v>
      </c>
      <c r="E90" s="76" t="s">
        <v>354</v>
      </c>
      <c r="F90" s="89">
        <v>45040</v>
      </c>
      <c r="G90" s="90">
        <v>45138</v>
      </c>
      <c r="H90" s="82" t="s">
        <v>352</v>
      </c>
      <c r="I90" s="82" t="s">
        <v>180</v>
      </c>
      <c r="J90" s="115">
        <v>8000</v>
      </c>
      <c r="K90" s="115">
        <v>1950</v>
      </c>
      <c r="L90" s="24">
        <f t="shared" si="13"/>
        <v>45054</v>
      </c>
      <c r="M90" s="97">
        <v>45041</v>
      </c>
      <c r="N90" s="64">
        <v>1</v>
      </c>
      <c r="O90" s="33">
        <f t="shared" si="14"/>
        <v>45048</v>
      </c>
      <c r="P90" s="33">
        <f t="shared" si="15"/>
        <v>45054</v>
      </c>
      <c r="Q90" s="56">
        <v>-1950</v>
      </c>
      <c r="R90" s="57">
        <v>1950</v>
      </c>
      <c r="S90" s="44">
        <f t="shared" si="16"/>
        <v>-950</v>
      </c>
      <c r="T90" s="29">
        <f t="shared" si="17"/>
        <v>7050</v>
      </c>
      <c r="U90" s="109" t="s">
        <v>410</v>
      </c>
      <c r="V90" s="106"/>
      <c r="W90" s="106"/>
      <c r="X90" s="106"/>
      <c r="Y90" s="106">
        <v>2950</v>
      </c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</row>
    <row r="91" spans="1:52" ht="40.5" x14ac:dyDescent="0.15">
      <c r="A91" s="142"/>
      <c r="B91" s="142"/>
      <c r="C91" s="82">
        <v>89</v>
      </c>
      <c r="D91" s="82" t="s">
        <v>397</v>
      </c>
      <c r="E91" s="76" t="s">
        <v>350</v>
      </c>
      <c r="F91" s="89">
        <v>45037</v>
      </c>
      <c r="G91" s="90">
        <v>45138</v>
      </c>
      <c r="H91" s="82" t="s">
        <v>352</v>
      </c>
      <c r="I91" s="82" t="s">
        <v>182</v>
      </c>
      <c r="J91" s="115">
        <v>8000</v>
      </c>
      <c r="K91" s="115">
        <v>1900</v>
      </c>
      <c r="L91" s="24">
        <f t="shared" si="13"/>
        <v>45058</v>
      </c>
      <c r="M91" s="97">
        <v>45038</v>
      </c>
      <c r="N91" s="64">
        <v>2</v>
      </c>
      <c r="O91" s="33">
        <f t="shared" si="14"/>
        <v>45052</v>
      </c>
      <c r="P91" s="33">
        <f t="shared" si="15"/>
        <v>45058</v>
      </c>
      <c r="Q91" s="56">
        <v>-2500</v>
      </c>
      <c r="R91" s="57">
        <v>1900</v>
      </c>
      <c r="S91" s="44">
        <f t="shared" si="16"/>
        <v>-2500</v>
      </c>
      <c r="T91" s="29">
        <f t="shared" si="17"/>
        <v>5500</v>
      </c>
      <c r="U91" s="109" t="s">
        <v>367</v>
      </c>
      <c r="V91" s="106"/>
      <c r="W91" s="106"/>
      <c r="X91" s="106"/>
      <c r="Y91" s="106"/>
      <c r="Z91" s="106">
        <v>1900</v>
      </c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</row>
    <row r="92" spans="1:52" s="19" customFormat="1" x14ac:dyDescent="0.15">
      <c r="A92" s="141"/>
      <c r="B92" s="141"/>
      <c r="C92" s="82">
        <v>90</v>
      </c>
      <c r="D92" s="82" t="s">
        <v>183</v>
      </c>
      <c r="E92" s="76" t="s">
        <v>350</v>
      </c>
      <c r="F92" s="89">
        <v>45009</v>
      </c>
      <c r="G92" s="90">
        <v>45192</v>
      </c>
      <c r="H92" s="82" t="s">
        <v>13</v>
      </c>
      <c r="I92" s="82" t="s">
        <v>184</v>
      </c>
      <c r="J92" s="115">
        <v>8000</v>
      </c>
      <c r="K92" s="115">
        <v>7300</v>
      </c>
      <c r="L92" s="24">
        <f t="shared" si="13"/>
        <v>45071</v>
      </c>
      <c r="M92" s="97">
        <v>45011</v>
      </c>
      <c r="N92" s="64">
        <v>1</v>
      </c>
      <c r="O92" s="33">
        <f t="shared" si="14"/>
        <v>45042</v>
      </c>
      <c r="P92" s="33">
        <f t="shared" si="15"/>
        <v>45071</v>
      </c>
      <c r="Q92" s="58">
        <v>-2000</v>
      </c>
      <c r="R92" s="57"/>
      <c r="S92" s="44">
        <f t="shared" si="16"/>
        <v>0</v>
      </c>
      <c r="T92" s="29">
        <f t="shared" si="17"/>
        <v>8000</v>
      </c>
      <c r="U92" s="120"/>
      <c r="V92" s="111"/>
      <c r="W92" s="111"/>
      <c r="X92" s="111">
        <v>2000</v>
      </c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</row>
    <row r="93" spans="1:52" s="19" customFormat="1" x14ac:dyDescent="0.15">
      <c r="A93" s="141">
        <v>138</v>
      </c>
      <c r="B93" s="141"/>
      <c r="C93" s="82">
        <v>91</v>
      </c>
      <c r="D93" s="146" t="s">
        <v>415</v>
      </c>
      <c r="E93" s="146" t="s">
        <v>351</v>
      </c>
      <c r="F93" s="147">
        <v>45050</v>
      </c>
      <c r="G93" s="148">
        <v>45233</v>
      </c>
      <c r="H93" s="146" t="s">
        <v>265</v>
      </c>
      <c r="I93" s="146" t="s">
        <v>393</v>
      </c>
      <c r="J93" s="149">
        <v>8000</v>
      </c>
      <c r="K93" s="149">
        <v>7000</v>
      </c>
      <c r="L93" s="24">
        <f t="shared" si="13"/>
        <v>45081</v>
      </c>
      <c r="M93" s="97">
        <v>45051</v>
      </c>
      <c r="N93" s="64">
        <v>0</v>
      </c>
      <c r="O93" s="33">
        <f t="shared" si="14"/>
        <v>45051</v>
      </c>
      <c r="P93" s="33">
        <f t="shared" si="15"/>
        <v>45081</v>
      </c>
      <c r="Q93" s="58">
        <v>0</v>
      </c>
      <c r="R93" s="57">
        <v>2000</v>
      </c>
      <c r="S93" s="44">
        <f t="shared" si="16"/>
        <v>-2000</v>
      </c>
      <c r="T93" s="29">
        <f t="shared" si="17"/>
        <v>6000</v>
      </c>
      <c r="U93" s="109" t="s">
        <v>418</v>
      </c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</row>
    <row r="94" spans="1:52" s="19" customFormat="1" x14ac:dyDescent="0.15">
      <c r="A94" s="141"/>
      <c r="B94" s="141"/>
      <c r="C94" s="82">
        <v>92</v>
      </c>
      <c r="D94" s="82" t="s">
        <v>186</v>
      </c>
      <c r="E94" s="76" t="s">
        <v>350</v>
      </c>
      <c r="F94" s="89">
        <v>45005</v>
      </c>
      <c r="G94" s="90">
        <v>45199</v>
      </c>
      <c r="H94" s="82" t="s">
        <v>13</v>
      </c>
      <c r="I94" s="82" t="s">
        <v>187</v>
      </c>
      <c r="J94" s="115">
        <v>10000</v>
      </c>
      <c r="K94" s="115">
        <v>7300</v>
      </c>
      <c r="L94" s="24">
        <f t="shared" si="13"/>
        <v>45066</v>
      </c>
      <c r="M94" s="97">
        <v>45006</v>
      </c>
      <c r="N94" s="64">
        <v>1</v>
      </c>
      <c r="O94" s="33">
        <f t="shared" si="14"/>
        <v>45037</v>
      </c>
      <c r="P94" s="33">
        <f t="shared" si="15"/>
        <v>45066</v>
      </c>
      <c r="Q94" s="58">
        <v>0</v>
      </c>
      <c r="R94" s="57"/>
      <c r="S94" s="44">
        <f t="shared" si="16"/>
        <v>0</v>
      </c>
      <c r="T94" s="29">
        <f t="shared" si="17"/>
        <v>10000</v>
      </c>
      <c r="U94" s="120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</row>
    <row r="95" spans="1:52" s="19" customFormat="1" x14ac:dyDescent="0.15">
      <c r="A95" s="141"/>
      <c r="B95" s="141"/>
      <c r="C95" s="82">
        <v>93</v>
      </c>
      <c r="D95" s="82" t="s">
        <v>188</v>
      </c>
      <c r="E95" s="76" t="s">
        <v>350</v>
      </c>
      <c r="F95" s="89">
        <v>45005</v>
      </c>
      <c r="G95" s="90">
        <v>45199</v>
      </c>
      <c r="H95" s="82" t="s">
        <v>13</v>
      </c>
      <c r="I95" s="82" t="s">
        <v>189</v>
      </c>
      <c r="J95" s="115">
        <v>10000</v>
      </c>
      <c r="K95" s="115">
        <v>7500</v>
      </c>
      <c r="L95" s="24">
        <f t="shared" si="13"/>
        <v>45066</v>
      </c>
      <c r="M95" s="97">
        <v>45006</v>
      </c>
      <c r="N95" s="64">
        <v>1</v>
      </c>
      <c r="O95" s="33">
        <f t="shared" si="14"/>
        <v>45037</v>
      </c>
      <c r="P95" s="33">
        <f t="shared" si="15"/>
        <v>45066</v>
      </c>
      <c r="Q95" s="58">
        <v>0</v>
      </c>
      <c r="R95" s="57"/>
      <c r="S95" s="44">
        <f t="shared" si="16"/>
        <v>0</v>
      </c>
      <c r="T95" s="29">
        <f t="shared" si="17"/>
        <v>10000</v>
      </c>
      <c r="U95" s="120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</row>
    <row r="96" spans="1:52" s="19" customFormat="1" x14ac:dyDescent="0.15">
      <c r="A96" s="141"/>
      <c r="B96" s="141"/>
      <c r="C96" s="82">
        <v>94</v>
      </c>
      <c r="D96" s="82" t="s">
        <v>190</v>
      </c>
      <c r="E96" s="76" t="s">
        <v>350</v>
      </c>
      <c r="F96" s="89">
        <v>45001</v>
      </c>
      <c r="G96" s="90">
        <v>45138</v>
      </c>
      <c r="H96" s="82" t="s">
        <v>13</v>
      </c>
      <c r="I96" s="82" t="s">
        <v>191</v>
      </c>
      <c r="J96" s="115">
        <v>10000</v>
      </c>
      <c r="K96" s="115">
        <v>7500</v>
      </c>
      <c r="L96" s="24">
        <f t="shared" si="13"/>
        <v>45063</v>
      </c>
      <c r="M96" s="97">
        <v>45003</v>
      </c>
      <c r="N96" s="64">
        <v>1</v>
      </c>
      <c r="O96" s="33">
        <f t="shared" si="14"/>
        <v>45034</v>
      </c>
      <c r="P96" s="33">
        <f t="shared" si="15"/>
        <v>45063</v>
      </c>
      <c r="Q96" s="58">
        <v>0</v>
      </c>
      <c r="R96" s="57"/>
      <c r="S96" s="44">
        <f t="shared" si="16"/>
        <v>0</v>
      </c>
      <c r="T96" s="29">
        <f t="shared" si="17"/>
        <v>10000</v>
      </c>
      <c r="U96" s="120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</row>
    <row r="97" spans="1:52" ht="40.5" x14ac:dyDescent="0.15">
      <c r="A97" s="142"/>
      <c r="B97" s="142"/>
      <c r="C97" s="82">
        <v>95</v>
      </c>
      <c r="D97" s="82" t="s">
        <v>285</v>
      </c>
      <c r="E97" s="76" t="s">
        <v>350</v>
      </c>
      <c r="F97" s="89">
        <v>45019</v>
      </c>
      <c r="G97" s="90">
        <v>45109</v>
      </c>
      <c r="H97" s="82" t="s">
        <v>270</v>
      </c>
      <c r="I97" s="82" t="s">
        <v>254</v>
      </c>
      <c r="J97" s="115">
        <v>8000</v>
      </c>
      <c r="K97" s="115">
        <v>1950</v>
      </c>
      <c r="L97" s="24">
        <f t="shared" si="13"/>
        <v>45049</v>
      </c>
      <c r="M97" s="97">
        <v>45022</v>
      </c>
      <c r="N97" s="64">
        <v>3</v>
      </c>
      <c r="O97" s="33">
        <f t="shared" si="14"/>
        <v>45043</v>
      </c>
      <c r="P97" s="33">
        <f t="shared" si="15"/>
        <v>45049</v>
      </c>
      <c r="Q97" s="135">
        <v>0</v>
      </c>
      <c r="R97" s="136">
        <v>1950</v>
      </c>
      <c r="S97" s="44">
        <f t="shared" si="16"/>
        <v>0</v>
      </c>
      <c r="T97" s="29">
        <f t="shared" si="17"/>
        <v>8000</v>
      </c>
      <c r="U97" s="109" t="s">
        <v>368</v>
      </c>
      <c r="V97" s="106"/>
      <c r="W97" s="106"/>
      <c r="X97" s="106"/>
      <c r="Y97" s="106">
        <v>1950</v>
      </c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</row>
    <row r="98" spans="1:52" x14ac:dyDescent="0.15">
      <c r="A98" s="142"/>
      <c r="B98" s="142"/>
      <c r="C98" s="82">
        <v>96</v>
      </c>
      <c r="D98" s="84" t="s">
        <v>267</v>
      </c>
      <c r="E98" s="76" t="s">
        <v>350</v>
      </c>
      <c r="F98" s="77">
        <v>45016</v>
      </c>
      <c r="G98" s="80">
        <v>45107</v>
      </c>
      <c r="H98" s="79" t="s">
        <v>13</v>
      </c>
      <c r="I98" s="82" t="s">
        <v>255</v>
      </c>
      <c r="J98" s="115">
        <v>8000</v>
      </c>
      <c r="K98" s="115">
        <v>7500</v>
      </c>
      <c r="L98" s="21">
        <f t="shared" si="13"/>
        <v>45078</v>
      </c>
      <c r="M98" s="96">
        <v>45018</v>
      </c>
      <c r="N98" s="63">
        <v>1</v>
      </c>
      <c r="O98" s="33">
        <f t="shared" si="14"/>
        <v>45048</v>
      </c>
      <c r="P98" s="33">
        <f t="shared" si="15"/>
        <v>45078</v>
      </c>
      <c r="Q98" s="50">
        <v>0</v>
      </c>
      <c r="R98" s="59">
        <v>7500</v>
      </c>
      <c r="S98" s="30">
        <f t="shared" si="16"/>
        <v>0</v>
      </c>
      <c r="T98" s="25">
        <f t="shared" si="17"/>
        <v>8000</v>
      </c>
      <c r="U98" s="109"/>
      <c r="V98" s="106"/>
      <c r="W98" s="106">
        <v>7500</v>
      </c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</row>
    <row r="99" spans="1:52" x14ac:dyDescent="0.15">
      <c r="A99" s="142"/>
      <c r="B99" s="142"/>
      <c r="C99" s="82">
        <v>97</v>
      </c>
      <c r="D99" s="84" t="s">
        <v>268</v>
      </c>
      <c r="E99" s="76" t="s">
        <v>350</v>
      </c>
      <c r="F99" s="77">
        <v>45016</v>
      </c>
      <c r="G99" s="80">
        <v>45107</v>
      </c>
      <c r="H99" s="79" t="s">
        <v>13</v>
      </c>
      <c r="I99" s="82" t="s">
        <v>256</v>
      </c>
      <c r="J99" s="115">
        <v>10000</v>
      </c>
      <c r="K99" s="115">
        <v>7500</v>
      </c>
      <c r="L99" s="21">
        <f t="shared" ref="L99:L130" si="18">IF($N99&lt;&gt;"",IF($H99="周付",($N99+1)*7+$M99-1,EDATE($M99,$N99+1)-1),"-")</f>
        <v>45052</v>
      </c>
      <c r="M99" s="96">
        <v>45023</v>
      </c>
      <c r="N99" s="63">
        <v>0</v>
      </c>
      <c r="O99" s="33">
        <f t="shared" ref="O99:O130" si="19">IF($N99&lt;&gt;"",IF($H99="周付",($N99)*7+$M99,EDATE($M99,$N99)),"")</f>
        <v>45023</v>
      </c>
      <c r="P99" s="33">
        <f t="shared" ref="P99:P130" si="20">IF($N99&lt;&gt;"",IF($H99="周付",($N99+1)*7+$M99-1,EDATE($M99,$N99+1)-1),"")</f>
        <v>45052</v>
      </c>
      <c r="Q99" s="50">
        <v>0</v>
      </c>
      <c r="R99" s="59"/>
      <c r="S99" s="30">
        <f t="shared" ref="S99:S130" si="21">SUM($V99:$BC99)+$Q99-$R99</f>
        <v>0</v>
      </c>
      <c r="T99" s="25">
        <f t="shared" ref="T99:T130" si="22">J99+S99</f>
        <v>10000</v>
      </c>
      <c r="U99" s="109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</row>
    <row r="100" spans="1:52" x14ac:dyDescent="0.15">
      <c r="A100" s="142"/>
      <c r="B100" s="142"/>
      <c r="C100" s="82">
        <v>98</v>
      </c>
      <c r="D100" s="84" t="s">
        <v>253</v>
      </c>
      <c r="E100" s="76" t="s">
        <v>350</v>
      </c>
      <c r="F100" s="77">
        <v>45016</v>
      </c>
      <c r="G100" s="80">
        <v>45107</v>
      </c>
      <c r="H100" s="79" t="s">
        <v>13</v>
      </c>
      <c r="I100" s="82" t="s">
        <v>257</v>
      </c>
      <c r="J100" s="115">
        <v>8000</v>
      </c>
      <c r="K100" s="115">
        <v>7500</v>
      </c>
      <c r="L100" s="21">
        <f t="shared" si="18"/>
        <v>45077</v>
      </c>
      <c r="M100" s="96">
        <v>45017</v>
      </c>
      <c r="N100" s="63">
        <v>1</v>
      </c>
      <c r="O100" s="33">
        <f t="shared" si="19"/>
        <v>45047</v>
      </c>
      <c r="P100" s="33">
        <f t="shared" si="20"/>
        <v>45077</v>
      </c>
      <c r="Q100" s="50">
        <v>0</v>
      </c>
      <c r="R100" s="59">
        <v>7500</v>
      </c>
      <c r="S100" s="30">
        <f t="shared" si="21"/>
        <v>0</v>
      </c>
      <c r="T100" s="25">
        <f t="shared" si="22"/>
        <v>8000</v>
      </c>
      <c r="U100" s="109"/>
      <c r="V100" s="106"/>
      <c r="W100" s="106">
        <v>7500</v>
      </c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5"/>
      <c r="AQ100" s="105"/>
      <c r="AR100" s="105"/>
      <c r="AS100" s="105"/>
      <c r="AT100" s="105"/>
      <c r="AU100" s="105"/>
      <c r="AV100" s="105"/>
      <c r="AW100" s="105"/>
      <c r="AX100" s="105"/>
      <c r="AY100" s="105"/>
      <c r="AZ100" s="105"/>
    </row>
    <row r="101" spans="1:52" ht="27" x14ac:dyDescent="0.15">
      <c r="A101" s="142"/>
      <c r="B101" s="142"/>
      <c r="C101" s="82">
        <v>99</v>
      </c>
      <c r="D101" s="84" t="s">
        <v>252</v>
      </c>
      <c r="E101" s="76" t="s">
        <v>350</v>
      </c>
      <c r="F101" s="77">
        <v>45016</v>
      </c>
      <c r="G101" s="80">
        <v>45199</v>
      </c>
      <c r="H101" s="79" t="s">
        <v>270</v>
      </c>
      <c r="I101" s="82" t="s">
        <v>258</v>
      </c>
      <c r="J101" s="115">
        <v>8000</v>
      </c>
      <c r="K101" s="115">
        <v>1950</v>
      </c>
      <c r="L101" s="21">
        <f t="shared" si="18"/>
        <v>45051</v>
      </c>
      <c r="M101" s="96">
        <v>45017</v>
      </c>
      <c r="N101" s="63">
        <v>4</v>
      </c>
      <c r="O101" s="33">
        <f t="shared" si="19"/>
        <v>45045</v>
      </c>
      <c r="P101" s="33">
        <f t="shared" si="20"/>
        <v>45051</v>
      </c>
      <c r="Q101" s="50"/>
      <c r="R101" s="59">
        <v>1950</v>
      </c>
      <c r="S101" s="30">
        <f t="shared" si="21"/>
        <v>0</v>
      </c>
      <c r="T101" s="25">
        <f t="shared" si="22"/>
        <v>8000</v>
      </c>
      <c r="U101" s="109" t="s">
        <v>371</v>
      </c>
      <c r="V101" s="106"/>
      <c r="W101" s="106">
        <v>1950</v>
      </c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5"/>
      <c r="AN101" s="106"/>
      <c r="AO101" s="106"/>
      <c r="AP101" s="105"/>
      <c r="AQ101" s="105"/>
      <c r="AR101" s="105"/>
      <c r="AS101" s="105"/>
      <c r="AT101" s="105"/>
      <c r="AU101" s="105"/>
      <c r="AV101" s="105"/>
      <c r="AW101" s="105"/>
      <c r="AX101" s="105"/>
      <c r="AY101" s="105"/>
      <c r="AZ101" s="105"/>
    </row>
    <row r="102" spans="1:52" x14ac:dyDescent="0.15">
      <c r="A102" s="142"/>
      <c r="B102" s="142"/>
      <c r="C102" s="82">
        <v>100</v>
      </c>
      <c r="D102" s="84" t="s">
        <v>286</v>
      </c>
      <c r="E102" s="76" t="s">
        <v>350</v>
      </c>
      <c r="F102" s="77">
        <v>45019</v>
      </c>
      <c r="G102" s="80">
        <v>45109</v>
      </c>
      <c r="H102" s="79" t="s">
        <v>13</v>
      </c>
      <c r="I102" s="82" t="s">
        <v>259</v>
      </c>
      <c r="J102" s="115">
        <v>8000</v>
      </c>
      <c r="K102" s="115">
        <v>7500</v>
      </c>
      <c r="L102" s="21">
        <f t="shared" si="18"/>
        <v>45082</v>
      </c>
      <c r="M102" s="96">
        <v>45022</v>
      </c>
      <c r="N102" s="63">
        <v>1</v>
      </c>
      <c r="O102" s="33">
        <f t="shared" si="19"/>
        <v>45052</v>
      </c>
      <c r="P102" s="33">
        <f t="shared" si="20"/>
        <v>45082</v>
      </c>
      <c r="Q102" s="50">
        <v>0</v>
      </c>
      <c r="R102" s="59">
        <v>7500</v>
      </c>
      <c r="S102" s="30">
        <f t="shared" si="21"/>
        <v>0</v>
      </c>
      <c r="T102" s="25">
        <f t="shared" si="22"/>
        <v>8000</v>
      </c>
      <c r="U102" s="108"/>
      <c r="V102" s="106"/>
      <c r="W102" s="106"/>
      <c r="X102" s="106"/>
      <c r="Y102" s="106"/>
      <c r="Z102" s="106">
        <v>7500</v>
      </c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5"/>
      <c r="AQ102" s="105"/>
      <c r="AR102" s="105"/>
      <c r="AS102" s="105"/>
      <c r="AT102" s="105"/>
      <c r="AU102" s="105"/>
      <c r="AV102" s="105"/>
      <c r="AW102" s="105"/>
      <c r="AX102" s="105"/>
      <c r="AY102" s="105"/>
      <c r="AZ102" s="105"/>
    </row>
    <row r="103" spans="1:52" x14ac:dyDescent="0.15">
      <c r="A103" s="142"/>
      <c r="B103" s="142"/>
      <c r="C103" s="82">
        <v>101</v>
      </c>
      <c r="D103" s="84" t="s">
        <v>266</v>
      </c>
      <c r="E103" s="76" t="s">
        <v>350</v>
      </c>
      <c r="F103" s="77">
        <v>45016</v>
      </c>
      <c r="G103" s="80">
        <v>45107</v>
      </c>
      <c r="H103" s="82" t="s">
        <v>13</v>
      </c>
      <c r="I103" s="82" t="s">
        <v>260</v>
      </c>
      <c r="J103" s="115">
        <v>8000</v>
      </c>
      <c r="K103" s="115">
        <v>7500</v>
      </c>
      <c r="L103" s="21">
        <f t="shared" si="18"/>
        <v>45078</v>
      </c>
      <c r="M103" s="96">
        <v>45018</v>
      </c>
      <c r="N103" s="63">
        <v>1</v>
      </c>
      <c r="O103" s="33">
        <f t="shared" si="19"/>
        <v>45048</v>
      </c>
      <c r="P103" s="33">
        <f t="shared" si="20"/>
        <v>45078</v>
      </c>
      <c r="Q103" s="50">
        <v>0</v>
      </c>
      <c r="R103" s="59">
        <v>7500</v>
      </c>
      <c r="S103" s="30">
        <f t="shared" si="21"/>
        <v>0</v>
      </c>
      <c r="T103" s="25">
        <f t="shared" si="22"/>
        <v>8000</v>
      </c>
      <c r="U103" s="108"/>
      <c r="V103" s="106"/>
      <c r="W103" s="106">
        <v>7500</v>
      </c>
      <c r="X103" s="106"/>
      <c r="Y103" s="106"/>
      <c r="Z103" s="106"/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  <c r="AP103" s="105"/>
      <c r="AQ103" s="105"/>
      <c r="AR103" s="105"/>
      <c r="AS103" s="105"/>
      <c r="AT103" s="105"/>
      <c r="AU103" s="105"/>
      <c r="AV103" s="105"/>
      <c r="AW103" s="105"/>
      <c r="AX103" s="105"/>
      <c r="AY103" s="105"/>
      <c r="AZ103" s="105"/>
    </row>
    <row r="104" spans="1:52" x14ac:dyDescent="0.15">
      <c r="A104" s="142"/>
      <c r="B104" s="142"/>
      <c r="C104" s="82">
        <v>102</v>
      </c>
      <c r="D104" s="84" t="s">
        <v>277</v>
      </c>
      <c r="E104" s="76" t="s">
        <v>350</v>
      </c>
      <c r="F104" s="77">
        <v>45021</v>
      </c>
      <c r="G104" s="80">
        <v>45388</v>
      </c>
      <c r="H104" s="76" t="s">
        <v>28</v>
      </c>
      <c r="I104" s="82" t="s">
        <v>261</v>
      </c>
      <c r="J104" s="115">
        <v>8000</v>
      </c>
      <c r="K104" s="115">
        <v>1950</v>
      </c>
      <c r="L104" s="21">
        <f t="shared" si="18"/>
        <v>45043</v>
      </c>
      <c r="M104" s="96">
        <v>45023</v>
      </c>
      <c r="N104" s="63">
        <v>2</v>
      </c>
      <c r="O104" s="33">
        <f t="shared" si="19"/>
        <v>45037</v>
      </c>
      <c r="P104" s="33">
        <f t="shared" si="20"/>
        <v>45043</v>
      </c>
      <c r="Q104" s="50">
        <v>0</v>
      </c>
      <c r="R104" s="59"/>
      <c r="S104" s="30">
        <f t="shared" si="21"/>
        <v>0</v>
      </c>
      <c r="T104" s="25">
        <f t="shared" si="22"/>
        <v>8000</v>
      </c>
      <c r="U104" s="109" t="s">
        <v>372</v>
      </c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5"/>
      <c r="AQ104" s="105"/>
      <c r="AR104" s="105"/>
      <c r="AS104" s="105"/>
      <c r="AT104" s="105"/>
      <c r="AU104" s="105"/>
      <c r="AV104" s="105"/>
      <c r="AW104" s="105"/>
      <c r="AX104" s="105"/>
      <c r="AY104" s="105"/>
      <c r="AZ104" s="105"/>
    </row>
    <row r="105" spans="1:52" ht="27" x14ac:dyDescent="0.15">
      <c r="A105" s="142"/>
      <c r="B105" s="142"/>
      <c r="C105" s="82">
        <v>103</v>
      </c>
      <c r="D105" s="84" t="s">
        <v>269</v>
      </c>
      <c r="E105" s="76" t="s">
        <v>350</v>
      </c>
      <c r="F105" s="77">
        <v>45014</v>
      </c>
      <c r="G105" s="80">
        <v>45136</v>
      </c>
      <c r="H105" s="80" t="s">
        <v>270</v>
      </c>
      <c r="I105" s="82" t="s">
        <v>262</v>
      </c>
      <c r="J105" s="115">
        <v>8000</v>
      </c>
      <c r="K105" s="115">
        <v>1950</v>
      </c>
      <c r="L105" s="21">
        <f t="shared" si="18"/>
        <v>45049</v>
      </c>
      <c r="M105" s="96">
        <v>45015</v>
      </c>
      <c r="N105" s="63">
        <v>4</v>
      </c>
      <c r="O105" s="33">
        <f t="shared" si="19"/>
        <v>45043</v>
      </c>
      <c r="P105" s="33">
        <f t="shared" si="20"/>
        <v>45049</v>
      </c>
      <c r="Q105" s="50">
        <v>0</v>
      </c>
      <c r="R105" s="59"/>
      <c r="S105" s="30">
        <f t="shared" si="21"/>
        <v>0</v>
      </c>
      <c r="T105" s="25">
        <f t="shared" si="22"/>
        <v>8000</v>
      </c>
      <c r="U105" s="108" t="s">
        <v>373</v>
      </c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5"/>
      <c r="AQ105" s="105"/>
      <c r="AR105" s="105"/>
      <c r="AS105" s="105"/>
      <c r="AT105" s="105"/>
      <c r="AU105" s="105"/>
      <c r="AW105" s="105"/>
      <c r="AX105" s="105"/>
      <c r="AY105" s="105"/>
      <c r="AZ105" s="105"/>
    </row>
    <row r="106" spans="1:52" x14ac:dyDescent="0.15">
      <c r="A106" s="142"/>
      <c r="B106" s="142"/>
      <c r="C106" s="82">
        <v>104</v>
      </c>
      <c r="D106" s="84" t="s">
        <v>264</v>
      </c>
      <c r="E106" s="76" t="s">
        <v>350</v>
      </c>
      <c r="F106" s="77">
        <v>45016</v>
      </c>
      <c r="G106" s="80">
        <v>45107</v>
      </c>
      <c r="H106" s="80" t="s">
        <v>265</v>
      </c>
      <c r="I106" s="82" t="s">
        <v>263</v>
      </c>
      <c r="J106" s="115">
        <v>8000</v>
      </c>
      <c r="K106" s="115">
        <v>7500</v>
      </c>
      <c r="L106" s="21">
        <f t="shared" si="18"/>
        <v>45046</v>
      </c>
      <c r="M106" s="96">
        <v>45017</v>
      </c>
      <c r="N106" s="63">
        <v>0</v>
      </c>
      <c r="O106" s="33">
        <f t="shared" si="19"/>
        <v>45017</v>
      </c>
      <c r="P106" s="33">
        <f t="shared" si="20"/>
        <v>45046</v>
      </c>
      <c r="Q106" s="50">
        <v>0</v>
      </c>
      <c r="R106" s="59"/>
      <c r="S106" s="30">
        <f t="shared" si="21"/>
        <v>0</v>
      </c>
      <c r="T106" s="25">
        <f t="shared" si="22"/>
        <v>8000</v>
      </c>
      <c r="U106" s="108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5"/>
      <c r="AQ106" s="105"/>
      <c r="AR106" s="105"/>
      <c r="AS106" s="105"/>
      <c r="AT106" s="105"/>
      <c r="AU106" s="105"/>
      <c r="AV106" s="105"/>
      <c r="AW106" s="105"/>
      <c r="AX106" s="105"/>
      <c r="AY106" s="105"/>
      <c r="AZ106" s="105"/>
    </row>
    <row r="107" spans="1:52" s="49" customFormat="1" ht="40.5" x14ac:dyDescent="0.15">
      <c r="A107" s="143"/>
      <c r="B107" s="143"/>
      <c r="C107" s="73">
        <v>105</v>
      </c>
      <c r="D107" s="91" t="s">
        <v>316</v>
      </c>
      <c r="E107" s="92" t="s">
        <v>350</v>
      </c>
      <c r="F107" s="93">
        <v>45029</v>
      </c>
      <c r="G107" s="81">
        <v>45394</v>
      </c>
      <c r="H107" s="81" t="s">
        <v>265</v>
      </c>
      <c r="I107" s="73" t="s">
        <v>292</v>
      </c>
      <c r="J107" s="115">
        <v>8000</v>
      </c>
      <c r="K107" s="115">
        <v>7000</v>
      </c>
      <c r="L107" s="45">
        <f t="shared" si="18"/>
        <v>45060</v>
      </c>
      <c r="M107" s="98">
        <v>45031</v>
      </c>
      <c r="N107" s="65">
        <v>0</v>
      </c>
      <c r="O107" s="46">
        <f t="shared" si="19"/>
        <v>45031</v>
      </c>
      <c r="P107" s="46">
        <f t="shared" si="20"/>
        <v>45060</v>
      </c>
      <c r="Q107" s="60">
        <v>-6000</v>
      </c>
      <c r="R107" s="59"/>
      <c r="S107" s="47">
        <f t="shared" si="21"/>
        <v>-4000</v>
      </c>
      <c r="T107" s="48">
        <f t="shared" si="22"/>
        <v>4000</v>
      </c>
      <c r="U107" s="108" t="s">
        <v>319</v>
      </c>
      <c r="V107" s="109"/>
      <c r="W107" s="109"/>
      <c r="X107" s="109"/>
      <c r="Y107" s="109"/>
      <c r="Z107" s="109">
        <v>2000</v>
      </c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  <c r="AM107" s="109"/>
      <c r="AN107" s="109"/>
      <c r="AO107" s="109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</row>
    <row r="108" spans="1:52" s="49" customFormat="1" ht="40.5" x14ac:dyDescent="0.15">
      <c r="A108" s="143"/>
      <c r="B108" s="143"/>
      <c r="C108" s="73">
        <v>106</v>
      </c>
      <c r="D108" s="91" t="s">
        <v>399</v>
      </c>
      <c r="E108" s="92" t="s">
        <v>350</v>
      </c>
      <c r="F108" s="93">
        <v>45029</v>
      </c>
      <c r="G108" s="81">
        <v>45138</v>
      </c>
      <c r="H108" s="81" t="s">
        <v>28</v>
      </c>
      <c r="I108" s="73" t="s">
        <v>293</v>
      </c>
      <c r="J108" s="115">
        <v>8000</v>
      </c>
      <c r="K108" s="115">
        <v>1950</v>
      </c>
      <c r="L108" s="45">
        <f t="shared" si="18"/>
        <v>45051</v>
      </c>
      <c r="M108" s="98">
        <v>45031</v>
      </c>
      <c r="N108" s="65">
        <v>2</v>
      </c>
      <c r="O108" s="46">
        <f t="shared" si="19"/>
        <v>45045</v>
      </c>
      <c r="P108" s="46">
        <f t="shared" si="20"/>
        <v>45051</v>
      </c>
      <c r="Q108" s="60">
        <v>-1000</v>
      </c>
      <c r="R108" s="59"/>
      <c r="S108" s="47">
        <f t="shared" si="21"/>
        <v>0</v>
      </c>
      <c r="T108" s="48">
        <f t="shared" si="22"/>
        <v>8000</v>
      </c>
      <c r="U108" s="108" t="s">
        <v>369</v>
      </c>
      <c r="V108" s="109"/>
      <c r="W108" s="109">
        <v>1000</v>
      </c>
      <c r="X108" s="109"/>
      <c r="Y108" s="109"/>
      <c r="Z108" s="109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  <c r="AN108" s="109"/>
      <c r="AO108" s="109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</row>
    <row r="109" spans="1:52" x14ac:dyDescent="0.15">
      <c r="A109" s="142"/>
      <c r="B109" s="142"/>
      <c r="C109" s="82">
        <v>107</v>
      </c>
      <c r="D109" s="84" t="s">
        <v>400</v>
      </c>
      <c r="E109" s="76" t="s">
        <v>350</v>
      </c>
      <c r="F109" s="77">
        <v>45027</v>
      </c>
      <c r="G109" s="80">
        <v>45138</v>
      </c>
      <c r="H109" s="80" t="s">
        <v>13</v>
      </c>
      <c r="I109" s="82" t="s">
        <v>294</v>
      </c>
      <c r="J109" s="130">
        <v>10000</v>
      </c>
      <c r="K109" s="71">
        <v>7500</v>
      </c>
      <c r="L109" s="21">
        <f t="shared" si="18"/>
        <v>45057</v>
      </c>
      <c r="M109" s="96">
        <v>45028</v>
      </c>
      <c r="N109" s="63">
        <v>0</v>
      </c>
      <c r="O109" s="33">
        <f t="shared" si="19"/>
        <v>45028</v>
      </c>
      <c r="P109" s="33">
        <f t="shared" si="20"/>
        <v>45057</v>
      </c>
      <c r="Q109" s="50">
        <v>-2000</v>
      </c>
      <c r="R109" s="59"/>
      <c r="S109" s="30">
        <f t="shared" si="21"/>
        <v>-2000</v>
      </c>
      <c r="T109" s="25">
        <f t="shared" si="22"/>
        <v>8000</v>
      </c>
      <c r="U109" s="108" t="s">
        <v>323</v>
      </c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</row>
    <row r="110" spans="1:52" x14ac:dyDescent="0.15">
      <c r="A110" s="142"/>
      <c r="B110" s="142"/>
      <c r="C110" s="82">
        <v>108</v>
      </c>
      <c r="D110" s="84" t="s">
        <v>324</v>
      </c>
      <c r="E110" s="76" t="s">
        <v>350</v>
      </c>
      <c r="F110" s="77">
        <v>45035</v>
      </c>
      <c r="G110" s="80">
        <v>45138</v>
      </c>
      <c r="H110" s="80" t="s">
        <v>325</v>
      </c>
      <c r="I110" s="82" t="s">
        <v>295</v>
      </c>
      <c r="J110" s="115">
        <v>10000</v>
      </c>
      <c r="K110" s="115">
        <v>7300</v>
      </c>
      <c r="L110" s="21">
        <f t="shared" si="18"/>
        <v>45065</v>
      </c>
      <c r="M110" s="96">
        <v>45036</v>
      </c>
      <c r="N110" s="63">
        <v>0</v>
      </c>
      <c r="O110" s="33">
        <f t="shared" si="19"/>
        <v>45036</v>
      </c>
      <c r="P110" s="33">
        <f t="shared" si="20"/>
        <v>45065</v>
      </c>
      <c r="Q110" s="50">
        <v>0</v>
      </c>
      <c r="R110" s="59"/>
      <c r="S110" s="30">
        <f t="shared" si="21"/>
        <v>0</v>
      </c>
      <c r="T110" s="25">
        <f t="shared" si="22"/>
        <v>10000</v>
      </c>
      <c r="U110" s="108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</row>
    <row r="111" spans="1:52" x14ac:dyDescent="0.15">
      <c r="A111" s="142"/>
      <c r="B111" s="142"/>
      <c r="C111" s="82">
        <v>109</v>
      </c>
      <c r="D111" s="84" t="s">
        <v>334</v>
      </c>
      <c r="E111" s="76" t="s">
        <v>350</v>
      </c>
      <c r="F111" s="77">
        <v>45036</v>
      </c>
      <c r="G111" s="80">
        <v>45138</v>
      </c>
      <c r="H111" s="80" t="s">
        <v>333</v>
      </c>
      <c r="I111" s="82" t="s">
        <v>296</v>
      </c>
      <c r="J111" s="128">
        <v>5000</v>
      </c>
      <c r="K111" s="115">
        <v>7200</v>
      </c>
      <c r="L111" s="21">
        <f t="shared" si="18"/>
        <v>45066</v>
      </c>
      <c r="M111" s="96">
        <v>45037</v>
      </c>
      <c r="N111" s="63">
        <v>0</v>
      </c>
      <c r="O111" s="33">
        <f t="shared" si="19"/>
        <v>45037</v>
      </c>
      <c r="P111" s="33">
        <f t="shared" si="20"/>
        <v>45066</v>
      </c>
      <c r="Q111" s="50">
        <v>0</v>
      </c>
      <c r="R111" s="59"/>
      <c r="S111" s="30">
        <f t="shared" si="21"/>
        <v>0</v>
      </c>
      <c r="T111" s="25">
        <f t="shared" si="22"/>
        <v>5000</v>
      </c>
      <c r="U111" s="108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5"/>
      <c r="AQ111" s="105"/>
      <c r="AR111" s="105"/>
      <c r="AS111" s="105"/>
      <c r="AT111" s="105"/>
      <c r="AU111" s="105"/>
      <c r="AV111" s="105"/>
      <c r="AW111" s="105"/>
      <c r="AX111" s="105"/>
      <c r="AY111" s="105"/>
      <c r="AZ111" s="105"/>
    </row>
    <row r="112" spans="1:52" x14ac:dyDescent="0.15">
      <c r="A112" s="142"/>
      <c r="B112" s="142"/>
      <c r="C112" s="82">
        <v>110</v>
      </c>
      <c r="D112" s="84" t="s">
        <v>312</v>
      </c>
      <c r="E112" s="76" t="s">
        <v>350</v>
      </c>
      <c r="F112" s="77">
        <v>45027</v>
      </c>
      <c r="G112" s="80">
        <v>45138</v>
      </c>
      <c r="H112" s="80" t="s">
        <v>329</v>
      </c>
      <c r="I112" s="82" t="s">
        <v>297</v>
      </c>
      <c r="J112" s="130">
        <v>8000</v>
      </c>
      <c r="K112" s="71">
        <v>1950</v>
      </c>
      <c r="L112" s="21">
        <f t="shared" si="18"/>
        <v>45055</v>
      </c>
      <c r="M112" s="96">
        <v>45028</v>
      </c>
      <c r="N112" s="63">
        <v>3</v>
      </c>
      <c r="O112" s="33">
        <f t="shared" si="19"/>
        <v>45049</v>
      </c>
      <c r="P112" s="33">
        <f t="shared" si="20"/>
        <v>45055</v>
      </c>
      <c r="Q112" s="50">
        <v>0</v>
      </c>
      <c r="R112" s="59">
        <v>1950</v>
      </c>
      <c r="S112" s="30">
        <f t="shared" si="21"/>
        <v>0</v>
      </c>
      <c r="T112" s="25">
        <f t="shared" si="22"/>
        <v>8000</v>
      </c>
      <c r="U112" s="108"/>
      <c r="V112" s="106"/>
      <c r="W112" s="106">
        <v>1950</v>
      </c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5"/>
      <c r="AQ112" s="105"/>
      <c r="AR112" s="105"/>
      <c r="AS112" s="105"/>
      <c r="AT112" s="105"/>
      <c r="AU112" s="105"/>
      <c r="AV112" s="105"/>
      <c r="AW112" s="105"/>
      <c r="AX112" s="105"/>
      <c r="AY112" s="105"/>
      <c r="AZ112" s="105"/>
    </row>
    <row r="113" spans="1:52" x14ac:dyDescent="0.15">
      <c r="A113" s="142"/>
      <c r="B113" s="142"/>
      <c r="C113" s="82">
        <v>111</v>
      </c>
      <c r="D113" s="84" t="s">
        <v>310</v>
      </c>
      <c r="E113" s="76" t="s">
        <v>350</v>
      </c>
      <c r="F113" s="77">
        <v>45027</v>
      </c>
      <c r="G113" s="80">
        <v>45107</v>
      </c>
      <c r="H113" s="80" t="s">
        <v>13</v>
      </c>
      <c r="I113" s="82" t="s">
        <v>298</v>
      </c>
      <c r="J113" s="115">
        <v>10000</v>
      </c>
      <c r="K113" s="115">
        <v>7500</v>
      </c>
      <c r="L113" s="21">
        <f t="shared" si="18"/>
        <v>45053</v>
      </c>
      <c r="M113" s="96">
        <v>44993</v>
      </c>
      <c r="N113" s="63">
        <v>1</v>
      </c>
      <c r="O113" s="33">
        <f t="shared" si="19"/>
        <v>45024</v>
      </c>
      <c r="P113" s="33">
        <f t="shared" si="20"/>
        <v>45053</v>
      </c>
      <c r="Q113" s="53">
        <v>-5000</v>
      </c>
      <c r="R113" s="51"/>
      <c r="S113" s="30">
        <f t="shared" si="21"/>
        <v>0</v>
      </c>
      <c r="T113" s="25">
        <f t="shared" si="22"/>
        <v>10000</v>
      </c>
      <c r="U113" s="108"/>
      <c r="V113" s="106"/>
      <c r="W113" s="106"/>
      <c r="X113" s="106"/>
      <c r="Y113" s="106">
        <v>5000</v>
      </c>
      <c r="Z113" s="106"/>
      <c r="AA113" s="106"/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5"/>
      <c r="AQ113" s="105"/>
      <c r="AR113" s="105"/>
      <c r="AS113" s="105"/>
      <c r="AT113" s="105"/>
      <c r="AU113" s="105"/>
      <c r="AV113" s="105"/>
      <c r="AW113" s="105"/>
      <c r="AX113" s="105"/>
      <c r="AY113" s="105"/>
      <c r="AZ113" s="105"/>
    </row>
    <row r="114" spans="1:52" x14ac:dyDescent="0.15">
      <c r="A114" s="142"/>
      <c r="B114" s="142"/>
      <c r="C114" s="82">
        <v>112</v>
      </c>
      <c r="D114" s="84" t="s">
        <v>322</v>
      </c>
      <c r="E114" s="76" t="s">
        <v>350</v>
      </c>
      <c r="F114" s="77">
        <v>45033</v>
      </c>
      <c r="G114" s="80">
        <v>45230</v>
      </c>
      <c r="H114" s="80" t="s">
        <v>270</v>
      </c>
      <c r="I114" s="82" t="s">
        <v>299</v>
      </c>
      <c r="J114" s="128">
        <v>10000</v>
      </c>
      <c r="K114" s="115">
        <v>1750</v>
      </c>
      <c r="L114" s="21">
        <f t="shared" si="18"/>
        <v>45046</v>
      </c>
      <c r="M114" s="96">
        <v>45033</v>
      </c>
      <c r="N114" s="63">
        <v>1</v>
      </c>
      <c r="O114" s="33">
        <f t="shared" si="19"/>
        <v>45040</v>
      </c>
      <c r="P114" s="33">
        <f t="shared" si="20"/>
        <v>45046</v>
      </c>
      <c r="Q114" s="50">
        <v>-1000</v>
      </c>
      <c r="R114" s="59">
        <v>1750</v>
      </c>
      <c r="S114" s="30">
        <f t="shared" si="21"/>
        <v>-1000</v>
      </c>
      <c r="T114" s="25">
        <f t="shared" si="22"/>
        <v>9000</v>
      </c>
      <c r="U114" s="108" t="s">
        <v>363</v>
      </c>
      <c r="V114" s="106"/>
      <c r="W114" s="106">
        <v>1750</v>
      </c>
      <c r="X114" s="106"/>
      <c r="Y114" s="106"/>
      <c r="Z114" s="106"/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  <c r="AP114" s="105"/>
      <c r="AQ114" s="105"/>
      <c r="AR114" s="105"/>
      <c r="AS114" s="105"/>
      <c r="AT114" s="105"/>
      <c r="AU114" s="105"/>
      <c r="AV114" s="105"/>
      <c r="AW114" s="105"/>
      <c r="AX114" s="105"/>
      <c r="AY114" s="105"/>
      <c r="AZ114" s="105"/>
    </row>
    <row r="115" spans="1:52" x14ac:dyDescent="0.15">
      <c r="A115" s="142"/>
      <c r="B115" s="142"/>
      <c r="C115" s="82">
        <v>113</v>
      </c>
      <c r="D115" s="84" t="s">
        <v>318</v>
      </c>
      <c r="E115" s="76" t="s">
        <v>350</v>
      </c>
      <c r="F115" s="77">
        <v>45029</v>
      </c>
      <c r="G115" s="80">
        <v>45199</v>
      </c>
      <c r="H115" s="80" t="s">
        <v>265</v>
      </c>
      <c r="I115" s="82" t="s">
        <v>300</v>
      </c>
      <c r="J115" s="128">
        <v>8000</v>
      </c>
      <c r="K115" s="115">
        <v>7200</v>
      </c>
      <c r="L115" s="21">
        <f t="shared" si="18"/>
        <v>45059</v>
      </c>
      <c r="M115" s="96">
        <v>45030</v>
      </c>
      <c r="N115" s="63">
        <v>0</v>
      </c>
      <c r="O115" s="33">
        <f t="shared" si="19"/>
        <v>45030</v>
      </c>
      <c r="P115" s="33">
        <f t="shared" si="20"/>
        <v>45059</v>
      </c>
      <c r="Q115" s="50">
        <v>0</v>
      </c>
      <c r="R115" s="59"/>
      <c r="S115" s="30">
        <f t="shared" si="21"/>
        <v>0</v>
      </c>
      <c r="T115" s="25">
        <f t="shared" si="22"/>
        <v>8000</v>
      </c>
      <c r="U115" s="108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5"/>
      <c r="AQ115" s="105"/>
      <c r="AR115" s="105"/>
      <c r="AS115" s="105"/>
      <c r="AT115" s="105"/>
      <c r="AU115" s="105"/>
      <c r="AV115" s="105"/>
      <c r="AW115" s="105"/>
      <c r="AX115" s="105"/>
      <c r="AY115" s="105"/>
      <c r="AZ115" s="105"/>
    </row>
    <row r="116" spans="1:52" x14ac:dyDescent="0.15">
      <c r="A116" s="142"/>
      <c r="B116" s="142"/>
      <c r="C116" s="82">
        <v>114</v>
      </c>
      <c r="D116" s="84" t="s">
        <v>398</v>
      </c>
      <c r="E116" s="76" t="s">
        <v>350</v>
      </c>
      <c r="F116" s="77">
        <v>45036</v>
      </c>
      <c r="G116" s="80">
        <v>45138</v>
      </c>
      <c r="H116" s="80" t="s">
        <v>333</v>
      </c>
      <c r="I116" s="82" t="s">
        <v>301</v>
      </c>
      <c r="J116" s="128">
        <v>5000</v>
      </c>
      <c r="K116" s="115">
        <v>7200</v>
      </c>
      <c r="L116" s="21">
        <f t="shared" si="18"/>
        <v>45066</v>
      </c>
      <c r="M116" s="96">
        <v>45037</v>
      </c>
      <c r="N116" s="63">
        <v>0</v>
      </c>
      <c r="O116" s="33">
        <f t="shared" si="19"/>
        <v>45037</v>
      </c>
      <c r="P116" s="33">
        <f t="shared" si="20"/>
        <v>45066</v>
      </c>
      <c r="Q116" s="50">
        <v>-1500</v>
      </c>
      <c r="R116" s="59"/>
      <c r="S116" s="30">
        <f t="shared" si="21"/>
        <v>0</v>
      </c>
      <c r="T116" s="25">
        <f t="shared" si="22"/>
        <v>5000</v>
      </c>
      <c r="U116" s="108"/>
      <c r="V116" s="106"/>
      <c r="W116" s="106"/>
      <c r="X116" s="106"/>
      <c r="Y116" s="106"/>
      <c r="Z116" s="106">
        <v>1500</v>
      </c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5"/>
      <c r="AQ116" s="105"/>
      <c r="AR116" s="105"/>
      <c r="AS116" s="105"/>
      <c r="AT116" s="105"/>
      <c r="AU116" s="105"/>
      <c r="AV116" s="105"/>
      <c r="AW116" s="105"/>
      <c r="AX116" s="105"/>
      <c r="AY116" s="105"/>
      <c r="AZ116" s="105"/>
    </row>
    <row r="117" spans="1:52" ht="12.75" customHeight="1" x14ac:dyDescent="0.15">
      <c r="A117" s="142"/>
      <c r="B117" s="142"/>
      <c r="C117" s="82">
        <v>115</v>
      </c>
      <c r="D117" s="84" t="s">
        <v>361</v>
      </c>
      <c r="E117" s="76" t="s">
        <v>350</v>
      </c>
      <c r="F117" s="77">
        <v>45041</v>
      </c>
      <c r="G117" s="80">
        <v>45138</v>
      </c>
      <c r="H117" s="79" t="s">
        <v>362</v>
      </c>
      <c r="I117" s="82" t="s">
        <v>193</v>
      </c>
      <c r="J117" s="115">
        <v>5000</v>
      </c>
      <c r="K117" s="115">
        <v>5000</v>
      </c>
      <c r="L117" s="21">
        <f t="shared" si="18"/>
        <v>45071</v>
      </c>
      <c r="M117" s="96">
        <v>45042</v>
      </c>
      <c r="N117" s="63">
        <v>0</v>
      </c>
      <c r="O117" s="33">
        <f t="shared" si="19"/>
        <v>45042</v>
      </c>
      <c r="P117" s="33">
        <f t="shared" si="20"/>
        <v>45071</v>
      </c>
      <c r="Q117" s="53">
        <v>-2000</v>
      </c>
      <c r="R117" s="51"/>
      <c r="S117" s="30">
        <f t="shared" si="21"/>
        <v>0</v>
      </c>
      <c r="T117" s="25">
        <f t="shared" si="22"/>
        <v>5000</v>
      </c>
      <c r="U117" s="118"/>
      <c r="V117" s="106"/>
      <c r="W117" s="106"/>
      <c r="X117" s="106"/>
      <c r="Y117" s="106"/>
      <c r="Z117" s="106">
        <v>2000</v>
      </c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5"/>
      <c r="AQ117" s="105"/>
      <c r="AR117" s="105"/>
      <c r="AS117" s="105"/>
      <c r="AT117" s="105"/>
      <c r="AU117" s="105"/>
      <c r="AV117" s="105"/>
      <c r="AW117" s="105"/>
      <c r="AX117" s="105"/>
      <c r="AY117" s="105"/>
      <c r="AZ117" s="105"/>
    </row>
    <row r="118" spans="1:52" x14ac:dyDescent="0.15">
      <c r="A118" s="142"/>
      <c r="B118" s="142"/>
      <c r="C118" s="82">
        <v>116</v>
      </c>
      <c r="D118" s="84" t="s">
        <v>194</v>
      </c>
      <c r="E118" s="76" t="s">
        <v>350</v>
      </c>
      <c r="F118" s="77">
        <v>44578</v>
      </c>
      <c r="G118" s="80">
        <v>45003</v>
      </c>
      <c r="H118" s="82" t="s">
        <v>28</v>
      </c>
      <c r="I118" s="82" t="s">
        <v>195</v>
      </c>
      <c r="J118" s="115">
        <v>7000</v>
      </c>
      <c r="K118" s="115">
        <v>1350</v>
      </c>
      <c r="L118" s="21">
        <f t="shared" si="18"/>
        <v>45041</v>
      </c>
      <c r="M118" s="96">
        <v>45014</v>
      </c>
      <c r="N118" s="63">
        <v>3</v>
      </c>
      <c r="O118" s="33">
        <f t="shared" si="19"/>
        <v>45035</v>
      </c>
      <c r="P118" s="33">
        <f t="shared" si="20"/>
        <v>45041</v>
      </c>
      <c r="Q118" s="53">
        <v>0</v>
      </c>
      <c r="R118" s="51">
        <v>1350</v>
      </c>
      <c r="S118" s="30">
        <f t="shared" si="21"/>
        <v>0</v>
      </c>
      <c r="T118" s="25">
        <f t="shared" si="22"/>
        <v>7000</v>
      </c>
      <c r="U118" s="108" t="s">
        <v>307</v>
      </c>
      <c r="V118" s="106"/>
      <c r="W118" s="106">
        <v>1350</v>
      </c>
      <c r="X118" s="106"/>
      <c r="Y118" s="106"/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x14ac:dyDescent="0.15">
      <c r="A119" s="142"/>
      <c r="B119" s="142"/>
      <c r="C119" s="82">
        <v>117</v>
      </c>
      <c r="D119" s="84" t="s">
        <v>196</v>
      </c>
      <c r="E119" s="76" t="s">
        <v>350</v>
      </c>
      <c r="F119" s="77">
        <v>44994</v>
      </c>
      <c r="G119" s="80">
        <v>45216</v>
      </c>
      <c r="H119" s="79" t="s">
        <v>13</v>
      </c>
      <c r="I119" s="82" t="s">
        <v>197</v>
      </c>
      <c r="J119" s="115">
        <v>8000</v>
      </c>
      <c r="K119" s="115">
        <v>5000</v>
      </c>
      <c r="L119" s="21">
        <f t="shared" si="18"/>
        <v>45063</v>
      </c>
      <c r="M119" s="96">
        <v>45003</v>
      </c>
      <c r="N119" s="63">
        <v>1</v>
      </c>
      <c r="O119" s="33">
        <f t="shared" si="19"/>
        <v>45034</v>
      </c>
      <c r="P119" s="33">
        <f t="shared" si="20"/>
        <v>45063</v>
      </c>
      <c r="Q119" s="53">
        <v>0</v>
      </c>
      <c r="R119" s="51"/>
      <c r="S119" s="30">
        <f t="shared" si="21"/>
        <v>0</v>
      </c>
      <c r="T119" s="25">
        <f t="shared" si="22"/>
        <v>8000</v>
      </c>
      <c r="U119" s="118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05"/>
      <c r="AQ119" s="105"/>
      <c r="AR119" s="105"/>
      <c r="AS119" s="105"/>
      <c r="AT119" s="105"/>
      <c r="AU119" s="105"/>
      <c r="AV119" s="105"/>
      <c r="AW119" s="105"/>
      <c r="AX119" s="105"/>
      <c r="AY119" s="105"/>
      <c r="AZ119" s="105"/>
    </row>
    <row r="120" spans="1:52" x14ac:dyDescent="0.15">
      <c r="A120" s="142"/>
      <c r="B120" s="142"/>
      <c r="C120" s="82">
        <v>118</v>
      </c>
      <c r="D120" s="84" t="s">
        <v>198</v>
      </c>
      <c r="E120" s="76" t="s">
        <v>236</v>
      </c>
      <c r="F120" s="77">
        <v>44993</v>
      </c>
      <c r="G120" s="80">
        <v>45091</v>
      </c>
      <c r="H120" s="79" t="s">
        <v>13</v>
      </c>
      <c r="I120" s="82" t="s">
        <v>199</v>
      </c>
      <c r="J120" s="71">
        <v>8000</v>
      </c>
      <c r="K120" s="71">
        <v>5000</v>
      </c>
      <c r="L120" s="21">
        <f t="shared" si="18"/>
        <v>45046</v>
      </c>
      <c r="M120" s="96">
        <v>44986</v>
      </c>
      <c r="N120" s="63">
        <v>1</v>
      </c>
      <c r="O120" s="33">
        <f t="shared" si="19"/>
        <v>45017</v>
      </c>
      <c r="P120" s="33">
        <f t="shared" si="20"/>
        <v>45046</v>
      </c>
      <c r="Q120" s="53">
        <v>-5000</v>
      </c>
      <c r="R120" s="51"/>
      <c r="S120" s="30">
        <f t="shared" si="21"/>
        <v>-5000</v>
      </c>
      <c r="T120" s="25">
        <f t="shared" si="22"/>
        <v>3000</v>
      </c>
      <c r="U120" s="108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5"/>
      <c r="AQ120" s="105"/>
      <c r="AR120" s="105"/>
      <c r="AS120" s="105"/>
      <c r="AT120" s="105"/>
      <c r="AU120" s="105"/>
      <c r="AV120" s="105"/>
      <c r="AW120" s="105"/>
      <c r="AX120" s="105"/>
      <c r="AY120" s="105"/>
      <c r="AZ120" s="105"/>
    </row>
    <row r="121" spans="1:52" x14ac:dyDescent="0.15">
      <c r="A121" s="142"/>
      <c r="B121" s="142"/>
      <c r="C121" s="82">
        <v>119</v>
      </c>
      <c r="D121" s="84" t="s">
        <v>200</v>
      </c>
      <c r="E121" s="76" t="s">
        <v>236</v>
      </c>
      <c r="F121" s="77">
        <v>44810</v>
      </c>
      <c r="G121" s="80">
        <v>45053</v>
      </c>
      <c r="H121" s="79" t="s">
        <v>13</v>
      </c>
      <c r="I121" s="82" t="s">
        <v>201</v>
      </c>
      <c r="J121" s="115">
        <v>7000</v>
      </c>
      <c r="K121" s="115">
        <v>5000</v>
      </c>
      <c r="L121" s="21">
        <f t="shared" si="18"/>
        <v>45053</v>
      </c>
      <c r="M121" s="96">
        <v>44993</v>
      </c>
      <c r="N121" s="63">
        <v>1</v>
      </c>
      <c r="O121" s="33">
        <f t="shared" si="19"/>
        <v>45024</v>
      </c>
      <c r="P121" s="33">
        <f t="shared" si="20"/>
        <v>45053</v>
      </c>
      <c r="Q121" s="53">
        <v>0</v>
      </c>
      <c r="R121" s="51"/>
      <c r="S121" s="30">
        <f t="shared" si="21"/>
        <v>0</v>
      </c>
      <c r="T121" s="25">
        <f t="shared" si="22"/>
        <v>7000</v>
      </c>
      <c r="U121" s="118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5"/>
      <c r="AQ121" s="105"/>
      <c r="AR121" s="105"/>
      <c r="AS121" s="105"/>
      <c r="AT121" s="105"/>
      <c r="AU121" s="105"/>
      <c r="AV121" s="105"/>
      <c r="AW121" s="105"/>
      <c r="AX121" s="105"/>
      <c r="AY121" s="105"/>
      <c r="AZ121" s="105"/>
    </row>
    <row r="122" spans="1:52" ht="27" x14ac:dyDescent="0.15">
      <c r="A122" s="142"/>
      <c r="B122" s="142"/>
      <c r="C122" s="82">
        <v>120</v>
      </c>
      <c r="D122" s="84" t="s">
        <v>202</v>
      </c>
      <c r="E122" s="76" t="s">
        <v>350</v>
      </c>
      <c r="F122" s="77">
        <v>44438</v>
      </c>
      <c r="G122" s="80">
        <v>45077</v>
      </c>
      <c r="H122" s="79" t="s">
        <v>13</v>
      </c>
      <c r="I122" s="82" t="s">
        <v>203</v>
      </c>
      <c r="J122" s="115">
        <v>7000</v>
      </c>
      <c r="K122" s="115">
        <v>5000</v>
      </c>
      <c r="L122" s="21">
        <f t="shared" si="18"/>
        <v>45046</v>
      </c>
      <c r="M122" s="96">
        <v>44986</v>
      </c>
      <c r="N122" s="63">
        <v>1</v>
      </c>
      <c r="O122" s="33">
        <f t="shared" si="19"/>
        <v>45017</v>
      </c>
      <c r="P122" s="33">
        <f t="shared" si="20"/>
        <v>45046</v>
      </c>
      <c r="Q122" s="53">
        <v>0</v>
      </c>
      <c r="R122" s="51"/>
      <c r="S122" s="30">
        <f t="shared" si="21"/>
        <v>0</v>
      </c>
      <c r="T122" s="25">
        <f t="shared" si="22"/>
        <v>7000</v>
      </c>
      <c r="U122" s="108" t="s">
        <v>314</v>
      </c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  <c r="AP122" s="105"/>
      <c r="AQ122" s="105"/>
      <c r="AR122" s="105"/>
      <c r="AS122" s="105"/>
      <c r="AT122" s="105"/>
      <c r="AU122" s="105"/>
      <c r="AV122" s="105"/>
      <c r="AW122" s="105"/>
      <c r="AX122" s="105"/>
      <c r="AY122" s="105"/>
      <c r="AZ122" s="105"/>
    </row>
    <row r="123" spans="1:52" x14ac:dyDescent="0.15">
      <c r="A123" s="142"/>
      <c r="B123" s="142"/>
      <c r="C123" s="82">
        <v>121</v>
      </c>
      <c r="D123" s="84" t="s">
        <v>308</v>
      </c>
      <c r="E123" s="76" t="s">
        <v>236</v>
      </c>
      <c r="F123" s="77">
        <v>44840</v>
      </c>
      <c r="G123" s="80">
        <v>45070</v>
      </c>
      <c r="H123" s="79" t="s">
        <v>13</v>
      </c>
      <c r="I123" s="82" t="s">
        <v>376</v>
      </c>
      <c r="J123" s="115">
        <v>5000</v>
      </c>
      <c r="K123" s="115">
        <v>5000</v>
      </c>
      <c r="L123" s="21">
        <f t="shared" si="18"/>
        <v>45051</v>
      </c>
      <c r="M123" s="96">
        <v>44932</v>
      </c>
      <c r="N123" s="63">
        <v>3</v>
      </c>
      <c r="O123" s="33">
        <f t="shared" si="19"/>
        <v>45022</v>
      </c>
      <c r="P123" s="33">
        <f t="shared" si="20"/>
        <v>45051</v>
      </c>
      <c r="Q123" s="53">
        <v>-5000</v>
      </c>
      <c r="R123" s="51"/>
      <c r="S123" s="30">
        <f t="shared" si="21"/>
        <v>-5000</v>
      </c>
      <c r="T123" s="25">
        <f t="shared" si="22"/>
        <v>0</v>
      </c>
      <c r="U123" s="118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</row>
    <row r="124" spans="1:52" x14ac:dyDescent="0.15">
      <c r="A124" s="142"/>
      <c r="B124" s="142"/>
      <c r="C124" s="82">
        <v>122</v>
      </c>
      <c r="D124" s="84" t="s">
        <v>251</v>
      </c>
      <c r="E124" s="76" t="s">
        <v>350</v>
      </c>
      <c r="F124" s="77">
        <v>45016</v>
      </c>
      <c r="G124" s="80">
        <v>45291</v>
      </c>
      <c r="H124" s="79" t="s">
        <v>13</v>
      </c>
      <c r="I124" s="82" t="s">
        <v>206</v>
      </c>
      <c r="J124" s="115">
        <v>7000</v>
      </c>
      <c r="K124" s="115">
        <v>5000</v>
      </c>
      <c r="L124" s="21">
        <f t="shared" si="18"/>
        <v>45046</v>
      </c>
      <c r="M124" s="96">
        <v>45017</v>
      </c>
      <c r="N124" s="63">
        <v>0</v>
      </c>
      <c r="O124" s="33">
        <f t="shared" si="19"/>
        <v>45017</v>
      </c>
      <c r="P124" s="33">
        <f t="shared" si="20"/>
        <v>45046</v>
      </c>
      <c r="Q124" s="53">
        <v>-3000</v>
      </c>
      <c r="R124" s="51"/>
      <c r="S124" s="30">
        <f t="shared" si="21"/>
        <v>-3000</v>
      </c>
      <c r="T124" s="25">
        <f t="shared" si="22"/>
        <v>4000</v>
      </c>
      <c r="U124" s="118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5"/>
      <c r="AQ124" s="105"/>
      <c r="AR124" s="105"/>
      <c r="AS124" s="105"/>
      <c r="AT124" s="105"/>
      <c r="AU124" s="105"/>
      <c r="AV124" s="105"/>
      <c r="AW124" s="105"/>
      <c r="AX124" s="105"/>
      <c r="AY124" s="105"/>
      <c r="AZ124" s="105"/>
    </row>
    <row r="125" spans="1:52" s="1" customFormat="1" x14ac:dyDescent="0.15">
      <c r="A125" s="142"/>
      <c r="B125" s="142"/>
      <c r="C125" s="82">
        <v>123</v>
      </c>
      <c r="D125" s="84" t="s">
        <v>207</v>
      </c>
      <c r="E125" s="76" t="s">
        <v>350</v>
      </c>
      <c r="F125" s="77">
        <v>44999</v>
      </c>
      <c r="G125" s="80">
        <v>45107</v>
      </c>
      <c r="H125" s="79" t="s">
        <v>13</v>
      </c>
      <c r="I125" s="82" t="s">
        <v>208</v>
      </c>
      <c r="J125" s="115">
        <v>7000</v>
      </c>
      <c r="K125" s="115">
        <v>5500</v>
      </c>
      <c r="L125" s="21">
        <f t="shared" si="18"/>
        <v>45062</v>
      </c>
      <c r="M125" s="96">
        <v>45002</v>
      </c>
      <c r="N125" s="63">
        <v>1</v>
      </c>
      <c r="O125" s="33">
        <f t="shared" si="19"/>
        <v>45033</v>
      </c>
      <c r="P125" s="33">
        <f t="shared" si="20"/>
        <v>45062</v>
      </c>
      <c r="Q125" s="53">
        <v>0</v>
      </c>
      <c r="R125" s="51"/>
      <c r="S125" s="30">
        <f t="shared" si="21"/>
        <v>0</v>
      </c>
      <c r="T125" s="25">
        <f t="shared" si="22"/>
        <v>7000</v>
      </c>
      <c r="U125" s="118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</row>
    <row r="126" spans="1:52" x14ac:dyDescent="0.15">
      <c r="A126" s="142"/>
      <c r="B126" s="142"/>
      <c r="C126" s="82">
        <v>124</v>
      </c>
      <c r="D126" s="84" t="s">
        <v>209</v>
      </c>
      <c r="E126" s="76" t="s">
        <v>236</v>
      </c>
      <c r="F126" s="77">
        <v>44958</v>
      </c>
      <c r="G126" s="80">
        <v>45055</v>
      </c>
      <c r="H126" s="79" t="s">
        <v>13</v>
      </c>
      <c r="I126" s="82" t="s">
        <v>210</v>
      </c>
      <c r="J126" s="115">
        <v>7000</v>
      </c>
      <c r="K126" s="115">
        <v>5000</v>
      </c>
      <c r="L126" s="21">
        <f t="shared" si="18"/>
        <v>45047</v>
      </c>
      <c r="M126" s="96">
        <v>44959</v>
      </c>
      <c r="N126" s="63">
        <v>2</v>
      </c>
      <c r="O126" s="33">
        <f t="shared" si="19"/>
        <v>45018</v>
      </c>
      <c r="P126" s="33">
        <f t="shared" si="20"/>
        <v>45047</v>
      </c>
      <c r="Q126" s="53">
        <v>0</v>
      </c>
      <c r="R126" s="51"/>
      <c r="S126" s="30">
        <f t="shared" si="21"/>
        <v>0</v>
      </c>
      <c r="T126" s="25">
        <f t="shared" si="22"/>
        <v>7000</v>
      </c>
      <c r="U126" s="118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5"/>
      <c r="AQ126" s="105"/>
      <c r="AR126" s="105"/>
      <c r="AS126" s="105"/>
      <c r="AT126" s="105"/>
      <c r="AU126" s="105"/>
      <c r="AV126" s="105"/>
      <c r="AW126" s="105"/>
      <c r="AX126" s="105"/>
      <c r="AY126" s="105"/>
      <c r="AZ126" s="105"/>
    </row>
    <row r="127" spans="1:52" x14ac:dyDescent="0.15">
      <c r="A127" s="142"/>
      <c r="B127" s="142"/>
      <c r="C127" s="82">
        <v>125</v>
      </c>
      <c r="D127" s="84" t="s">
        <v>211</v>
      </c>
      <c r="E127" s="76" t="s">
        <v>236</v>
      </c>
      <c r="F127" s="77">
        <v>44962</v>
      </c>
      <c r="G127" s="80">
        <v>45143</v>
      </c>
      <c r="H127" s="79" t="s">
        <v>13</v>
      </c>
      <c r="I127" s="82" t="s">
        <v>212</v>
      </c>
      <c r="J127" s="115">
        <v>8000</v>
      </c>
      <c r="K127" s="115">
        <v>5500</v>
      </c>
      <c r="L127" s="21">
        <f t="shared" si="18"/>
        <v>45051</v>
      </c>
      <c r="M127" s="96">
        <v>44963</v>
      </c>
      <c r="N127" s="63">
        <v>2</v>
      </c>
      <c r="O127" s="33">
        <f t="shared" si="19"/>
        <v>45022</v>
      </c>
      <c r="P127" s="33">
        <f t="shared" si="20"/>
        <v>45051</v>
      </c>
      <c r="Q127" s="53">
        <v>0</v>
      </c>
      <c r="R127" s="51"/>
      <c r="S127" s="30">
        <f t="shared" si="21"/>
        <v>0</v>
      </c>
      <c r="T127" s="25">
        <f t="shared" si="22"/>
        <v>8000</v>
      </c>
      <c r="U127" s="108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05"/>
      <c r="AQ127" s="105"/>
      <c r="AR127" s="105"/>
      <c r="AS127" s="105"/>
      <c r="AT127" s="105"/>
      <c r="AU127" s="105"/>
      <c r="AV127" s="105"/>
      <c r="AW127" s="105"/>
      <c r="AX127" s="105"/>
      <c r="AY127" s="105"/>
      <c r="AZ127" s="105"/>
    </row>
    <row r="128" spans="1:52" x14ac:dyDescent="0.15">
      <c r="A128" s="142"/>
      <c r="B128" s="142"/>
      <c r="C128" s="82">
        <v>126</v>
      </c>
      <c r="D128" s="84" t="s">
        <v>213</v>
      </c>
      <c r="E128" s="76" t="s">
        <v>236</v>
      </c>
      <c r="F128" s="77">
        <v>44962</v>
      </c>
      <c r="G128" s="80">
        <v>45051</v>
      </c>
      <c r="H128" s="79" t="s">
        <v>13</v>
      </c>
      <c r="I128" s="82" t="s">
        <v>214</v>
      </c>
      <c r="J128" s="71">
        <v>7000</v>
      </c>
      <c r="K128" s="71">
        <v>5800</v>
      </c>
      <c r="L128" s="21">
        <f t="shared" si="18"/>
        <v>45051</v>
      </c>
      <c r="M128" s="96">
        <v>44963</v>
      </c>
      <c r="N128" s="63">
        <v>2</v>
      </c>
      <c r="O128" s="33">
        <f t="shared" si="19"/>
        <v>45022</v>
      </c>
      <c r="P128" s="33">
        <f t="shared" si="20"/>
        <v>45051</v>
      </c>
      <c r="Q128" s="53">
        <v>0</v>
      </c>
      <c r="R128" s="51"/>
      <c r="S128" s="30">
        <f t="shared" si="21"/>
        <v>0</v>
      </c>
      <c r="T128" s="25">
        <f t="shared" si="22"/>
        <v>7000</v>
      </c>
      <c r="U128" s="108" t="s">
        <v>309</v>
      </c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5"/>
      <c r="AI128" s="106"/>
      <c r="AJ128" s="106"/>
      <c r="AK128" s="106"/>
      <c r="AL128" s="106"/>
      <c r="AM128" s="106"/>
      <c r="AN128" s="106"/>
      <c r="AO128" s="106"/>
      <c r="AP128" s="105"/>
      <c r="AQ128" s="105"/>
      <c r="AR128" s="105"/>
      <c r="AS128" s="105"/>
      <c r="AT128" s="105"/>
      <c r="AU128" s="105"/>
      <c r="AV128" s="105"/>
      <c r="AW128" s="105"/>
      <c r="AX128" s="105"/>
      <c r="AY128" s="105"/>
      <c r="AZ128" s="105"/>
    </row>
    <row r="129" spans="1:52" x14ac:dyDescent="0.15">
      <c r="A129" s="142"/>
      <c r="B129" s="142"/>
      <c r="C129" s="82">
        <v>127</v>
      </c>
      <c r="D129" s="84" t="s">
        <v>215</v>
      </c>
      <c r="E129" s="76" t="s">
        <v>350</v>
      </c>
      <c r="F129" s="77">
        <v>44317</v>
      </c>
      <c r="G129" s="80">
        <v>44834</v>
      </c>
      <c r="H129" s="79" t="s">
        <v>13</v>
      </c>
      <c r="I129" s="82" t="s">
        <v>216</v>
      </c>
      <c r="J129" s="129">
        <v>7000</v>
      </c>
      <c r="K129" s="123">
        <v>6000</v>
      </c>
      <c r="L129" s="21">
        <f t="shared" si="18"/>
        <v>45016</v>
      </c>
      <c r="M129" s="96">
        <v>44317</v>
      </c>
      <c r="N129" s="63">
        <v>22</v>
      </c>
      <c r="O129" s="33">
        <f t="shared" si="19"/>
        <v>44986</v>
      </c>
      <c r="P129" s="33">
        <f t="shared" si="20"/>
        <v>45016</v>
      </c>
      <c r="Q129" s="53">
        <v>-1500</v>
      </c>
      <c r="R129" s="51"/>
      <c r="S129" s="30">
        <f t="shared" si="21"/>
        <v>-1500</v>
      </c>
      <c r="T129" s="25">
        <f t="shared" si="22"/>
        <v>5500</v>
      </c>
      <c r="U129" s="108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06"/>
      <c r="AO129" s="113"/>
      <c r="AP129" s="105"/>
      <c r="AQ129" s="105"/>
      <c r="AR129" s="105"/>
      <c r="AS129" s="105"/>
      <c r="AT129" s="105"/>
      <c r="AU129" s="105"/>
      <c r="AV129" s="105"/>
      <c r="AW129" s="105"/>
      <c r="AX129" s="105"/>
      <c r="AY129" s="105"/>
      <c r="AZ129" s="105"/>
    </row>
    <row r="130" spans="1:52" x14ac:dyDescent="0.15">
      <c r="A130" s="142"/>
      <c r="B130" s="142"/>
      <c r="C130" s="82">
        <v>128</v>
      </c>
      <c r="D130" s="84" t="s">
        <v>217</v>
      </c>
      <c r="E130" s="76" t="s">
        <v>350</v>
      </c>
      <c r="F130" s="77">
        <v>44964</v>
      </c>
      <c r="G130" s="80">
        <v>45053</v>
      </c>
      <c r="H130" s="79" t="s">
        <v>13</v>
      </c>
      <c r="I130" s="82" t="s">
        <v>218</v>
      </c>
      <c r="J130" s="115">
        <v>8000</v>
      </c>
      <c r="K130" s="115">
        <v>5500</v>
      </c>
      <c r="L130" s="21">
        <f t="shared" si="18"/>
        <v>45084</v>
      </c>
      <c r="M130" s="96">
        <v>44993</v>
      </c>
      <c r="N130" s="63">
        <v>2</v>
      </c>
      <c r="O130" s="33">
        <f t="shared" si="19"/>
        <v>45054</v>
      </c>
      <c r="P130" s="33">
        <f t="shared" si="20"/>
        <v>45084</v>
      </c>
      <c r="Q130" s="134">
        <v>0</v>
      </c>
      <c r="R130" s="51">
        <v>5500</v>
      </c>
      <c r="S130" s="30">
        <f t="shared" si="21"/>
        <v>-2500</v>
      </c>
      <c r="T130" s="25">
        <f t="shared" si="22"/>
        <v>5500</v>
      </c>
      <c r="U130" s="108"/>
      <c r="V130" s="106"/>
      <c r="W130" s="106"/>
      <c r="X130" s="106"/>
      <c r="Y130" s="106"/>
      <c r="Z130" s="106">
        <v>3000</v>
      </c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5"/>
      <c r="AO130" s="106"/>
      <c r="AP130" s="105"/>
      <c r="AQ130" s="105"/>
      <c r="AR130" s="105"/>
      <c r="AS130" s="105"/>
      <c r="AT130" s="105"/>
      <c r="AU130" s="105"/>
      <c r="AV130" s="105"/>
      <c r="AW130" s="105"/>
      <c r="AX130" s="105"/>
      <c r="AY130" s="105"/>
      <c r="AZ130" s="105"/>
    </row>
    <row r="131" spans="1:52" x14ac:dyDescent="0.15">
      <c r="A131" s="142"/>
      <c r="B131" s="142"/>
      <c r="C131" s="82">
        <v>129</v>
      </c>
      <c r="D131" s="84" t="s">
        <v>219</v>
      </c>
      <c r="E131" s="76" t="s">
        <v>350</v>
      </c>
      <c r="F131" s="77">
        <v>44970</v>
      </c>
      <c r="G131" s="80">
        <v>45059</v>
      </c>
      <c r="H131" s="79" t="s">
        <v>13</v>
      </c>
      <c r="I131" s="82" t="s">
        <v>220</v>
      </c>
      <c r="J131" s="115">
        <v>7000</v>
      </c>
      <c r="K131" s="115">
        <v>5800</v>
      </c>
      <c r="L131" s="21">
        <f t="shared" ref="L131:L139" si="23">IF($N131&lt;&gt;"",IF($H131="周付",($N131+1)*7+$M131-1,EDATE($M131,$N131+1)-1),"-")</f>
        <v>45059</v>
      </c>
      <c r="M131" s="96">
        <v>44971</v>
      </c>
      <c r="N131" s="63">
        <v>2</v>
      </c>
      <c r="O131" s="33">
        <f t="shared" ref="O131:O139" si="24">IF($N131&lt;&gt;"",IF($H131="周付",($N131)*7+$M131,EDATE($M131,$N131)),"")</f>
        <v>45030</v>
      </c>
      <c r="P131" s="33">
        <f t="shared" ref="P131:P139" si="25">IF($N131&lt;&gt;"",IF($H131="周付",($N131+1)*7+$M131-1,EDATE($M131,$N131+1)-1),"")</f>
        <v>45059</v>
      </c>
      <c r="Q131" s="53">
        <v>0</v>
      </c>
      <c r="R131" s="51"/>
      <c r="S131" s="30">
        <f t="shared" ref="S131:S139" si="26">SUM($V131:$BC131)+$Q131-$R131</f>
        <v>0</v>
      </c>
      <c r="T131" s="25">
        <f t="shared" ref="T131:T139" si="27">J131+S131</f>
        <v>7000</v>
      </c>
      <c r="U131" s="118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5"/>
      <c r="AQ131" s="105"/>
      <c r="AR131" s="105"/>
      <c r="AS131" s="105"/>
      <c r="AT131" s="105"/>
      <c r="AU131" s="105"/>
      <c r="AV131" s="105"/>
      <c r="AW131" s="105"/>
      <c r="AX131" s="105"/>
      <c r="AY131" s="105"/>
      <c r="AZ131" s="105"/>
    </row>
    <row r="132" spans="1:52" x14ac:dyDescent="0.15">
      <c r="A132" s="142"/>
      <c r="B132" s="142"/>
      <c r="C132" s="82">
        <v>130</v>
      </c>
      <c r="D132" s="84" t="s">
        <v>221</v>
      </c>
      <c r="E132" s="76" t="s">
        <v>236</v>
      </c>
      <c r="F132" s="77">
        <v>44962</v>
      </c>
      <c r="G132" s="80">
        <v>45051</v>
      </c>
      <c r="H132" s="79" t="s">
        <v>13</v>
      </c>
      <c r="I132" s="82" t="s">
        <v>222</v>
      </c>
      <c r="J132" s="115">
        <v>8000</v>
      </c>
      <c r="K132" s="115">
        <v>5500</v>
      </c>
      <c r="L132" s="21">
        <f t="shared" si="23"/>
        <v>45051</v>
      </c>
      <c r="M132" s="96">
        <v>44963</v>
      </c>
      <c r="N132" s="63">
        <v>2</v>
      </c>
      <c r="O132" s="33">
        <f t="shared" si="24"/>
        <v>45022</v>
      </c>
      <c r="P132" s="33">
        <f t="shared" si="25"/>
        <v>45051</v>
      </c>
      <c r="Q132" s="53">
        <v>0</v>
      </c>
      <c r="R132" s="51"/>
      <c r="S132" s="30">
        <f t="shared" si="26"/>
        <v>0</v>
      </c>
      <c r="T132" s="25">
        <f t="shared" si="27"/>
        <v>8000</v>
      </c>
      <c r="U132" s="108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5"/>
      <c r="AQ132" s="105"/>
      <c r="AR132" s="105"/>
      <c r="AS132" s="105"/>
      <c r="AT132" s="105"/>
      <c r="AU132" s="105"/>
      <c r="AV132" s="105"/>
      <c r="AW132" s="105"/>
      <c r="AX132" s="105"/>
      <c r="AY132" s="105"/>
      <c r="AZ132" s="105"/>
    </row>
    <row r="133" spans="1:52" x14ac:dyDescent="0.15">
      <c r="A133" s="142"/>
      <c r="B133" s="142"/>
      <c r="C133" s="82">
        <v>131</v>
      </c>
      <c r="D133" s="84" t="s">
        <v>223</v>
      </c>
      <c r="E133" s="76" t="s">
        <v>350</v>
      </c>
      <c r="F133" s="77">
        <v>45017</v>
      </c>
      <c r="G133" s="80">
        <v>45107</v>
      </c>
      <c r="H133" s="79" t="s">
        <v>13</v>
      </c>
      <c r="I133" s="82" t="s">
        <v>224</v>
      </c>
      <c r="J133" s="115">
        <v>5000</v>
      </c>
      <c r="K133" s="115">
        <v>4500</v>
      </c>
      <c r="L133" s="21">
        <f t="shared" si="23"/>
        <v>45077</v>
      </c>
      <c r="M133" s="96">
        <v>45047</v>
      </c>
      <c r="N133" s="63">
        <v>0</v>
      </c>
      <c r="O133" s="33">
        <f t="shared" si="24"/>
        <v>45047</v>
      </c>
      <c r="P133" s="33">
        <f t="shared" si="25"/>
        <v>45077</v>
      </c>
      <c r="Q133" s="53">
        <v>-4500</v>
      </c>
      <c r="R133" s="51"/>
      <c r="S133" s="30">
        <f t="shared" si="26"/>
        <v>-3000</v>
      </c>
      <c r="T133" s="25">
        <f t="shared" si="27"/>
        <v>2000</v>
      </c>
      <c r="U133" s="108"/>
      <c r="V133" s="106"/>
      <c r="W133" s="106"/>
      <c r="X133" s="106"/>
      <c r="Y133" s="106">
        <v>1500</v>
      </c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5"/>
      <c r="AQ133" s="105"/>
      <c r="AR133" s="105"/>
      <c r="AS133" s="105"/>
      <c r="AT133" s="105"/>
      <c r="AU133" s="105"/>
      <c r="AV133" s="105"/>
      <c r="AW133" s="105"/>
      <c r="AX133" s="105"/>
      <c r="AY133" s="105"/>
      <c r="AZ133" s="105"/>
    </row>
    <row r="134" spans="1:52" x14ac:dyDescent="0.15">
      <c r="A134" s="142"/>
      <c r="B134" s="142"/>
      <c r="C134" s="82">
        <v>132</v>
      </c>
      <c r="D134" s="84" t="s">
        <v>225</v>
      </c>
      <c r="E134" s="76" t="s">
        <v>236</v>
      </c>
      <c r="F134" s="77">
        <v>44958</v>
      </c>
      <c r="G134" s="80">
        <v>45055</v>
      </c>
      <c r="H134" s="79" t="s">
        <v>13</v>
      </c>
      <c r="I134" s="82" t="s">
        <v>226</v>
      </c>
      <c r="J134" s="115">
        <v>5000</v>
      </c>
      <c r="K134" s="115">
        <v>5000</v>
      </c>
      <c r="L134" s="21">
        <f t="shared" si="23"/>
        <v>45047</v>
      </c>
      <c r="M134" s="96">
        <v>45018</v>
      </c>
      <c r="N134" s="63">
        <v>0</v>
      </c>
      <c r="O134" s="33">
        <f t="shared" si="24"/>
        <v>45018</v>
      </c>
      <c r="P134" s="33">
        <f t="shared" si="25"/>
        <v>45047</v>
      </c>
      <c r="Q134" s="53">
        <v>0</v>
      </c>
      <c r="R134" s="51"/>
      <c r="S134" s="30">
        <f t="shared" si="26"/>
        <v>0</v>
      </c>
      <c r="T134" s="25">
        <f t="shared" si="27"/>
        <v>5000</v>
      </c>
      <c r="U134" s="108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5"/>
      <c r="AQ134" s="105"/>
      <c r="AR134" s="105"/>
      <c r="AS134" s="105"/>
      <c r="AT134" s="105"/>
      <c r="AU134" s="105"/>
      <c r="AV134" s="105"/>
      <c r="AW134" s="105"/>
      <c r="AX134" s="105"/>
      <c r="AY134" s="105"/>
      <c r="AZ134" s="105"/>
    </row>
    <row r="135" spans="1:52" x14ac:dyDescent="0.15">
      <c r="A135" s="142"/>
      <c r="B135" s="142"/>
      <c r="C135" s="82">
        <v>133</v>
      </c>
      <c r="D135" s="84" t="s">
        <v>227</v>
      </c>
      <c r="E135" s="76" t="s">
        <v>350</v>
      </c>
      <c r="F135" s="77">
        <v>44749</v>
      </c>
      <c r="G135" s="80">
        <v>45121</v>
      </c>
      <c r="H135" s="79" t="s">
        <v>13</v>
      </c>
      <c r="I135" s="82" t="s">
        <v>228</v>
      </c>
      <c r="J135" s="115">
        <v>5000</v>
      </c>
      <c r="K135" s="115">
        <v>5000</v>
      </c>
      <c r="L135" s="21">
        <f t="shared" si="23"/>
        <v>45052</v>
      </c>
      <c r="M135" s="96">
        <v>44749</v>
      </c>
      <c r="N135" s="63">
        <v>9</v>
      </c>
      <c r="O135" s="33">
        <f t="shared" si="24"/>
        <v>45023</v>
      </c>
      <c r="P135" s="33">
        <f t="shared" si="25"/>
        <v>45052</v>
      </c>
      <c r="Q135" s="53">
        <v>0</v>
      </c>
      <c r="R135" s="51"/>
      <c r="S135" s="30">
        <f t="shared" si="26"/>
        <v>0</v>
      </c>
      <c r="T135" s="25">
        <f t="shared" si="27"/>
        <v>5000</v>
      </c>
      <c r="U135" s="108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5"/>
      <c r="AQ135" s="105"/>
      <c r="AR135" s="105"/>
      <c r="AS135" s="105"/>
      <c r="AT135" s="105"/>
      <c r="AU135" s="105"/>
      <c r="AV135" s="105"/>
      <c r="AW135" s="105"/>
      <c r="AX135" s="105"/>
      <c r="AY135" s="105"/>
      <c r="AZ135" s="105"/>
    </row>
    <row r="136" spans="1:52" x14ac:dyDescent="0.15">
      <c r="A136" s="142"/>
      <c r="B136" s="142"/>
      <c r="C136" s="82">
        <v>134</v>
      </c>
      <c r="D136" s="84" t="s">
        <v>375</v>
      </c>
      <c r="E136" s="76" t="s">
        <v>236</v>
      </c>
      <c r="F136" s="77">
        <v>44988</v>
      </c>
      <c r="G136" s="80">
        <v>45080</v>
      </c>
      <c r="H136" s="79" t="s">
        <v>13</v>
      </c>
      <c r="I136" s="82" t="s">
        <v>229</v>
      </c>
      <c r="J136" s="125">
        <v>5000</v>
      </c>
      <c r="K136" s="71">
        <v>4500</v>
      </c>
      <c r="L136" s="21">
        <f t="shared" si="23"/>
        <v>45049</v>
      </c>
      <c r="M136" s="96">
        <v>44989</v>
      </c>
      <c r="N136" s="63">
        <v>1</v>
      </c>
      <c r="O136" s="33">
        <f t="shared" si="24"/>
        <v>45020</v>
      </c>
      <c r="P136" s="33">
        <f t="shared" si="25"/>
        <v>45049</v>
      </c>
      <c r="Q136" s="53">
        <v>0</v>
      </c>
      <c r="R136" s="51"/>
      <c r="S136" s="30">
        <f t="shared" si="26"/>
        <v>0</v>
      </c>
      <c r="T136" s="25">
        <f t="shared" si="27"/>
        <v>5000</v>
      </c>
      <c r="U136" s="108"/>
      <c r="V136" s="106"/>
      <c r="W136" s="105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  <c r="AP136" s="105"/>
      <c r="AQ136" s="105"/>
      <c r="AR136" s="105"/>
      <c r="AS136" s="105"/>
      <c r="AT136" s="105"/>
      <c r="AU136" s="105"/>
      <c r="AV136" s="105"/>
      <c r="AW136" s="105"/>
      <c r="AX136" s="105"/>
      <c r="AY136" s="105"/>
      <c r="AZ136" s="105"/>
    </row>
    <row r="137" spans="1:52" x14ac:dyDescent="0.15">
      <c r="A137" s="142"/>
      <c r="B137" s="142"/>
      <c r="C137" s="82">
        <v>135</v>
      </c>
      <c r="D137" s="84" t="s">
        <v>230</v>
      </c>
      <c r="E137" s="76" t="s">
        <v>236</v>
      </c>
      <c r="F137" s="77">
        <v>44985</v>
      </c>
      <c r="G137" s="80">
        <v>45077</v>
      </c>
      <c r="H137" s="79" t="s">
        <v>13</v>
      </c>
      <c r="I137" s="82" t="s">
        <v>231</v>
      </c>
      <c r="J137" s="115">
        <v>6000</v>
      </c>
      <c r="K137" s="115">
        <v>4500</v>
      </c>
      <c r="L137" s="21">
        <f t="shared" si="23"/>
        <v>45046</v>
      </c>
      <c r="M137" s="96">
        <v>44986</v>
      </c>
      <c r="N137" s="63">
        <v>1</v>
      </c>
      <c r="O137" s="33">
        <f t="shared" si="24"/>
        <v>45017</v>
      </c>
      <c r="P137" s="33">
        <f t="shared" si="25"/>
        <v>45046</v>
      </c>
      <c r="Q137" s="53">
        <v>-1000</v>
      </c>
      <c r="R137" s="51"/>
      <c r="S137" s="30">
        <f t="shared" si="26"/>
        <v>-1000</v>
      </c>
      <c r="T137" s="25">
        <f t="shared" si="27"/>
        <v>5000</v>
      </c>
      <c r="U137" s="108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</row>
    <row r="138" spans="1:52" x14ac:dyDescent="0.15">
      <c r="A138" s="142"/>
      <c r="B138" s="142"/>
      <c r="C138" s="82">
        <v>136</v>
      </c>
      <c r="D138" s="84" t="s">
        <v>232</v>
      </c>
      <c r="E138" s="76" t="s">
        <v>236</v>
      </c>
      <c r="F138" s="77">
        <v>44981</v>
      </c>
      <c r="G138" s="80">
        <v>45077</v>
      </c>
      <c r="H138" s="79" t="s">
        <v>13</v>
      </c>
      <c r="I138" s="82" t="s">
        <v>233</v>
      </c>
      <c r="J138" s="115">
        <v>7000</v>
      </c>
      <c r="K138" s="115">
        <v>4500</v>
      </c>
      <c r="L138" s="21">
        <f t="shared" si="23"/>
        <v>45080</v>
      </c>
      <c r="M138" s="96">
        <v>44989</v>
      </c>
      <c r="N138" s="63">
        <v>2</v>
      </c>
      <c r="O138" s="33">
        <f t="shared" si="24"/>
        <v>45050</v>
      </c>
      <c r="P138" s="33">
        <f t="shared" si="25"/>
        <v>45080</v>
      </c>
      <c r="Q138" s="53">
        <v>0</v>
      </c>
      <c r="R138" s="51">
        <v>3975</v>
      </c>
      <c r="S138" s="30">
        <f t="shared" si="26"/>
        <v>0</v>
      </c>
      <c r="T138" s="25">
        <f t="shared" si="27"/>
        <v>7000</v>
      </c>
      <c r="U138" s="109" t="s">
        <v>374</v>
      </c>
      <c r="V138" s="106"/>
      <c r="W138" s="106"/>
      <c r="X138" s="106"/>
      <c r="Y138" s="106"/>
      <c r="Z138" s="106">
        <v>3975</v>
      </c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</row>
    <row r="139" spans="1:52" x14ac:dyDescent="0.15">
      <c r="A139" s="142"/>
      <c r="B139" s="142"/>
      <c r="C139" s="82">
        <v>137</v>
      </c>
      <c r="D139" s="84" t="s">
        <v>234</v>
      </c>
      <c r="E139" s="76" t="s">
        <v>350</v>
      </c>
      <c r="F139" s="77">
        <v>44996</v>
      </c>
      <c r="G139" s="80">
        <v>45107</v>
      </c>
      <c r="H139" s="82" t="s">
        <v>13</v>
      </c>
      <c r="I139" s="82" t="s">
        <v>235</v>
      </c>
      <c r="J139" s="115">
        <v>7000</v>
      </c>
      <c r="K139" s="115">
        <v>4500</v>
      </c>
      <c r="L139" s="21">
        <f t="shared" si="23"/>
        <v>45057</v>
      </c>
      <c r="M139" s="96">
        <v>44997</v>
      </c>
      <c r="N139" s="63">
        <v>1</v>
      </c>
      <c r="O139" s="33">
        <f t="shared" si="24"/>
        <v>45028</v>
      </c>
      <c r="P139" s="33">
        <f t="shared" si="25"/>
        <v>45057</v>
      </c>
      <c r="Q139" s="50">
        <v>0</v>
      </c>
      <c r="R139" s="51"/>
      <c r="S139" s="30">
        <f t="shared" si="26"/>
        <v>0</v>
      </c>
      <c r="T139" s="25">
        <f t="shared" si="27"/>
        <v>7000</v>
      </c>
      <c r="U139" s="109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</row>
    <row r="140" spans="1:52" x14ac:dyDescent="0.15">
      <c r="J140" s="124">
        <f>SUM(J3:J139)</f>
        <v>1214000</v>
      </c>
      <c r="K140" s="124">
        <f>SUM(K3:K139)</f>
        <v>853400</v>
      </c>
      <c r="Q140" s="61">
        <f>SUM(Q3:Q139)</f>
        <v>-232450</v>
      </c>
      <c r="R140" s="62">
        <f>SUM(R3:R139)</f>
        <v>109625</v>
      </c>
      <c r="S140" s="31">
        <f>SUM(S3:S139)</f>
        <v>-179750</v>
      </c>
      <c r="T140" s="35" t="s">
        <v>321</v>
      </c>
      <c r="U140" s="121">
        <f>SUM(V140:AZ140)</f>
        <v>113750</v>
      </c>
      <c r="V140" s="114">
        <f>SUM(V3:V139)</f>
        <v>16700</v>
      </c>
      <c r="W140" s="114">
        <f>SUM(W3:W139)</f>
        <v>60650</v>
      </c>
      <c r="X140" s="114">
        <f>SUM(X3:X139)</f>
        <v>5500</v>
      </c>
      <c r="Y140" s="114">
        <f>SUM(Y3:Y139)</f>
        <v>29700</v>
      </c>
      <c r="Z140" s="114"/>
      <c r="AA140" s="114">
        <f t="shared" ref="AA140:AO140" si="28">SUM(AA3:AA139)</f>
        <v>1200</v>
      </c>
      <c r="AB140" s="114">
        <f t="shared" si="28"/>
        <v>0</v>
      </c>
      <c r="AC140" s="114">
        <f t="shared" si="28"/>
        <v>0</v>
      </c>
      <c r="AD140" s="114">
        <f t="shared" si="28"/>
        <v>0</v>
      </c>
      <c r="AE140" s="114">
        <f t="shared" si="28"/>
        <v>0</v>
      </c>
      <c r="AF140" s="114">
        <f t="shared" si="28"/>
        <v>0</v>
      </c>
      <c r="AG140" s="114">
        <f t="shared" si="28"/>
        <v>0</v>
      </c>
      <c r="AH140" s="114">
        <f t="shared" si="28"/>
        <v>0</v>
      </c>
      <c r="AI140" s="114">
        <f t="shared" si="28"/>
        <v>0</v>
      </c>
      <c r="AJ140" s="114">
        <f t="shared" si="28"/>
        <v>0</v>
      </c>
      <c r="AK140" s="114">
        <f t="shared" si="28"/>
        <v>0</v>
      </c>
      <c r="AL140" s="114">
        <f t="shared" si="28"/>
        <v>0</v>
      </c>
      <c r="AM140" s="114">
        <f t="shared" si="28"/>
        <v>0</v>
      </c>
      <c r="AN140" s="114">
        <f t="shared" si="28"/>
        <v>0</v>
      </c>
      <c r="AO140" s="114">
        <f t="shared" si="28"/>
        <v>0</v>
      </c>
      <c r="AP140" s="114">
        <f t="shared" ref="AP140:AZ140" si="29">SUM(AP3:AP139)</f>
        <v>0</v>
      </c>
      <c r="AQ140" s="114">
        <f t="shared" si="29"/>
        <v>0</v>
      </c>
      <c r="AR140" s="114">
        <f t="shared" si="29"/>
        <v>0</v>
      </c>
      <c r="AS140" s="114">
        <f t="shared" si="29"/>
        <v>0</v>
      </c>
      <c r="AT140" s="114">
        <f t="shared" si="29"/>
        <v>0</v>
      </c>
      <c r="AU140" s="114">
        <f t="shared" si="29"/>
        <v>0</v>
      </c>
      <c r="AV140" s="114">
        <f t="shared" si="29"/>
        <v>0</v>
      </c>
      <c r="AW140" s="114">
        <f t="shared" si="29"/>
        <v>0</v>
      </c>
      <c r="AX140" s="114">
        <f t="shared" si="29"/>
        <v>0</v>
      </c>
      <c r="AY140" s="114">
        <f t="shared" si="29"/>
        <v>0</v>
      </c>
      <c r="AZ140" s="114">
        <f t="shared" si="29"/>
        <v>0</v>
      </c>
    </row>
  </sheetData>
  <sheetProtection sheet="1" objects="1" scenarios="1"/>
  <autoFilter ref="C2:AO140" xr:uid="{00000000-0001-0000-0100-000000000000}">
    <sortState xmlns:xlrd2="http://schemas.microsoft.com/office/spreadsheetml/2017/richdata2" ref="C4:AO140">
      <sortCondition ref="C2:C140"/>
    </sortState>
  </autoFilter>
  <mergeCells count="16">
    <mergeCell ref="A1:A2"/>
    <mergeCell ref="B1:B2"/>
    <mergeCell ref="C1:C2"/>
    <mergeCell ref="D1:D2"/>
    <mergeCell ref="H1:H2"/>
    <mergeCell ref="S1:S2"/>
    <mergeCell ref="R1:R2"/>
    <mergeCell ref="Q1:Q2"/>
    <mergeCell ref="T1:T2"/>
    <mergeCell ref="F1:G1"/>
    <mergeCell ref="N1:P1"/>
    <mergeCell ref="I1:I2"/>
    <mergeCell ref="J1:J2"/>
    <mergeCell ref="K1:K2"/>
    <mergeCell ref="L1:L2"/>
    <mergeCell ref="M1:M2"/>
  </mergeCells>
  <phoneticPr fontId="16" type="noConversion"/>
  <conditionalFormatting sqref="G1:G13 G15:G92 G94:G139">
    <cfRule type="iconSet" priority="14">
      <iconSet iconSet="3Symbols2">
        <cfvo type="percent" val="0"/>
        <cfvo type="formula" val="TODAY()"/>
        <cfvo type="formula" val="TODAY()+30" gte="0"/>
      </iconSet>
    </cfRule>
  </conditionalFormatting>
  <conditionalFormatting sqref="G14">
    <cfRule type="iconSet" priority="10">
      <iconSet iconSet="3Symbols2">
        <cfvo type="percent" val="0"/>
        <cfvo type="formula" val="TODAY()"/>
        <cfvo type="formula" val="TODAY()+30" gte="0"/>
      </iconSet>
    </cfRule>
  </conditionalFormatting>
  <conditionalFormatting sqref="G93">
    <cfRule type="iconSet" priority="1">
      <iconSet iconSet="3Symbols2">
        <cfvo type="percent" val="0"/>
        <cfvo type="formula" val="TODAY()"/>
        <cfvo type="formula" val="TODAY()+30" gte="0"/>
      </iconSet>
    </cfRule>
  </conditionalFormatting>
  <conditionalFormatting sqref="H106:H116">
    <cfRule type="iconSet" priority="6">
      <iconSet iconSet="3Symbols2">
        <cfvo type="percent" val="0"/>
        <cfvo type="formula" val="TODAY()"/>
        <cfvo type="formula" val="TODAY()+30" gte="0"/>
      </iconSet>
    </cfRule>
  </conditionalFormatting>
  <conditionalFormatting sqref="L1:L1048576">
    <cfRule type="colorScale" priority="4">
      <colorScale>
        <cfvo type="formula" val="TODAY()"/>
        <cfvo type="formula" val="TODAY()+7"/>
        <cfvo type="max"/>
        <color rgb="FFF8696B"/>
        <color rgb="FFFFEB84"/>
        <color rgb="FF63BE7B"/>
      </colorScale>
    </cfRule>
  </conditionalFormatting>
  <conditionalFormatting sqref="T3:T139">
    <cfRule type="dataBar" priority="3">
      <dataBar>
        <cfvo type="num" val="0"/>
        <cfvo type="num" val="10000"/>
        <color rgb="FF638EC6"/>
      </dataBar>
      <extLst>
        <ext xmlns:x14="http://schemas.microsoft.com/office/spreadsheetml/2009/9/main" uri="{B025F937-C7B1-47D3-B67F-A62EFF666E3E}">
          <x14:id>{34CB21CC-9564-4244-A513-90A482B70413}</x14:id>
        </ext>
      </extLst>
    </cfRule>
  </conditionalFormatting>
  <conditionalFormatting sqref="U1:Z1 U2:AZ2 U3:Z132 U133:X133 U134:Z1048576">
    <cfRule type="expression" priority="22">
      <formula>C1&lt;&gt;""</formula>
    </cfRule>
  </conditionalFormatting>
  <conditionalFormatting sqref="Y133">
    <cfRule type="expression" priority="32">
      <formula>H133&lt;&gt;""</formula>
    </cfRule>
  </conditionalFormatting>
  <conditionalFormatting sqref="AA1:AZ1 AA3:AR5 AA6:AP6 AA7:AR10 AA11:AP11 AA12:AR20 AA21:AP21 AA22:AR29 AA30:AP30 AA31:AR139 AA140:AZ140 AA141:AR1048576">
    <cfRule type="expression" priority="52">
      <formula>H1&lt;&gt;""</formula>
    </cfRule>
  </conditionalFormatting>
  <conditionalFormatting sqref="AR6 AR11 AR21 AR30">
    <cfRule type="expression" priority="2">
      <formula>U6&lt;&gt;""</formula>
    </cfRule>
  </conditionalFormatting>
  <dataValidations count="2">
    <dataValidation type="custom" allowBlank="1" showInputMessage="1" showErrorMessage="1" error="类型只能为“月付”或“周付”" sqref="H1:H2" xr:uid="{00000000-0002-0000-0100-000000000000}">
      <formula1>"or(G3=""月付"",G3=""周付"")"</formula1>
    </dataValidation>
    <dataValidation type="list" allowBlank="1" showInputMessage="1" showErrorMessage="1" errorTitle="付租周期输入无效" error="必须为“周付”或“月付”" sqref="H119:H139 H3:H117" xr:uid="{00000000-0002-0000-0100-000001000000}">
      <formula1>"周付,月付"</formula1>
    </dataValidation>
  </dataValidations>
  <pageMargins left="0.7" right="0.7" top="0.75" bottom="0.75" header="0.3" footer="0.3"/>
  <pageSetup paperSize="9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CB21CC-9564-4244-A513-90A482B70413}">
            <x14:dataBar minLength="0" maxLength="100" border="1" negativeBarBorderColorSameAsPositive="0">
              <x14:cfvo type="num">
                <xm:f>0</xm:f>
              </x14:cfvo>
              <x14:cfvo type="num">
                <xm:f>10000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T3:T139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3C36-55DB-430A-B025-C706F3D9E131}">
  <sheetPr codeName="Sheet1" filterMode="1"/>
  <dimension ref="A1:BD202"/>
  <sheetViews>
    <sheetView tabSelected="1" topLeftCell="S1" zoomScale="85" zoomScaleNormal="85" workbookViewId="0">
      <pane ySplit="1" topLeftCell="A2" activePane="bottomLeft" state="frozen"/>
      <selection pane="bottomLeft" activeCell="AV1" sqref="Z1:AV1"/>
    </sheetView>
  </sheetViews>
  <sheetFormatPr defaultRowHeight="14.25" outlineLevelCol="1" x14ac:dyDescent="0.15"/>
  <cols>
    <col min="1" max="2" width="9.125" style="185" bestFit="1" customWidth="1"/>
    <col min="3" max="3" width="10" style="146" bestFit="1" customWidth="1"/>
    <col min="4" max="4" width="10" style="146" customWidth="1" outlineLevel="1"/>
    <col min="5" max="6" width="13.5" style="148" customWidth="1" outlineLevel="1"/>
    <col min="7" max="7" width="13.5" style="146" customWidth="1" outlineLevel="1"/>
    <col min="8" max="8" width="9" style="146"/>
    <col min="9" max="9" width="12.75" style="186" bestFit="1" customWidth="1"/>
    <col min="10" max="10" width="10.5" style="186" bestFit="1" customWidth="1"/>
    <col min="11" max="11" width="9" style="187"/>
    <col min="12" max="12" width="13.5" style="139" hidden="1" customWidth="1" outlineLevel="1"/>
    <col min="13" max="14" width="12.625" style="139" hidden="1" customWidth="1" outlineLevel="1"/>
    <col min="15" max="15" width="15" style="22" bestFit="1" customWidth="1" collapsed="1"/>
    <col min="16" max="16" width="11.875" style="172" bestFit="1" customWidth="1"/>
    <col min="17" max="17" width="8.375" style="94" customWidth="1"/>
    <col min="18" max="18" width="9.125" style="197" bestFit="1" customWidth="1"/>
    <col min="19" max="19" width="8.25" style="197" bestFit="1" customWidth="1"/>
    <col min="20" max="20" width="13.5" style="174" hidden="1" customWidth="1"/>
    <col min="21" max="21" width="12.75" style="175" bestFit="1" customWidth="1"/>
    <col min="22" max="22" width="11.625" style="200" bestFit="1" customWidth="1"/>
    <col min="23" max="23" width="11.625" style="194" bestFit="1" customWidth="1"/>
    <col min="24" max="24" width="11.625" style="178" customWidth="1"/>
    <col min="25" max="25" width="30.75" style="176" bestFit="1" customWidth="1"/>
    <col min="26" max="32" width="11" style="66" bestFit="1" customWidth="1"/>
    <col min="33" max="34" width="10" style="66" bestFit="1" customWidth="1"/>
    <col min="35" max="39" width="11" style="66" bestFit="1" customWidth="1"/>
    <col min="40" max="41" width="10" style="66" bestFit="1" customWidth="1"/>
    <col min="42" max="44" width="11" style="66" bestFit="1" customWidth="1"/>
    <col min="45" max="45" width="10" style="66" bestFit="1" customWidth="1"/>
    <col min="46" max="46" width="11" style="66" bestFit="1" customWidth="1"/>
    <col min="47" max="48" width="10" style="66" bestFit="1" customWidth="1"/>
    <col min="49" max="50" width="11" style="66" bestFit="1" customWidth="1"/>
    <col min="51" max="53" width="10" style="66" bestFit="1" customWidth="1"/>
    <col min="54" max="56" width="11" style="66" bestFit="1" customWidth="1"/>
  </cols>
  <sheetData>
    <row r="1" spans="1:56" x14ac:dyDescent="0.15">
      <c r="A1" s="181" t="s">
        <v>405</v>
      </c>
      <c r="B1" s="181" t="s">
        <v>626</v>
      </c>
      <c r="C1" s="182" t="s">
        <v>425</v>
      </c>
      <c r="D1" s="182" t="s">
        <v>349</v>
      </c>
      <c r="E1" s="183" t="s">
        <v>623</v>
      </c>
      <c r="F1" s="183" t="s">
        <v>624</v>
      </c>
      <c r="G1" s="182" t="s">
        <v>426</v>
      </c>
      <c r="H1" s="182" t="s">
        <v>331</v>
      </c>
      <c r="I1" s="182" t="s">
        <v>697</v>
      </c>
      <c r="J1" s="182" t="s">
        <v>698</v>
      </c>
      <c r="K1" s="184" t="s">
        <v>403</v>
      </c>
      <c r="L1" s="180" t="s">
        <v>419</v>
      </c>
      <c r="M1" s="155">
        <v>45035</v>
      </c>
      <c r="N1" s="156">
        <v>45037</v>
      </c>
      <c r="O1" s="165" t="s">
        <v>275</v>
      </c>
      <c r="P1" s="154" t="s">
        <v>272</v>
      </c>
      <c r="Q1" s="154" t="s">
        <v>627</v>
      </c>
      <c r="R1" s="195" t="s">
        <v>273</v>
      </c>
      <c r="S1" s="195" t="s">
        <v>274</v>
      </c>
      <c r="T1" s="154" t="s">
        <v>1120</v>
      </c>
      <c r="U1" s="154" t="s">
        <v>271</v>
      </c>
      <c r="V1" s="198" t="s">
        <v>760</v>
      </c>
      <c r="W1" s="192" t="s">
        <v>279</v>
      </c>
      <c r="X1" s="177" t="s">
        <v>630</v>
      </c>
      <c r="Y1" s="189" t="s">
        <v>320</v>
      </c>
      <c r="Z1" s="248">
        <v>45108</v>
      </c>
      <c r="AA1" s="248">
        <v>45109</v>
      </c>
      <c r="AB1" s="248">
        <v>45110</v>
      </c>
      <c r="AC1" s="248">
        <v>45111</v>
      </c>
      <c r="AD1" s="248">
        <v>45112</v>
      </c>
      <c r="AE1" s="248">
        <v>45113</v>
      </c>
      <c r="AF1" s="248">
        <v>45114</v>
      </c>
      <c r="AG1" s="248">
        <v>45115</v>
      </c>
      <c r="AH1" s="248">
        <v>45116</v>
      </c>
      <c r="AI1" s="248">
        <v>45117</v>
      </c>
      <c r="AJ1" s="248">
        <v>45118</v>
      </c>
      <c r="AK1" s="248">
        <v>45119</v>
      </c>
      <c r="AL1" s="248">
        <v>45120</v>
      </c>
      <c r="AM1" s="248">
        <v>45121</v>
      </c>
      <c r="AN1" s="248">
        <v>45122</v>
      </c>
      <c r="AO1" s="248">
        <v>45123</v>
      </c>
      <c r="AP1" s="248">
        <v>45124</v>
      </c>
      <c r="AQ1" s="248">
        <v>45125</v>
      </c>
      <c r="AR1" s="248">
        <v>45126</v>
      </c>
      <c r="AS1" s="248">
        <v>45127</v>
      </c>
      <c r="AT1" s="248">
        <v>45128</v>
      </c>
      <c r="AU1" s="248">
        <v>45129</v>
      </c>
      <c r="AV1" s="248">
        <v>45130</v>
      </c>
      <c r="AW1" s="248">
        <v>45131</v>
      </c>
      <c r="AX1" s="248">
        <v>45132</v>
      </c>
      <c r="AY1" s="248">
        <v>45133</v>
      </c>
      <c r="AZ1" s="248">
        <v>45134</v>
      </c>
      <c r="BA1" s="248">
        <v>45135</v>
      </c>
      <c r="BB1" s="248">
        <v>45136</v>
      </c>
      <c r="BC1" s="248">
        <v>45137</v>
      </c>
      <c r="BD1" s="248">
        <v>45138</v>
      </c>
    </row>
    <row r="2" spans="1:56" x14ac:dyDescent="0.15">
      <c r="A2" s="157">
        <f>IF(H2&lt;&gt;"",VLOOKUP(H2,车牌序号!A:B,2,0),"")</f>
        <v>78</v>
      </c>
      <c r="B2" s="157" t="s">
        <v>841</v>
      </c>
      <c r="C2" s="82" t="s">
        <v>554</v>
      </c>
      <c r="D2" s="82" t="s">
        <v>351</v>
      </c>
      <c r="E2" s="90">
        <v>44166</v>
      </c>
      <c r="F2" s="90">
        <v>45078</v>
      </c>
      <c r="G2" s="82" t="s">
        <v>265</v>
      </c>
      <c r="H2" s="82" t="s">
        <v>555</v>
      </c>
      <c r="I2" s="188">
        <v>10000</v>
      </c>
      <c r="J2" s="188">
        <v>7500</v>
      </c>
      <c r="K2" s="166" t="s">
        <v>404</v>
      </c>
      <c r="L2" s="153">
        <v>45037</v>
      </c>
      <c r="M2" s="153" t="s">
        <v>795</v>
      </c>
      <c r="N2" s="139" t="s">
        <v>794</v>
      </c>
      <c r="O2" s="158">
        <f t="shared" ref="O2:O33" si="0">S2</f>
        <v>45107</v>
      </c>
      <c r="P2" s="170">
        <v>44896</v>
      </c>
      <c r="Q2" s="85">
        <v>6</v>
      </c>
      <c r="R2" s="196">
        <f>IF($Q2&lt;&gt;"",IF($G2="周付",($Q2)*7+$P2+_xlfn.IFNA(VLOOKUP($B2,租期调整!A:B,2,0),0),EDATE($P2+_xlfn.IFNA(VLOOKUP($B2,租期调整!A:B,2,0),0),$Q2)),"")</f>
        <v>45078</v>
      </c>
      <c r="S2" s="196">
        <f>IF($Q2&lt;&gt;"",IF($G2="周付",($Q2+1)*7+$P2-1+_xlfn.IFNA(VLOOKUP($B2,租期调整!A:B,2,0),0),EDATE($P2+_xlfn.IFNA(VLOOKUP($B2,租期调整!A:B,2,0),0),$Q2+1)-1),"")</f>
        <v>45107</v>
      </c>
      <c r="T2" s="173">
        <v>-6500</v>
      </c>
      <c r="U2" s="173"/>
      <c r="V2" s="199">
        <f t="shared" ref="V2:V33" si="1">SUM(Z2:BD2)</f>
        <v>6500</v>
      </c>
      <c r="W2" s="193">
        <f t="shared" ref="W2:W33" si="2">SUM($Z2:$BD2)+$T2-$U2</f>
        <v>0</v>
      </c>
      <c r="X2" s="211">
        <f t="shared" ref="X2:X33" ca="1" si="3">IF(K2="生效中",((I2+W2-J2/IF(G2="月付",30,7)*MAX(TODAY()-O2,0))/I2),"")</f>
        <v>0.17499999999999999</v>
      </c>
      <c r="Y2" s="190" t="s">
        <v>236</v>
      </c>
      <c r="Z2" s="160"/>
      <c r="AA2" s="160"/>
      <c r="AC2" s="160">
        <v>3000</v>
      </c>
      <c r="AD2" s="160"/>
      <c r="AE2" s="160"/>
      <c r="AF2" s="160"/>
      <c r="AG2" s="160"/>
      <c r="AH2" s="160"/>
      <c r="AI2" s="160"/>
      <c r="AJ2" s="160">
        <v>1000</v>
      </c>
      <c r="AK2" s="160"/>
      <c r="AL2" s="160"/>
      <c r="AM2" s="160"/>
      <c r="AN2" s="160"/>
      <c r="AO2" s="160"/>
      <c r="AP2" s="160"/>
      <c r="AQ2" s="160">
        <v>2500</v>
      </c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</row>
    <row r="3" spans="1:56" x14ac:dyDescent="0.15">
      <c r="A3" s="157">
        <f>IF(H3&lt;&gt;"",VLOOKUP(H3,车牌序号!A:B,2,0),"")</f>
        <v>127</v>
      </c>
      <c r="B3" s="157" t="s">
        <v>817</v>
      </c>
      <c r="C3" s="82" t="s">
        <v>603</v>
      </c>
      <c r="D3" s="82" t="s">
        <v>351</v>
      </c>
      <c r="E3" s="90">
        <v>44317</v>
      </c>
      <c r="F3" s="90">
        <v>44834</v>
      </c>
      <c r="G3" s="82" t="s">
        <v>265</v>
      </c>
      <c r="H3" s="82" t="s">
        <v>604</v>
      </c>
      <c r="I3" s="188">
        <v>7000</v>
      </c>
      <c r="J3" s="188">
        <v>6000</v>
      </c>
      <c r="K3" s="166" t="s">
        <v>404</v>
      </c>
      <c r="L3" s="153">
        <v>45035</v>
      </c>
      <c r="M3" s="153" t="s">
        <v>792</v>
      </c>
      <c r="N3" s="139" t="s">
        <v>236</v>
      </c>
      <c r="O3" s="158">
        <f t="shared" si="0"/>
        <v>45077</v>
      </c>
      <c r="P3" s="170">
        <v>44317</v>
      </c>
      <c r="Q3" s="85">
        <v>24</v>
      </c>
      <c r="R3" s="196">
        <f>IF($Q3&lt;&gt;"",IF($G3="周付",($Q3)*7+$P3+_xlfn.IFNA(VLOOKUP($B3,租期调整!A:B,2,0),0),EDATE($P3+_xlfn.IFNA(VLOOKUP($B3,租期调整!A:B,2,0),0),$Q3)),"")</f>
        <v>45047</v>
      </c>
      <c r="S3" s="196">
        <f>IF($Q3&lt;&gt;"",IF($G3="周付",($Q3+1)*7+$P3-1+_xlfn.IFNA(VLOOKUP($B3,租期调整!A:B,2,0),0),EDATE($P3+_xlfn.IFNA(VLOOKUP($B3,租期调整!A:B,2,0),0),$Q3+1)-1),"")</f>
        <v>45077</v>
      </c>
      <c r="T3" s="173">
        <v>-2500</v>
      </c>
      <c r="U3" s="173">
        <v>6000</v>
      </c>
      <c r="V3" s="199">
        <f t="shared" si="1"/>
        <v>4000</v>
      </c>
      <c r="W3" s="193">
        <f t="shared" si="2"/>
        <v>-4500</v>
      </c>
      <c r="X3" s="211">
        <f t="shared" ca="1" si="3"/>
        <v>-1.4428571428571428</v>
      </c>
      <c r="Y3" s="190" t="s">
        <v>236</v>
      </c>
      <c r="Z3" s="160"/>
      <c r="AA3" s="160"/>
      <c r="AB3" s="160"/>
      <c r="AC3" s="160">
        <v>2000</v>
      </c>
      <c r="AD3" s="160"/>
      <c r="AE3" s="160"/>
      <c r="AF3" s="160"/>
      <c r="AG3" s="160"/>
      <c r="AH3" s="160"/>
      <c r="AI3" s="160"/>
      <c r="AK3" s="160">
        <v>2000</v>
      </c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</row>
    <row r="4" spans="1:56" x14ac:dyDescent="0.15">
      <c r="A4" s="157">
        <f>IFERROR(VLOOKUP(H4,车牌序号!A:B,2,0),"")</f>
        <v>4</v>
      </c>
      <c r="B4" s="157" t="s">
        <v>842</v>
      </c>
      <c r="C4" s="82" t="s">
        <v>432</v>
      </c>
      <c r="D4" s="82" t="s">
        <v>351</v>
      </c>
      <c r="E4" s="90">
        <v>44413</v>
      </c>
      <c r="F4" s="90">
        <v>45064</v>
      </c>
      <c r="G4" s="82" t="s">
        <v>265</v>
      </c>
      <c r="H4" s="82" t="s">
        <v>433</v>
      </c>
      <c r="I4" s="188">
        <v>10000</v>
      </c>
      <c r="J4" s="188">
        <v>7000</v>
      </c>
      <c r="K4" s="166" t="s">
        <v>404</v>
      </c>
      <c r="L4" s="153">
        <v>45035</v>
      </c>
      <c r="M4" s="153" t="s">
        <v>792</v>
      </c>
      <c r="N4" s="139" t="s">
        <v>236</v>
      </c>
      <c r="O4" s="158">
        <f t="shared" si="0"/>
        <v>45132</v>
      </c>
      <c r="P4" s="170">
        <v>44396</v>
      </c>
      <c r="Q4" s="85">
        <v>23</v>
      </c>
      <c r="R4" s="196">
        <f>IF($Q4&lt;&gt;"",IF($G4="周付",($Q4)*7+$P4+_xlfn.IFNA(VLOOKUP($B4,租期调整!A:B,2,0),0),EDATE($P4+_xlfn.IFNA(VLOOKUP($B4,租期调整!A:B,2,0),0),$Q4)),"")</f>
        <v>45103</v>
      </c>
      <c r="S4" s="196">
        <f>IF($Q4&lt;&gt;"",IF($G4="周付",($Q4+1)*7+$P4-1+_xlfn.IFNA(VLOOKUP($B4,租期调整!A:B,2,0),0),EDATE($P4+_xlfn.IFNA(VLOOKUP($B4,租期调整!A:B,2,0),0),$Q4+1)-1),"")</f>
        <v>45132</v>
      </c>
      <c r="T4" s="173">
        <v>0</v>
      </c>
      <c r="U4" s="173">
        <v>7000</v>
      </c>
      <c r="V4" s="199">
        <f t="shared" si="1"/>
        <v>5000</v>
      </c>
      <c r="W4" s="193">
        <f t="shared" si="2"/>
        <v>-2000</v>
      </c>
      <c r="X4" s="211">
        <f t="shared" ca="1" si="3"/>
        <v>0.61333333333333329</v>
      </c>
      <c r="Y4" s="190" t="s">
        <v>236</v>
      </c>
      <c r="Z4" s="160"/>
      <c r="AA4" s="160"/>
      <c r="AB4" s="160"/>
      <c r="AC4" s="160"/>
      <c r="AD4" s="160"/>
      <c r="AE4" s="160">
        <v>2000</v>
      </c>
      <c r="AF4" s="160"/>
      <c r="AG4" s="160"/>
      <c r="AH4" s="160"/>
      <c r="AI4" s="160"/>
      <c r="AJ4" s="160"/>
      <c r="AK4" s="160"/>
      <c r="AL4" s="160">
        <v>3000</v>
      </c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</row>
    <row r="5" spans="1:56" x14ac:dyDescent="0.15">
      <c r="A5" s="157">
        <f>IFERROR(VLOOKUP(H5,车牌序号!A:B,2,0),"")</f>
        <v>5</v>
      </c>
      <c r="B5" s="157" t="s">
        <v>752</v>
      </c>
      <c r="C5" s="82" t="s">
        <v>434</v>
      </c>
      <c r="D5" s="82" t="s">
        <v>351</v>
      </c>
      <c r="E5" s="90">
        <v>44418</v>
      </c>
      <c r="F5" s="90">
        <v>45267</v>
      </c>
      <c r="G5" s="82" t="s">
        <v>265</v>
      </c>
      <c r="H5" s="82" t="s">
        <v>435</v>
      </c>
      <c r="I5" s="188">
        <v>10000</v>
      </c>
      <c r="J5" s="188">
        <v>7000</v>
      </c>
      <c r="K5" s="166" t="s">
        <v>404</v>
      </c>
      <c r="L5" s="153">
        <v>45035</v>
      </c>
      <c r="M5" s="153" t="s">
        <v>792</v>
      </c>
      <c r="N5" s="139" t="s">
        <v>236</v>
      </c>
      <c r="O5" s="158">
        <f t="shared" si="0"/>
        <v>45138</v>
      </c>
      <c r="P5" s="170">
        <v>44409</v>
      </c>
      <c r="Q5" s="85">
        <v>23</v>
      </c>
      <c r="R5" s="196">
        <f>IF($Q5&lt;&gt;"",IF($G5="周付",($Q5)*7+$P5+_xlfn.IFNA(VLOOKUP($B5,租期调整!A:B,2,0),0),EDATE($P5+_xlfn.IFNA(VLOOKUP($B5,租期调整!A:B,2,0),0),$Q5)),"")</f>
        <v>45108</v>
      </c>
      <c r="S5" s="196">
        <f>IF($Q5&lt;&gt;"",IF($G5="周付",($Q5+1)*7+$P5-1+_xlfn.IFNA(VLOOKUP($B5,租期调整!A:B,2,0),0),EDATE($P5+_xlfn.IFNA(VLOOKUP($B5,租期调整!A:B,2,0),0),$Q5+1)-1),"")</f>
        <v>45138</v>
      </c>
      <c r="T5" s="173">
        <v>0</v>
      </c>
      <c r="U5" s="173">
        <v>7000</v>
      </c>
      <c r="V5" s="199">
        <f t="shared" si="1"/>
        <v>7000</v>
      </c>
      <c r="W5" s="193">
        <f t="shared" si="2"/>
        <v>0</v>
      </c>
      <c r="X5" s="211">
        <f t="shared" ca="1" si="3"/>
        <v>0.95333333333333337</v>
      </c>
      <c r="Y5" s="190" t="s">
        <v>236</v>
      </c>
      <c r="Z5" s="160"/>
      <c r="AA5" s="160"/>
      <c r="AB5" s="160"/>
      <c r="AC5" s="160"/>
      <c r="AE5" s="214">
        <v>7000</v>
      </c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</row>
    <row r="6" spans="1:56" hidden="1" x14ac:dyDescent="0.15">
      <c r="A6" s="157">
        <f>IF(H6&lt;&gt;"",VLOOKUP(H6,车牌序号!A:B,2,0),"")</f>
        <v>120</v>
      </c>
      <c r="B6" s="157" t="s">
        <v>753</v>
      </c>
      <c r="C6" s="82" t="s">
        <v>592</v>
      </c>
      <c r="D6" s="82" t="s">
        <v>351</v>
      </c>
      <c r="E6" s="90">
        <v>44438</v>
      </c>
      <c r="F6" s="90">
        <v>45077</v>
      </c>
      <c r="G6" s="82" t="s">
        <v>265</v>
      </c>
      <c r="H6" s="82" t="s">
        <v>593</v>
      </c>
      <c r="I6" s="188">
        <v>7000</v>
      </c>
      <c r="J6" s="188">
        <v>5000</v>
      </c>
      <c r="K6" s="166" t="s">
        <v>424</v>
      </c>
      <c r="L6" s="153">
        <v>45035</v>
      </c>
      <c r="M6" s="153" t="s">
        <v>792</v>
      </c>
      <c r="N6" s="139" t="s">
        <v>236</v>
      </c>
      <c r="O6" s="158">
        <f t="shared" si="0"/>
        <v>45046</v>
      </c>
      <c r="P6" s="170">
        <v>44986</v>
      </c>
      <c r="Q6" s="85">
        <v>1</v>
      </c>
      <c r="R6" s="196">
        <f>IF($Q6&lt;&gt;"",IF($G6="周付",($Q6)*7+$P6+_xlfn.IFNA(VLOOKUP($B6,租期调整!A:B,2,0),0),EDATE($P6+_xlfn.IFNA(VLOOKUP($B6,租期调整!A:B,2,0),0),$Q6)),"")</f>
        <v>45017</v>
      </c>
      <c r="S6" s="196">
        <f>IF($Q6&lt;&gt;"",IF($G6="周付",($Q6+1)*7+$P6-1+_xlfn.IFNA(VLOOKUP($B6,租期调整!A:B,2,0),0),EDATE($P6+_xlfn.IFNA(VLOOKUP($B6,租期调整!A:B,2,0),0),$Q6+1)-1),"")</f>
        <v>45046</v>
      </c>
      <c r="T6" s="173">
        <v>0</v>
      </c>
      <c r="U6" s="173"/>
      <c r="V6" s="199">
        <f t="shared" si="1"/>
        <v>0</v>
      </c>
      <c r="W6" s="193">
        <f t="shared" si="2"/>
        <v>0</v>
      </c>
      <c r="X6" s="211" t="str">
        <f t="shared" ca="1" si="3"/>
        <v/>
      </c>
      <c r="Y6" s="190" t="s">
        <v>646</v>
      </c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</row>
    <row r="7" spans="1:56" x14ac:dyDescent="0.15">
      <c r="A7" s="157">
        <f>IF(H7&lt;&gt;"",VLOOKUP(H7,车牌序号!A:B,2,0),"")</f>
        <v>14</v>
      </c>
      <c r="B7" s="157" t="s">
        <v>728</v>
      </c>
      <c r="C7" s="82" t="s">
        <v>445</v>
      </c>
      <c r="D7" s="82" t="s">
        <v>236</v>
      </c>
      <c r="E7" s="90">
        <v>44488</v>
      </c>
      <c r="F7" s="90">
        <v>45260</v>
      </c>
      <c r="G7" s="82" t="s">
        <v>265</v>
      </c>
      <c r="H7" s="82" t="s">
        <v>446</v>
      </c>
      <c r="I7" s="188">
        <v>10000</v>
      </c>
      <c r="J7" s="188">
        <v>7200</v>
      </c>
      <c r="K7" s="166" t="s">
        <v>404</v>
      </c>
      <c r="M7" s="153" t="s">
        <v>236</v>
      </c>
      <c r="N7" s="139" t="s">
        <v>236</v>
      </c>
      <c r="O7" s="158">
        <f t="shared" si="0"/>
        <v>45138</v>
      </c>
      <c r="P7" s="170">
        <v>44470</v>
      </c>
      <c r="Q7" s="85">
        <v>21</v>
      </c>
      <c r="R7" s="196">
        <f>IF($Q7&lt;&gt;"",IF($G7="周付",($Q7)*7+$P7+_xlfn.IFNA(VLOOKUP($B7,租期调整!A:B,2,0),0),EDATE($P7+_xlfn.IFNA(VLOOKUP($B7,租期调整!A:B,2,0),0),$Q7)),"")</f>
        <v>45108</v>
      </c>
      <c r="S7" s="196">
        <f>IF($Q7&lt;&gt;"",IF($G7="周付",($Q7+1)*7+$P7-1+_xlfn.IFNA(VLOOKUP($B7,租期调整!A:B,2,0),0),EDATE($P7+_xlfn.IFNA(VLOOKUP($B7,租期调整!A:B,2,0),0),$Q7+1)-1),"")</f>
        <v>45138</v>
      </c>
      <c r="T7" s="173">
        <v>0</v>
      </c>
      <c r="U7" s="173">
        <v>7200</v>
      </c>
      <c r="V7" s="199">
        <f t="shared" si="1"/>
        <v>2000</v>
      </c>
      <c r="W7" s="193">
        <f t="shared" si="2"/>
        <v>-5200</v>
      </c>
      <c r="X7" s="211">
        <f t="shared" ca="1" si="3"/>
        <v>0.432</v>
      </c>
      <c r="Y7" s="190" t="s">
        <v>236</v>
      </c>
      <c r="Z7" s="160"/>
      <c r="AA7" s="160"/>
      <c r="AB7" s="160"/>
      <c r="AC7" s="160"/>
      <c r="AD7" s="160"/>
      <c r="AE7" s="160">
        <v>2000</v>
      </c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160"/>
      <c r="AY7" s="160"/>
      <c r="AZ7" s="160"/>
      <c r="BA7" s="160"/>
      <c r="BB7" s="160"/>
      <c r="BC7" s="160"/>
      <c r="BD7" s="160"/>
    </row>
    <row r="8" spans="1:56" x14ac:dyDescent="0.15">
      <c r="A8" s="157">
        <f>IF(H8&lt;&gt;"",VLOOKUP(H8,车牌序号!A:B,2,0),"")</f>
        <v>16</v>
      </c>
      <c r="B8" s="157" t="s">
        <v>831</v>
      </c>
      <c r="C8" s="82" t="s">
        <v>448</v>
      </c>
      <c r="D8" s="82" t="s">
        <v>236</v>
      </c>
      <c r="E8" s="90">
        <v>44490</v>
      </c>
      <c r="F8" s="90">
        <v>44928</v>
      </c>
      <c r="G8" s="82" t="s">
        <v>265</v>
      </c>
      <c r="H8" s="82" t="s">
        <v>449</v>
      </c>
      <c r="I8" s="188">
        <v>10000</v>
      </c>
      <c r="J8" s="188">
        <v>7200</v>
      </c>
      <c r="K8" s="166" t="s">
        <v>404</v>
      </c>
      <c r="M8" s="153" t="s">
        <v>236</v>
      </c>
      <c r="N8" s="139" t="s">
        <v>236</v>
      </c>
      <c r="O8" s="158">
        <f t="shared" si="0"/>
        <v>45097</v>
      </c>
      <c r="P8" s="170">
        <v>44490</v>
      </c>
      <c r="Q8" s="85">
        <v>19</v>
      </c>
      <c r="R8" s="196">
        <f>IF($Q8&lt;&gt;"",IF($G8="周付",($Q8)*7+$P8+_xlfn.IFNA(VLOOKUP($B8,租期调整!A:B,2,0),0),EDATE($P8+_xlfn.IFNA(VLOOKUP($B8,租期调整!A:B,2,0),0),$Q8)),"")</f>
        <v>45067</v>
      </c>
      <c r="S8" s="196">
        <f>IF($Q8&lt;&gt;"",IF($G8="周付",($Q8+1)*7+$P8-1+_xlfn.IFNA(VLOOKUP($B8,租期调整!A:B,2,0),0),EDATE($P8+_xlfn.IFNA(VLOOKUP($B8,租期调整!A:B,2,0),0),$Q8+1)-1),"")</f>
        <v>45097</v>
      </c>
      <c r="T8" s="173">
        <v>0</v>
      </c>
      <c r="U8" s="173"/>
      <c r="V8" s="199">
        <f t="shared" si="1"/>
        <v>0</v>
      </c>
      <c r="W8" s="193">
        <f t="shared" si="2"/>
        <v>0</v>
      </c>
      <c r="X8" s="211">
        <f t="shared" ca="1" si="3"/>
        <v>-3.2000000000000001E-2</v>
      </c>
      <c r="Y8" s="190" t="s">
        <v>236</v>
      </c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</row>
    <row r="9" spans="1:56" ht="28.5" hidden="1" x14ac:dyDescent="0.15">
      <c r="A9" s="157">
        <f>IF(H9&lt;&gt;"",VLOOKUP(H9,车牌序号!A:B,2,0),"")</f>
        <v>15</v>
      </c>
      <c r="B9" s="157" t="s">
        <v>843</v>
      </c>
      <c r="C9" s="82" t="s">
        <v>311</v>
      </c>
      <c r="D9" s="82" t="s">
        <v>236</v>
      </c>
      <c r="E9" s="90">
        <v>44536</v>
      </c>
      <c r="F9" s="90">
        <v>44992</v>
      </c>
      <c r="G9" s="82" t="s">
        <v>265</v>
      </c>
      <c r="H9" s="82" t="s">
        <v>447</v>
      </c>
      <c r="I9" s="188">
        <v>10000</v>
      </c>
      <c r="J9" s="188">
        <v>7000</v>
      </c>
      <c r="K9" s="166" t="s">
        <v>416</v>
      </c>
      <c r="M9" s="153" t="s">
        <v>236</v>
      </c>
      <c r="N9" s="139" t="s">
        <v>236</v>
      </c>
      <c r="O9" s="158">
        <f t="shared" si="0"/>
        <v>45016</v>
      </c>
      <c r="P9" s="170">
        <v>44531</v>
      </c>
      <c r="Q9" s="85">
        <v>15</v>
      </c>
      <c r="R9" s="196">
        <f>IF($Q9&lt;&gt;"",IF($G9="周付",($Q9)*7+$P9+_xlfn.IFNA(VLOOKUP($B9,租期调整!A:B,2,0),0),EDATE($P9+_xlfn.IFNA(VLOOKUP($B9,租期调整!A:B,2,0),0),$Q9)),"")</f>
        <v>44986</v>
      </c>
      <c r="S9" s="196">
        <f>IF($Q9&lt;&gt;"",IF($G9="周付",($Q9+1)*7+$P9-1+_xlfn.IFNA(VLOOKUP($B9,租期调整!A:B,2,0),0),EDATE($P9+_xlfn.IFNA(VLOOKUP($B9,租期调整!A:B,2,0),0),$Q9+1)-1),"")</f>
        <v>45016</v>
      </c>
      <c r="T9" s="173">
        <v>-1000</v>
      </c>
      <c r="U9" s="173"/>
      <c r="V9" s="199">
        <f t="shared" si="1"/>
        <v>0</v>
      </c>
      <c r="W9" s="193">
        <f t="shared" si="2"/>
        <v>-1000</v>
      </c>
      <c r="X9" s="211" t="str">
        <f t="shared" ca="1" si="3"/>
        <v/>
      </c>
      <c r="Y9" s="190" t="s">
        <v>635</v>
      </c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160"/>
      <c r="BD9" s="160"/>
    </row>
    <row r="10" spans="1:56" x14ac:dyDescent="0.15">
      <c r="A10" s="157">
        <f>IF(H10&lt;&gt;"",VLOOKUP(H10,车牌序号!A:B,2,0),"")</f>
        <v>23</v>
      </c>
      <c r="B10" s="157" t="s">
        <v>844</v>
      </c>
      <c r="C10" s="82" t="s">
        <v>462</v>
      </c>
      <c r="D10" s="82" t="s">
        <v>236</v>
      </c>
      <c r="E10" s="90">
        <v>44537</v>
      </c>
      <c r="F10" s="90">
        <v>45169</v>
      </c>
      <c r="G10" s="82" t="s">
        <v>265</v>
      </c>
      <c r="H10" s="82" t="s">
        <v>463</v>
      </c>
      <c r="I10" s="188">
        <v>10000</v>
      </c>
      <c r="J10" s="188">
        <v>7200</v>
      </c>
      <c r="K10" s="166" t="s">
        <v>404</v>
      </c>
      <c r="M10" s="153" t="s">
        <v>236</v>
      </c>
      <c r="N10" s="139" t="s">
        <v>236</v>
      </c>
      <c r="O10" s="158">
        <f t="shared" si="0"/>
        <v>45138</v>
      </c>
      <c r="P10" s="170">
        <v>45017</v>
      </c>
      <c r="Q10" s="85">
        <v>3</v>
      </c>
      <c r="R10" s="196">
        <f>IF($Q10&lt;&gt;"",IF($G10="周付",($Q10)*7+$P10+_xlfn.IFNA(VLOOKUP($B10,租期调整!A:B,2,0),0),EDATE($P10+_xlfn.IFNA(VLOOKUP($B10,租期调整!A:B,2,0),0),$Q10)),"")</f>
        <v>45108</v>
      </c>
      <c r="S10" s="196">
        <f>IF($Q10&lt;&gt;"",IF($G10="周付",($Q10+1)*7+$P10-1+_xlfn.IFNA(VLOOKUP($B10,租期调整!A:B,2,0),0),EDATE($P10+_xlfn.IFNA(VLOOKUP($B10,租期调整!A:B,2,0),0),$Q10+1)-1),"")</f>
        <v>45138</v>
      </c>
      <c r="T10" s="173">
        <v>0</v>
      </c>
      <c r="U10" s="173">
        <v>7200</v>
      </c>
      <c r="V10" s="199">
        <f t="shared" si="1"/>
        <v>7200</v>
      </c>
      <c r="W10" s="193">
        <f t="shared" si="2"/>
        <v>0</v>
      </c>
      <c r="X10" s="211">
        <f t="shared" ca="1" si="3"/>
        <v>0.95199999999999996</v>
      </c>
      <c r="Y10" s="190" t="s">
        <v>236</v>
      </c>
      <c r="Z10" s="160">
        <v>4200</v>
      </c>
      <c r="AA10" s="160"/>
      <c r="AB10" s="160"/>
      <c r="AC10" s="160"/>
      <c r="AD10" s="160"/>
      <c r="AE10" s="160"/>
      <c r="AF10" s="160"/>
      <c r="AG10" s="160"/>
      <c r="AH10" s="160">
        <v>3000</v>
      </c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</row>
    <row r="11" spans="1:56" hidden="1" x14ac:dyDescent="0.15">
      <c r="A11" s="157">
        <f>IF(H11&lt;&gt;"",VLOOKUP(H11,车牌序号!A:B,2,0),"")</f>
        <v>25</v>
      </c>
      <c r="B11" s="157" t="s">
        <v>729</v>
      </c>
      <c r="C11" s="82" t="s">
        <v>466</v>
      </c>
      <c r="D11" s="82" t="s">
        <v>351</v>
      </c>
      <c r="E11" s="90">
        <v>44537</v>
      </c>
      <c r="F11" s="90">
        <v>45077</v>
      </c>
      <c r="G11" s="82" t="s">
        <v>265</v>
      </c>
      <c r="H11" s="82" t="s">
        <v>467</v>
      </c>
      <c r="I11" s="188">
        <v>10000</v>
      </c>
      <c r="J11" s="188">
        <v>7200</v>
      </c>
      <c r="K11" s="166" t="s">
        <v>928</v>
      </c>
      <c r="L11" s="153">
        <v>45035</v>
      </c>
      <c r="M11" s="153" t="s">
        <v>792</v>
      </c>
      <c r="N11" s="139" t="s">
        <v>236</v>
      </c>
      <c r="O11" s="158">
        <f t="shared" si="0"/>
        <v>45086</v>
      </c>
      <c r="P11" s="170">
        <v>44630</v>
      </c>
      <c r="Q11" s="85">
        <v>14</v>
      </c>
      <c r="R11" s="196">
        <f>IF($Q11&lt;&gt;"",IF($G11="周付",($Q11)*7+$P11+_xlfn.IFNA(VLOOKUP($B11,租期调整!A:B,2,0),0),EDATE($P11+_xlfn.IFNA(VLOOKUP($B11,租期调整!A:B,2,0),0),$Q11)),"")</f>
        <v>45056</v>
      </c>
      <c r="S11" s="196">
        <f>IF($Q11&lt;&gt;"",IF($G11="周付",($Q11+1)*7+$P11-1+_xlfn.IFNA(VLOOKUP($B11,租期调整!A:B,2,0),0),EDATE($P11+_xlfn.IFNA(VLOOKUP($B11,租期调整!A:B,2,0),0),$Q11+1)-1),"")</f>
        <v>45086</v>
      </c>
      <c r="T11" s="173">
        <v>-4200</v>
      </c>
      <c r="U11" s="173"/>
      <c r="V11" s="199">
        <f t="shared" si="1"/>
        <v>0</v>
      </c>
      <c r="W11" s="193">
        <f t="shared" si="2"/>
        <v>-4200</v>
      </c>
      <c r="X11" s="211" t="str">
        <f t="shared" ca="1" si="3"/>
        <v/>
      </c>
      <c r="Y11" s="190" t="s">
        <v>236</v>
      </c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</row>
    <row r="12" spans="1:56" x14ac:dyDescent="0.15">
      <c r="A12" s="157">
        <f>IF(H12&lt;&gt;"",VLOOKUP(H12,车牌序号!A:B,2,0),"")</f>
        <v>27</v>
      </c>
      <c r="B12" s="157" t="s">
        <v>703</v>
      </c>
      <c r="C12" s="82" t="s">
        <v>470</v>
      </c>
      <c r="D12" s="82" t="s">
        <v>236</v>
      </c>
      <c r="E12" s="90">
        <v>44538</v>
      </c>
      <c r="F12" s="90">
        <v>45169</v>
      </c>
      <c r="G12" s="82" t="s">
        <v>265</v>
      </c>
      <c r="H12" s="82" t="s">
        <v>471</v>
      </c>
      <c r="I12" s="188">
        <v>10000</v>
      </c>
      <c r="J12" s="188">
        <v>7500</v>
      </c>
      <c r="K12" s="166" t="s">
        <v>404</v>
      </c>
      <c r="M12" s="153" t="s">
        <v>236</v>
      </c>
      <c r="N12" s="139" t="s">
        <v>236</v>
      </c>
      <c r="O12" s="158">
        <f t="shared" si="0"/>
        <v>45107</v>
      </c>
      <c r="P12" s="170">
        <v>44927</v>
      </c>
      <c r="Q12" s="85">
        <v>5</v>
      </c>
      <c r="R12" s="196">
        <f>IF($Q12&lt;&gt;"",IF($G12="周付",($Q12)*7+$P12+_xlfn.IFNA(VLOOKUP($B12,租期调整!A:B,2,0),0),EDATE($P12+_xlfn.IFNA(VLOOKUP($B12,租期调整!A:B,2,0),0),$Q12)),"")</f>
        <v>45078</v>
      </c>
      <c r="S12" s="196">
        <f>IF($Q12&lt;&gt;"",IF($G12="周付",($Q12+1)*7+$P12-1+_xlfn.IFNA(VLOOKUP($B12,租期调整!A:B,2,0),0),EDATE($P12+_xlfn.IFNA(VLOOKUP($B12,租期调整!A:B,2,0),0),$Q12+1)-1),"")</f>
        <v>45107</v>
      </c>
      <c r="T12" s="173">
        <v>-3500</v>
      </c>
      <c r="U12" s="173"/>
      <c r="V12" s="199">
        <f t="shared" si="1"/>
        <v>3500</v>
      </c>
      <c r="W12" s="193">
        <f t="shared" si="2"/>
        <v>0</v>
      </c>
      <c r="X12" s="211">
        <f t="shared" ca="1" si="3"/>
        <v>0.17499999999999999</v>
      </c>
      <c r="Y12" s="190" t="s">
        <v>236</v>
      </c>
      <c r="Z12" s="160"/>
      <c r="AA12" s="160"/>
      <c r="AB12" s="160"/>
      <c r="AD12" s="160">
        <v>2000</v>
      </c>
      <c r="AE12" s="160"/>
      <c r="AF12" s="160"/>
      <c r="AG12" s="160"/>
      <c r="AH12" s="160"/>
      <c r="AI12" s="160"/>
      <c r="AJ12" s="160">
        <v>1500</v>
      </c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</row>
    <row r="13" spans="1:56" x14ac:dyDescent="0.15">
      <c r="A13" s="157">
        <f>IF(H13&lt;&gt;"",VLOOKUP(H13,车牌序号!A:B,2,0),"")</f>
        <v>116</v>
      </c>
      <c r="B13" s="157" t="s">
        <v>754</v>
      </c>
      <c r="C13" s="82" t="s">
        <v>584</v>
      </c>
      <c r="D13" s="82" t="s">
        <v>351</v>
      </c>
      <c r="E13" s="90">
        <v>44578</v>
      </c>
      <c r="F13" s="90">
        <v>45003</v>
      </c>
      <c r="G13" s="82" t="s">
        <v>270</v>
      </c>
      <c r="H13" s="82" t="s">
        <v>585</v>
      </c>
      <c r="I13" s="188">
        <v>7000</v>
      </c>
      <c r="J13" s="188">
        <v>1350</v>
      </c>
      <c r="K13" s="166" t="s">
        <v>404</v>
      </c>
      <c r="L13" s="153">
        <v>45035</v>
      </c>
      <c r="M13" s="153" t="s">
        <v>792</v>
      </c>
      <c r="N13" s="139" t="s">
        <v>236</v>
      </c>
      <c r="O13" s="158">
        <f t="shared" si="0"/>
        <v>45097</v>
      </c>
      <c r="P13" s="170">
        <v>45014</v>
      </c>
      <c r="Q13" s="85">
        <v>11</v>
      </c>
      <c r="R13" s="196">
        <f>IF($Q13&lt;&gt;"",IF($G13="周付",($Q13)*7+$P13+_xlfn.IFNA(VLOOKUP($B13,租期调整!A:B,2,0),0),EDATE($P13+_xlfn.IFNA(VLOOKUP($B13,租期调整!A:B,2,0),0),$Q13)),"")</f>
        <v>45091</v>
      </c>
      <c r="S13" s="196">
        <f>IF($Q13&lt;&gt;"",IF($G13="周付",($Q13+1)*7+$P13-1+_xlfn.IFNA(VLOOKUP($B13,租期调整!A:B,2,0),0),EDATE($P13+_xlfn.IFNA(VLOOKUP($B13,租期调整!A:B,2,0),0),$Q13+1)-1),"")</f>
        <v>45097</v>
      </c>
      <c r="T13" s="173">
        <v>-1350</v>
      </c>
      <c r="U13" s="173"/>
      <c r="V13" s="199">
        <f t="shared" si="1"/>
        <v>1350</v>
      </c>
      <c r="W13" s="193">
        <f t="shared" si="2"/>
        <v>0</v>
      </c>
      <c r="X13" s="211">
        <f t="shared" ca="1" si="3"/>
        <v>-0.18469387755102046</v>
      </c>
      <c r="Y13" s="190" t="s">
        <v>307</v>
      </c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>
        <v>1350</v>
      </c>
      <c r="AW13" s="160"/>
      <c r="AX13" s="160"/>
      <c r="AY13" s="160"/>
      <c r="AZ13" s="160"/>
      <c r="BA13" s="160"/>
      <c r="BB13" s="160"/>
      <c r="BC13" s="160"/>
      <c r="BD13" s="160"/>
    </row>
    <row r="14" spans="1:56" hidden="1" x14ac:dyDescent="0.15">
      <c r="A14" s="157">
        <f>IF(H14&lt;&gt;"",VLOOKUP(H14,车牌序号!A:B,2,0),"")</f>
        <v>41</v>
      </c>
      <c r="B14" s="157" t="s">
        <v>832</v>
      </c>
      <c r="C14" s="82" t="s">
        <v>281</v>
      </c>
      <c r="D14" s="82" t="s">
        <v>236</v>
      </c>
      <c r="E14" s="90">
        <v>44589</v>
      </c>
      <c r="F14" s="90">
        <v>45142</v>
      </c>
      <c r="G14" s="82" t="s">
        <v>265</v>
      </c>
      <c r="H14" s="82" t="s">
        <v>494</v>
      </c>
      <c r="I14" s="188">
        <v>10000</v>
      </c>
      <c r="J14" s="188">
        <v>7000</v>
      </c>
      <c r="K14" s="166" t="s">
        <v>416</v>
      </c>
      <c r="M14" s="153" t="s">
        <v>236</v>
      </c>
      <c r="N14" s="139" t="s">
        <v>236</v>
      </c>
      <c r="O14" s="158">
        <f t="shared" si="0"/>
        <v>45077</v>
      </c>
      <c r="P14" s="170">
        <v>44986</v>
      </c>
      <c r="Q14" s="85">
        <v>2</v>
      </c>
      <c r="R14" s="196">
        <f>IF($Q14&lt;&gt;"",IF($G14="周付",($Q14)*7+$P14+_xlfn.IFNA(VLOOKUP($B14,租期调整!A:B,2,0),0),EDATE($P14+_xlfn.IFNA(VLOOKUP($B14,租期调整!A:B,2,0),0),$Q14)),"")</f>
        <v>45047</v>
      </c>
      <c r="S14" s="196">
        <f>IF($Q14&lt;&gt;"",IF($G14="周付",($Q14+1)*7+$P14-1+_xlfn.IFNA(VLOOKUP($B14,租期调整!A:B,2,0),0),EDATE($P14+_xlfn.IFNA(VLOOKUP($B14,租期调整!A:B,2,0),0),$Q14+1)-1),"")</f>
        <v>45077</v>
      </c>
      <c r="T14" s="173">
        <v>0</v>
      </c>
      <c r="U14" s="173"/>
      <c r="V14" s="199">
        <f t="shared" si="1"/>
        <v>0</v>
      </c>
      <c r="W14" s="193">
        <f t="shared" si="2"/>
        <v>0</v>
      </c>
      <c r="X14" s="211" t="str">
        <f t="shared" ca="1" si="3"/>
        <v/>
      </c>
      <c r="Y14" s="191" t="s">
        <v>902</v>
      </c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</row>
    <row r="15" spans="1:56" x14ac:dyDescent="0.15">
      <c r="A15" s="157">
        <f>IF(H15&lt;&gt;"",VLOOKUP(H15,车牌序号!A:B,2,0),"")</f>
        <v>42</v>
      </c>
      <c r="B15" s="157" t="s">
        <v>730</v>
      </c>
      <c r="C15" s="82" t="s">
        <v>495</v>
      </c>
      <c r="D15" s="82" t="s">
        <v>236</v>
      </c>
      <c r="E15" s="90">
        <v>44610</v>
      </c>
      <c r="F15" s="90">
        <v>45107</v>
      </c>
      <c r="G15" s="82" t="s">
        <v>265</v>
      </c>
      <c r="H15" s="82" t="s">
        <v>496</v>
      </c>
      <c r="I15" s="188">
        <v>10000</v>
      </c>
      <c r="J15" s="188">
        <v>7500</v>
      </c>
      <c r="K15" s="166" t="s">
        <v>404</v>
      </c>
      <c r="M15" s="153" t="s">
        <v>236</v>
      </c>
      <c r="N15" s="139" t="s">
        <v>236</v>
      </c>
      <c r="O15" s="158">
        <f t="shared" si="0"/>
        <v>45077</v>
      </c>
      <c r="P15" s="170">
        <v>44621</v>
      </c>
      <c r="Q15" s="85">
        <v>14</v>
      </c>
      <c r="R15" s="196">
        <f>IF($Q15&lt;&gt;"",IF($G15="周付",($Q15)*7+$P15+_xlfn.IFNA(VLOOKUP($B15,租期调整!A:B,2,0),0),EDATE($P15+_xlfn.IFNA(VLOOKUP($B15,租期调整!A:B,2,0),0),$Q15)),"")</f>
        <v>45047</v>
      </c>
      <c r="S15" s="196">
        <f>IF($Q15&lt;&gt;"",IF($G15="周付",($Q15+1)*7+$P15-1+_xlfn.IFNA(VLOOKUP($B15,租期调整!A:B,2,0),0),EDATE($P15+_xlfn.IFNA(VLOOKUP($B15,租期调整!A:B,2,0),0),$Q15+1)-1),"")</f>
        <v>45077</v>
      </c>
      <c r="T15" s="173">
        <v>-700</v>
      </c>
      <c r="U15" s="173">
        <v>7500</v>
      </c>
      <c r="V15" s="199">
        <f t="shared" si="1"/>
        <v>1500</v>
      </c>
      <c r="W15" s="193">
        <f t="shared" si="2"/>
        <v>-6700</v>
      </c>
      <c r="X15" s="211">
        <f t="shared" ca="1" si="3"/>
        <v>-1.2450000000000001</v>
      </c>
      <c r="Y15" s="190" t="s">
        <v>236</v>
      </c>
      <c r="Z15" s="160"/>
      <c r="AA15" s="160"/>
      <c r="AB15" s="160"/>
      <c r="AC15" s="160">
        <v>1500</v>
      </c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</row>
    <row r="16" spans="1:56" hidden="1" x14ac:dyDescent="0.15">
      <c r="A16" s="157">
        <f>IF(H16&lt;&gt;"",VLOOKUP(H16,车牌序号!A:B,2,0),"")</f>
        <v>17</v>
      </c>
      <c r="B16" s="157" t="s">
        <v>704</v>
      </c>
      <c r="C16" s="82" t="s">
        <v>450</v>
      </c>
      <c r="D16" s="82" t="s">
        <v>236</v>
      </c>
      <c r="E16" s="90">
        <v>44713</v>
      </c>
      <c r="F16" s="90">
        <v>45000</v>
      </c>
      <c r="G16" s="82" t="s">
        <v>265</v>
      </c>
      <c r="H16" s="82" t="s">
        <v>451</v>
      </c>
      <c r="I16" s="188">
        <v>8000</v>
      </c>
      <c r="J16" s="188">
        <v>7500</v>
      </c>
      <c r="K16" s="166" t="s">
        <v>416</v>
      </c>
      <c r="M16" s="153" t="s">
        <v>236</v>
      </c>
      <c r="N16" s="139" t="s">
        <v>236</v>
      </c>
      <c r="O16" s="158">
        <f t="shared" si="0"/>
        <v>45011</v>
      </c>
      <c r="P16" s="170">
        <v>44708</v>
      </c>
      <c r="Q16" s="85">
        <v>9</v>
      </c>
      <c r="R16" s="196">
        <f>IF($Q16&lt;&gt;"",IF($G16="周付",($Q16)*7+$P16,EDATE($P16,$Q16)),"")</f>
        <v>44984</v>
      </c>
      <c r="S16" s="196">
        <f>IF($Q16&lt;&gt;"",IF($G16="周付",($Q16+1)*7+$P16-1,EDATE($P16,$Q16+1)-1),"")</f>
        <v>45011</v>
      </c>
      <c r="T16" s="173">
        <v>-4500</v>
      </c>
      <c r="U16" s="173"/>
      <c r="V16" s="199">
        <f t="shared" si="1"/>
        <v>0</v>
      </c>
      <c r="W16" s="193">
        <f t="shared" si="2"/>
        <v>-4500</v>
      </c>
      <c r="X16" s="211" t="str">
        <f t="shared" ca="1" si="3"/>
        <v/>
      </c>
      <c r="Y16" s="190" t="s">
        <v>236</v>
      </c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</row>
    <row r="17" spans="1:56" x14ac:dyDescent="0.15">
      <c r="A17" s="157">
        <f>IF(H17&lt;&gt;"",VLOOKUP(H17,车牌序号!A:B,2,0),"")</f>
        <v>43</v>
      </c>
      <c r="B17" s="157" t="s">
        <v>755</v>
      </c>
      <c r="C17" s="82" t="s">
        <v>497</v>
      </c>
      <c r="D17" s="82" t="s">
        <v>236</v>
      </c>
      <c r="E17" s="90">
        <v>44736</v>
      </c>
      <c r="F17" s="90">
        <v>45143</v>
      </c>
      <c r="G17" s="82" t="s">
        <v>265</v>
      </c>
      <c r="H17" s="82" t="s">
        <v>498</v>
      </c>
      <c r="I17" s="188">
        <v>10000</v>
      </c>
      <c r="J17" s="188">
        <v>7200</v>
      </c>
      <c r="K17" s="166" t="s">
        <v>404</v>
      </c>
      <c r="M17" s="153" t="s">
        <v>236</v>
      </c>
      <c r="N17" s="139" t="s">
        <v>236</v>
      </c>
      <c r="O17" s="158">
        <f t="shared" si="0"/>
        <v>45143</v>
      </c>
      <c r="P17" s="170">
        <v>44991</v>
      </c>
      <c r="Q17" s="85">
        <v>4</v>
      </c>
      <c r="R17" s="196">
        <f>IF($Q17&lt;&gt;"",IF($G17="周付",($Q17)*7+$P17+_xlfn.IFNA(VLOOKUP($B17,租期调整!A:B,2,0),0),EDATE($P17+_xlfn.IFNA(VLOOKUP($B17,租期调整!A:B,2,0),0),$Q17)),"")</f>
        <v>45113</v>
      </c>
      <c r="S17" s="196">
        <f>IF($Q17&lt;&gt;"",IF($G17="周付",($Q17+1)*7+$P17-1+_xlfn.IFNA(VLOOKUP($B17,租期调整!A:B,2,0),0),EDATE($P17+_xlfn.IFNA(VLOOKUP($B17,租期调整!A:B,2,0),0),$Q17+1)-1),"")</f>
        <v>45143</v>
      </c>
      <c r="T17" s="173">
        <v>0</v>
      </c>
      <c r="U17" s="173">
        <v>7200</v>
      </c>
      <c r="V17" s="199">
        <f t="shared" si="1"/>
        <v>5000</v>
      </c>
      <c r="W17" s="193">
        <f t="shared" si="2"/>
        <v>-2200</v>
      </c>
      <c r="X17" s="211">
        <f t="shared" ca="1" si="3"/>
        <v>0.78</v>
      </c>
      <c r="Y17" s="190" t="s">
        <v>236</v>
      </c>
      <c r="Z17" s="160"/>
      <c r="AA17" s="160"/>
      <c r="AB17" s="160"/>
      <c r="AC17" s="160"/>
      <c r="AD17" s="160"/>
      <c r="AE17" s="160"/>
      <c r="AF17" s="160"/>
      <c r="AG17" s="160"/>
      <c r="AH17" s="160"/>
      <c r="AI17" s="160">
        <v>3000</v>
      </c>
      <c r="AJ17" s="160"/>
      <c r="AK17" s="160"/>
      <c r="AL17" s="160"/>
      <c r="AM17" s="160"/>
      <c r="AN17" s="160"/>
      <c r="AO17" s="160"/>
      <c r="AP17" s="160">
        <v>2000</v>
      </c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</row>
    <row r="18" spans="1:56" x14ac:dyDescent="0.15">
      <c r="A18" s="157">
        <f>IF(H18&lt;&gt;"",VLOOKUP(H18,车牌序号!A:B,2,0),"")</f>
        <v>45</v>
      </c>
      <c r="B18" s="157" t="s">
        <v>845</v>
      </c>
      <c r="C18" s="82" t="s">
        <v>501</v>
      </c>
      <c r="D18" s="82" t="s">
        <v>351</v>
      </c>
      <c r="E18" s="90">
        <v>44740</v>
      </c>
      <c r="F18" s="90">
        <v>45297</v>
      </c>
      <c r="G18" s="82" t="s">
        <v>265</v>
      </c>
      <c r="H18" s="82" t="s">
        <v>502</v>
      </c>
      <c r="I18" s="188">
        <v>9000</v>
      </c>
      <c r="J18" s="188">
        <v>7200</v>
      </c>
      <c r="K18" s="166" t="s">
        <v>404</v>
      </c>
      <c r="L18" s="153">
        <v>45035</v>
      </c>
      <c r="M18" s="153" t="s">
        <v>792</v>
      </c>
      <c r="N18" s="139" t="s">
        <v>236</v>
      </c>
      <c r="O18" s="158">
        <f t="shared" si="0"/>
        <v>45144</v>
      </c>
      <c r="P18" s="170">
        <v>44964</v>
      </c>
      <c r="Q18" s="85">
        <v>5</v>
      </c>
      <c r="R18" s="196">
        <f>IF($Q18&lt;&gt;"",IF($G18="周付",($Q18)*7+$P18+_xlfn.IFNA(VLOOKUP($B18,租期调整!A:B,2,0),0),EDATE($P18+_xlfn.IFNA(VLOOKUP($B18,租期调整!A:B,2,0),0),$Q18)),"")</f>
        <v>45114</v>
      </c>
      <c r="S18" s="196">
        <f>IF($Q18&lt;&gt;"",IF($G18="周付",($Q18+1)*7+$P18-1+_xlfn.IFNA(VLOOKUP($B18,租期调整!A:B,2,0),0),EDATE($P18+_xlfn.IFNA(VLOOKUP($B18,租期调整!A:B,2,0),0),$Q18+1)-1),"")</f>
        <v>45144</v>
      </c>
      <c r="T18" s="173">
        <v>0</v>
      </c>
      <c r="U18" s="173">
        <v>7200</v>
      </c>
      <c r="V18" s="199">
        <f t="shared" si="1"/>
        <v>7200</v>
      </c>
      <c r="W18" s="193">
        <f t="shared" si="2"/>
        <v>0</v>
      </c>
      <c r="X18" s="211">
        <f t="shared" ca="1" si="3"/>
        <v>1</v>
      </c>
      <c r="Y18" s="190" t="s">
        <v>236</v>
      </c>
      <c r="Z18" s="160"/>
      <c r="AA18" s="160"/>
      <c r="AB18" s="160"/>
      <c r="AC18" s="160"/>
      <c r="AD18" s="160"/>
      <c r="AE18" s="160">
        <v>7200</v>
      </c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</row>
    <row r="19" spans="1:56" hidden="1" x14ac:dyDescent="0.15">
      <c r="A19" s="157">
        <f>IF(H19&lt;&gt;"",VLOOKUP(H19,车牌序号!A:B,2,0),"")</f>
        <v>133</v>
      </c>
      <c r="B19" s="157" t="s">
        <v>846</v>
      </c>
      <c r="C19" s="82" t="s">
        <v>615</v>
      </c>
      <c r="D19" s="82" t="s">
        <v>351</v>
      </c>
      <c r="E19" s="90">
        <v>44749</v>
      </c>
      <c r="F19" s="90">
        <v>45121</v>
      </c>
      <c r="G19" s="82" t="s">
        <v>265</v>
      </c>
      <c r="H19" s="82" t="s">
        <v>616</v>
      </c>
      <c r="I19" s="188">
        <v>5000</v>
      </c>
      <c r="J19" s="188">
        <v>5000</v>
      </c>
      <c r="K19" s="166" t="s">
        <v>928</v>
      </c>
      <c r="L19" s="153">
        <v>45035</v>
      </c>
      <c r="M19" s="153" t="s">
        <v>792</v>
      </c>
      <c r="N19" s="139" t="s">
        <v>236</v>
      </c>
      <c r="O19" s="158">
        <f t="shared" si="0"/>
        <v>45113</v>
      </c>
      <c r="P19" s="170">
        <v>44749</v>
      </c>
      <c r="Q19" s="85">
        <v>11</v>
      </c>
      <c r="R19" s="196">
        <f>IF($Q19&lt;&gt;"",IF($G19="周付",($Q19)*7+$P19+_xlfn.IFNA(VLOOKUP($B19,租期调整!A:B,2,0),0),EDATE($P19+_xlfn.IFNA(VLOOKUP($B19,租期调整!A:B,2,0),0),$Q19)),"")</f>
        <v>45084</v>
      </c>
      <c r="S19" s="196">
        <f>IF($Q19&lt;&gt;"",IF($G19="周付",($Q19+1)*7+$P19-1+_xlfn.IFNA(VLOOKUP($B19,租期调整!A:B,2,0),0),EDATE($P19+_xlfn.IFNA(VLOOKUP($B19,租期调整!A:B,2,0),0),$Q19+1)-1),"")</f>
        <v>45113</v>
      </c>
      <c r="T19" s="173">
        <v>0</v>
      </c>
      <c r="U19" s="173"/>
      <c r="V19" s="199">
        <f t="shared" si="1"/>
        <v>0</v>
      </c>
      <c r="W19" s="193">
        <f t="shared" si="2"/>
        <v>0</v>
      </c>
      <c r="X19" s="211" t="str">
        <f t="shared" ca="1" si="3"/>
        <v/>
      </c>
      <c r="Y19" s="190" t="s">
        <v>236</v>
      </c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</row>
    <row r="20" spans="1:56" x14ac:dyDescent="0.15">
      <c r="A20" s="157">
        <f>IF(H20&lt;&gt;"",VLOOKUP(H20,车牌序号!A:B,2,0),"")</f>
        <v>46</v>
      </c>
      <c r="B20" s="157" t="s">
        <v>826</v>
      </c>
      <c r="C20" s="82" t="s">
        <v>503</v>
      </c>
      <c r="D20" s="82" t="s">
        <v>351</v>
      </c>
      <c r="E20" s="90">
        <v>44761</v>
      </c>
      <c r="F20" s="90">
        <v>45126</v>
      </c>
      <c r="G20" s="82" t="s">
        <v>265</v>
      </c>
      <c r="H20" s="82" t="s">
        <v>381</v>
      </c>
      <c r="I20" s="188">
        <v>10000</v>
      </c>
      <c r="J20" s="188">
        <v>7000</v>
      </c>
      <c r="K20" s="166" t="s">
        <v>404</v>
      </c>
      <c r="L20" s="153">
        <v>45035</v>
      </c>
      <c r="M20" s="153" t="s">
        <v>792</v>
      </c>
      <c r="N20" s="139" t="s">
        <v>236</v>
      </c>
      <c r="O20" s="158">
        <f t="shared" si="0"/>
        <v>45126</v>
      </c>
      <c r="P20" s="170">
        <v>44946</v>
      </c>
      <c r="Q20" s="85">
        <v>5</v>
      </c>
      <c r="R20" s="196">
        <f>IF($Q20&lt;&gt;"",IF($G20="周付",($Q20)*7+$P20+_xlfn.IFNA(VLOOKUP($B20,租期调整!A:B,2,0),0),EDATE($P20+_xlfn.IFNA(VLOOKUP($B20,租期调整!A:B,2,0),0),$Q20)),"")</f>
        <v>45097</v>
      </c>
      <c r="S20" s="196">
        <f>IF($Q20&lt;&gt;"",IF($G20="周付",($Q20+1)*7+$P20-1+_xlfn.IFNA(VLOOKUP($B20,租期调整!A:B,2,0),0),EDATE($P20+_xlfn.IFNA(VLOOKUP($B20,租期调整!A:B,2,0),0),$Q20+1)-1),"")</f>
        <v>45126</v>
      </c>
      <c r="T20" s="173">
        <v>0</v>
      </c>
      <c r="U20" s="173">
        <v>7000</v>
      </c>
      <c r="V20" s="199">
        <f t="shared" si="1"/>
        <v>7000</v>
      </c>
      <c r="W20" s="193">
        <f t="shared" si="2"/>
        <v>0</v>
      </c>
      <c r="X20" s="211">
        <f t="shared" ca="1" si="3"/>
        <v>0.67333333333333334</v>
      </c>
      <c r="Y20" s="190" t="s">
        <v>236</v>
      </c>
      <c r="Z20" s="160"/>
      <c r="AA20" s="160"/>
      <c r="AB20" s="160"/>
      <c r="AC20" s="160"/>
      <c r="AD20" s="160"/>
      <c r="AE20" s="160">
        <v>3000</v>
      </c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>
        <v>4000</v>
      </c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</row>
    <row r="21" spans="1:56" x14ac:dyDescent="0.15">
      <c r="A21" s="157">
        <f>IF(H21&lt;&gt;"",VLOOKUP(H21,车牌序号!A:B,2,0),"")</f>
        <v>50</v>
      </c>
      <c r="B21" s="157" t="s">
        <v>847</v>
      </c>
      <c r="C21" s="82" t="s">
        <v>508</v>
      </c>
      <c r="D21" s="82" t="s">
        <v>236</v>
      </c>
      <c r="E21" s="90">
        <v>44762</v>
      </c>
      <c r="F21" s="90">
        <v>45126</v>
      </c>
      <c r="G21" s="82" t="s">
        <v>265</v>
      </c>
      <c r="H21" s="82" t="s">
        <v>509</v>
      </c>
      <c r="I21" s="188">
        <v>10000</v>
      </c>
      <c r="J21" s="188">
        <v>7500</v>
      </c>
      <c r="K21" s="166" t="s">
        <v>404</v>
      </c>
      <c r="M21" s="153" t="s">
        <v>236</v>
      </c>
      <c r="N21" s="139" t="s">
        <v>236</v>
      </c>
      <c r="O21" s="158">
        <f t="shared" si="0"/>
        <v>45096</v>
      </c>
      <c r="P21" s="170">
        <v>44762</v>
      </c>
      <c r="Q21" s="85">
        <v>10</v>
      </c>
      <c r="R21" s="196">
        <f>IF($Q21&lt;&gt;"",IF($G21="周付",($Q21)*7+$P21+_xlfn.IFNA(VLOOKUP($B21,租期调整!A:B,2,0),0),EDATE($P21+_xlfn.IFNA(VLOOKUP($B21,租期调整!A:B,2,0),0),$Q21)),"")</f>
        <v>45066</v>
      </c>
      <c r="S21" s="196">
        <f>IF($Q21&lt;&gt;"",IF($G21="周付",($Q21+1)*7+$P21-1+_xlfn.IFNA(VLOOKUP($B21,租期调整!A:B,2,0),0),EDATE($P21+_xlfn.IFNA(VLOOKUP($B21,租期调整!A:B,2,0),0),$Q21+1)-1),"")</f>
        <v>45096</v>
      </c>
      <c r="T21" s="173">
        <v>0</v>
      </c>
      <c r="U21" s="173"/>
      <c r="V21" s="199">
        <f t="shared" si="1"/>
        <v>0</v>
      </c>
      <c r="W21" s="193">
        <f t="shared" si="2"/>
        <v>0</v>
      </c>
      <c r="X21" s="211">
        <f t="shared" ca="1" si="3"/>
        <v>-0.1</v>
      </c>
      <c r="Y21" s="190" t="s">
        <v>236</v>
      </c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</row>
    <row r="22" spans="1:56" x14ac:dyDescent="0.15">
      <c r="A22" s="157">
        <f>IF(H22&lt;&gt;"",VLOOKUP(H22,车牌序号!A:B,2,0),"")</f>
        <v>54</v>
      </c>
      <c r="B22" s="157" t="s">
        <v>848</v>
      </c>
      <c r="C22" s="82" t="s">
        <v>515</v>
      </c>
      <c r="D22" s="82" t="s">
        <v>236</v>
      </c>
      <c r="E22" s="90">
        <v>44770</v>
      </c>
      <c r="F22" s="90">
        <v>45199</v>
      </c>
      <c r="G22" s="82" t="s">
        <v>265</v>
      </c>
      <c r="H22" s="82" t="s">
        <v>516</v>
      </c>
      <c r="I22" s="188">
        <v>10000</v>
      </c>
      <c r="J22" s="188">
        <v>7200</v>
      </c>
      <c r="K22" s="166" t="s">
        <v>404</v>
      </c>
      <c r="M22" s="153" t="s">
        <v>236</v>
      </c>
      <c r="N22" s="139" t="s">
        <v>236</v>
      </c>
      <c r="O22" s="158">
        <f t="shared" si="0"/>
        <v>45077</v>
      </c>
      <c r="P22" s="170">
        <v>44986</v>
      </c>
      <c r="Q22" s="85">
        <v>2</v>
      </c>
      <c r="R22" s="196">
        <f>IF($Q22&lt;&gt;"",IF($G22="周付",($Q22)*7+$P22+_xlfn.IFNA(VLOOKUP($B22,租期调整!A:B,2,0),0),EDATE($P22+_xlfn.IFNA(VLOOKUP($B22,租期调整!A:B,2,0),0),$Q22)),"")</f>
        <v>45047</v>
      </c>
      <c r="S22" s="196">
        <f>IF($Q22&lt;&gt;"",IF($G22="周付",($Q22+1)*7+$P22-1+_xlfn.IFNA(VLOOKUP($B22,租期调整!A:B,2,0),0),EDATE($P22+_xlfn.IFNA(VLOOKUP($B22,租期调整!A:B,2,0),0),$Q22+1)-1),"")</f>
        <v>45077</v>
      </c>
      <c r="T22" s="173">
        <v>-3100</v>
      </c>
      <c r="U22" s="173"/>
      <c r="V22" s="199">
        <f t="shared" si="1"/>
        <v>2000</v>
      </c>
      <c r="W22" s="193">
        <f t="shared" si="2"/>
        <v>-1100</v>
      </c>
      <c r="X22" s="211">
        <f t="shared" ca="1" si="3"/>
        <v>-0.622</v>
      </c>
      <c r="Y22" s="190" t="s">
        <v>236</v>
      </c>
      <c r="Z22" s="160"/>
      <c r="AA22" s="160"/>
      <c r="AC22" s="160">
        <v>2000</v>
      </c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</row>
    <row r="23" spans="1:56" hidden="1" x14ac:dyDescent="0.15">
      <c r="A23" s="157">
        <f>IF(H23&lt;&gt;"",VLOOKUP(H23,车牌序号!A:B,2,0),"")</f>
        <v>119</v>
      </c>
      <c r="B23" s="157" t="s">
        <v>849</v>
      </c>
      <c r="C23" s="82" t="s">
        <v>590</v>
      </c>
      <c r="D23" s="82" t="s">
        <v>236</v>
      </c>
      <c r="E23" s="90">
        <v>44810</v>
      </c>
      <c r="F23" s="90">
        <v>45053</v>
      </c>
      <c r="G23" s="82" t="s">
        <v>265</v>
      </c>
      <c r="H23" s="82" t="s">
        <v>591</v>
      </c>
      <c r="I23" s="188">
        <v>7000</v>
      </c>
      <c r="J23" s="188">
        <v>5000</v>
      </c>
      <c r="K23" s="166" t="s">
        <v>928</v>
      </c>
      <c r="M23" s="153" t="s">
        <v>236</v>
      </c>
      <c r="N23" s="139" t="s">
        <v>236</v>
      </c>
      <c r="O23" s="158">
        <f t="shared" si="0"/>
        <v>45084</v>
      </c>
      <c r="P23" s="170">
        <v>44993</v>
      </c>
      <c r="Q23" s="85">
        <v>2</v>
      </c>
      <c r="R23" s="196">
        <f>IF($Q23&lt;&gt;"",IF($G23="周付",($Q23)*7+$P23+_xlfn.IFNA(VLOOKUP($B23,租期调整!A:B,2,0),0),EDATE($P23+_xlfn.IFNA(VLOOKUP($B23,租期调整!A:B,2,0),0),$Q23)),"")</f>
        <v>45054</v>
      </c>
      <c r="S23" s="196">
        <f>IF($Q23&lt;&gt;"",IF($G23="周付",($Q23+1)*7+$P23-1+_xlfn.IFNA(VLOOKUP($B23,租期调整!A:B,2,0),0),EDATE($P23+_xlfn.IFNA(VLOOKUP($B23,租期调整!A:B,2,0),0),$Q23+1)-1),"")</f>
        <v>45084</v>
      </c>
      <c r="T23" s="173">
        <v>0</v>
      </c>
      <c r="U23" s="173"/>
      <c r="V23" s="199">
        <f t="shared" si="1"/>
        <v>0</v>
      </c>
      <c r="W23" s="193">
        <f t="shared" si="2"/>
        <v>0</v>
      </c>
      <c r="X23" s="211" t="str">
        <f t="shared" ca="1" si="3"/>
        <v/>
      </c>
      <c r="Y23" s="190" t="s">
        <v>236</v>
      </c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</row>
    <row r="24" spans="1:56" hidden="1" x14ac:dyDescent="0.15">
      <c r="A24" s="157">
        <f>IF(H24&lt;&gt;"",VLOOKUP(H24,车牌序号!A:B,2,0),"")</f>
        <v>63</v>
      </c>
      <c r="B24" s="157" t="s">
        <v>705</v>
      </c>
      <c r="C24" s="82" t="s">
        <v>531</v>
      </c>
      <c r="D24" s="82" t="s">
        <v>236</v>
      </c>
      <c r="E24" s="90">
        <v>44812</v>
      </c>
      <c r="F24" s="90">
        <v>45054</v>
      </c>
      <c r="G24" s="82" t="s">
        <v>265</v>
      </c>
      <c r="H24" s="82" t="s">
        <v>532</v>
      </c>
      <c r="I24" s="188">
        <v>10000</v>
      </c>
      <c r="J24" s="188">
        <v>7200</v>
      </c>
      <c r="K24" s="166" t="s">
        <v>416</v>
      </c>
      <c r="M24" s="153" t="s">
        <v>236</v>
      </c>
      <c r="N24" s="139" t="s">
        <v>236</v>
      </c>
      <c r="O24" s="158">
        <f t="shared" si="0"/>
        <v>45054</v>
      </c>
      <c r="P24" s="170">
        <v>44813</v>
      </c>
      <c r="Q24" s="85">
        <v>7</v>
      </c>
      <c r="R24" s="196">
        <f>IF($Q24&lt;&gt;"",IF($G24="周付",($Q24)*7+$P24,EDATE($P24,$Q24)),"")</f>
        <v>45025</v>
      </c>
      <c r="S24" s="196">
        <f>IF($Q24&lt;&gt;"",IF($G24="周付",($Q24+1)*7+$P24-1,EDATE($P24,$Q24+1)-1),"")</f>
        <v>45054</v>
      </c>
      <c r="T24" s="173">
        <v>0</v>
      </c>
      <c r="U24" s="173"/>
      <c r="V24" s="199">
        <f t="shared" si="1"/>
        <v>0</v>
      </c>
      <c r="W24" s="193">
        <f t="shared" si="2"/>
        <v>0</v>
      </c>
      <c r="X24" s="211" t="str">
        <f t="shared" ca="1" si="3"/>
        <v/>
      </c>
      <c r="Y24" s="190" t="s">
        <v>236</v>
      </c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</row>
    <row r="25" spans="1:56" x14ac:dyDescent="0.15">
      <c r="A25" s="157">
        <f>IF(H25&lt;&gt;"",VLOOKUP(H25,车牌序号!A:B,2,0),"")</f>
        <v>64</v>
      </c>
      <c r="B25" s="157" t="s">
        <v>706</v>
      </c>
      <c r="C25" s="82" t="s">
        <v>421</v>
      </c>
      <c r="D25" s="82" t="s">
        <v>351</v>
      </c>
      <c r="E25" s="90">
        <v>44813</v>
      </c>
      <c r="F25" s="90">
        <v>45138</v>
      </c>
      <c r="G25" s="82" t="s">
        <v>265</v>
      </c>
      <c r="H25" s="82" t="s">
        <v>533</v>
      </c>
      <c r="I25" s="188">
        <v>10000</v>
      </c>
      <c r="J25" s="188">
        <v>7200</v>
      </c>
      <c r="K25" s="166" t="s">
        <v>404</v>
      </c>
      <c r="L25" s="159" t="s">
        <v>1069</v>
      </c>
      <c r="M25" s="153" t="s">
        <v>795</v>
      </c>
      <c r="N25" s="139" t="s">
        <v>793</v>
      </c>
      <c r="O25" s="158">
        <f t="shared" si="0"/>
        <v>45138</v>
      </c>
      <c r="P25" s="170">
        <v>44958</v>
      </c>
      <c r="Q25" s="85">
        <v>5</v>
      </c>
      <c r="R25" s="196">
        <f>IF($Q25&lt;&gt;"",IF($G25="周付",($Q25)*7+$P25+_xlfn.IFNA(VLOOKUP($B25,租期调整!A:B,2,0),0),EDATE($P25+_xlfn.IFNA(VLOOKUP($B25,租期调整!A:B,2,0),0),$Q25)),"")</f>
        <v>45108</v>
      </c>
      <c r="S25" s="196">
        <f>IF($Q25&lt;&gt;"",IF($G25="周付",($Q25+1)*7+$P25-1+_xlfn.IFNA(VLOOKUP($B25,租期调整!A:B,2,0),0),EDATE($P25+_xlfn.IFNA(VLOOKUP($B25,租期调整!A:B,2,0),0),$Q25+1)-1),"")</f>
        <v>45138</v>
      </c>
      <c r="T25" s="173">
        <v>0</v>
      </c>
      <c r="U25" s="173">
        <v>7200</v>
      </c>
      <c r="V25" s="199">
        <f t="shared" si="1"/>
        <v>7200</v>
      </c>
      <c r="W25" s="193">
        <f t="shared" si="2"/>
        <v>0</v>
      </c>
      <c r="X25" s="211">
        <f t="shared" ca="1" si="3"/>
        <v>0.95199999999999996</v>
      </c>
      <c r="Y25" s="190" t="s">
        <v>236</v>
      </c>
      <c r="Z25" s="160"/>
      <c r="AA25" s="160"/>
      <c r="AB25" s="160"/>
      <c r="AC25" s="160"/>
      <c r="AD25" s="160"/>
      <c r="AE25" s="160"/>
      <c r="AF25" s="160"/>
      <c r="AG25" s="160"/>
      <c r="AH25" s="160"/>
      <c r="AJ25" s="160">
        <v>4200</v>
      </c>
      <c r="AK25" s="160"/>
      <c r="AL25" s="160"/>
      <c r="AM25" s="160"/>
      <c r="AN25" s="160"/>
      <c r="AO25" s="160"/>
      <c r="AP25" s="160">
        <v>3000</v>
      </c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</row>
    <row r="26" spans="1:56" hidden="1" x14ac:dyDescent="0.15">
      <c r="A26" s="157">
        <f>IF(H26&lt;&gt;"",VLOOKUP(H26,车牌序号!A:B,2,0),"")</f>
        <v>19</v>
      </c>
      <c r="B26" s="157" t="s">
        <v>756</v>
      </c>
      <c r="C26" s="82" t="s">
        <v>454</v>
      </c>
      <c r="D26" s="82" t="s">
        <v>351</v>
      </c>
      <c r="E26" s="90">
        <v>44827</v>
      </c>
      <c r="F26" s="90">
        <v>45014</v>
      </c>
      <c r="G26" s="82" t="s">
        <v>265</v>
      </c>
      <c r="H26" s="82" t="s">
        <v>455</v>
      </c>
      <c r="I26" s="188">
        <v>10000</v>
      </c>
      <c r="J26" s="188">
        <v>7500</v>
      </c>
      <c r="K26" s="166" t="s">
        <v>416</v>
      </c>
      <c r="L26" s="153">
        <v>45035</v>
      </c>
      <c r="M26" s="153" t="s">
        <v>792</v>
      </c>
      <c r="N26" s="139" t="s">
        <v>236</v>
      </c>
      <c r="O26" s="158">
        <f t="shared" si="0"/>
        <v>45007</v>
      </c>
      <c r="P26" s="170">
        <v>44827</v>
      </c>
      <c r="Q26" s="85">
        <v>5</v>
      </c>
      <c r="R26" s="196">
        <f>IF($Q26&lt;&gt;"",IF($G26="周付",($Q26)*7+$P26,EDATE($P26,$Q26)),"")</f>
        <v>44980</v>
      </c>
      <c r="S26" s="196">
        <f>IF($Q26&lt;&gt;"",IF($G26="周付",($Q26+1)*7+$P26-1,EDATE($P26,$Q26+1)-1),"")</f>
        <v>45007</v>
      </c>
      <c r="T26" s="173">
        <v>-7500</v>
      </c>
      <c r="U26" s="173"/>
      <c r="V26" s="199">
        <f t="shared" si="1"/>
        <v>0</v>
      </c>
      <c r="W26" s="193">
        <f t="shared" si="2"/>
        <v>-7500</v>
      </c>
      <c r="X26" s="211" t="str">
        <f t="shared" ca="1" si="3"/>
        <v/>
      </c>
      <c r="Y26" s="190" t="s">
        <v>236</v>
      </c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</row>
    <row r="27" spans="1:56" x14ac:dyDescent="0.15">
      <c r="A27" s="157">
        <f>IF(H27&lt;&gt;"",VLOOKUP(H27,车牌序号!A:B,2,0),"")</f>
        <v>74</v>
      </c>
      <c r="B27" s="157" t="s">
        <v>766</v>
      </c>
      <c r="C27" s="82" t="s">
        <v>305</v>
      </c>
      <c r="D27" s="82" t="s">
        <v>351</v>
      </c>
      <c r="E27" s="90">
        <v>44831</v>
      </c>
      <c r="F27" s="90">
        <v>45230</v>
      </c>
      <c r="G27" s="82" t="s">
        <v>270</v>
      </c>
      <c r="H27" s="82" t="s">
        <v>548</v>
      </c>
      <c r="I27" s="188">
        <v>10000</v>
      </c>
      <c r="J27" s="188">
        <v>1750</v>
      </c>
      <c r="K27" s="166" t="s">
        <v>404</v>
      </c>
      <c r="L27" s="153">
        <v>45070</v>
      </c>
      <c r="M27" s="153" t="s">
        <v>236</v>
      </c>
      <c r="N27" s="139" t="s">
        <v>236</v>
      </c>
      <c r="O27" s="158">
        <f t="shared" si="0"/>
        <v>45123</v>
      </c>
      <c r="P27" s="170">
        <v>44830</v>
      </c>
      <c r="Q27" s="85">
        <v>41</v>
      </c>
      <c r="R27" s="196">
        <f>IF($Q27&lt;&gt;"",IF($G27="周付",($Q27)*7+$P27+_xlfn.IFNA(VLOOKUP($B27,租期调整!A:B,2,0),0),EDATE($P27+_xlfn.IFNA(VLOOKUP($B27,租期调整!A:B,2,0),0),$Q27)),"")</f>
        <v>45117</v>
      </c>
      <c r="S27" s="196">
        <f>IF($Q27&lt;&gt;"",IF($G27="周付",($Q27+1)*7+$P27-1+_xlfn.IFNA(VLOOKUP($B27,租期调整!A:B,2,0),0),EDATE($P27+_xlfn.IFNA(VLOOKUP($B27,租期调整!A:B,2,0),0),$Q27+1)-1),"")</f>
        <v>45123</v>
      </c>
      <c r="T27" s="173">
        <v>0</v>
      </c>
      <c r="U27" s="173">
        <f>1750*3</f>
        <v>5250</v>
      </c>
      <c r="V27" s="199">
        <f t="shared" si="1"/>
        <v>5250</v>
      </c>
      <c r="W27" s="193">
        <f t="shared" si="2"/>
        <v>0</v>
      </c>
      <c r="X27" s="211">
        <f t="shared" ca="1" si="3"/>
        <v>0.57499999999999996</v>
      </c>
      <c r="Y27" s="190" t="s">
        <v>236</v>
      </c>
      <c r="Z27" s="160"/>
      <c r="AA27" s="160"/>
      <c r="AB27" s="160"/>
      <c r="AC27" s="160">
        <v>1750</v>
      </c>
      <c r="AD27" s="160"/>
      <c r="AE27" s="160"/>
      <c r="AF27" s="160"/>
      <c r="AG27" s="160"/>
      <c r="AH27" s="160"/>
      <c r="AI27" s="160"/>
      <c r="AJ27" s="160">
        <v>1750</v>
      </c>
      <c r="AK27" s="160"/>
      <c r="AL27" s="160"/>
      <c r="AM27" s="160"/>
      <c r="AN27" s="160"/>
      <c r="AO27" s="160"/>
      <c r="AP27" s="160"/>
      <c r="AQ27" s="160">
        <v>1750</v>
      </c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</row>
    <row r="28" spans="1:56" x14ac:dyDescent="0.15">
      <c r="A28" s="157">
        <f>IF(H28&lt;&gt;"",VLOOKUP(H28,车牌序号!A:B,2,0),"")</f>
        <v>121</v>
      </c>
      <c r="B28" s="157" t="s">
        <v>763</v>
      </c>
      <c r="C28" s="82" t="s">
        <v>308</v>
      </c>
      <c r="D28" s="82" t="s">
        <v>236</v>
      </c>
      <c r="E28" s="90">
        <v>44840</v>
      </c>
      <c r="F28" s="90">
        <v>45165</v>
      </c>
      <c r="G28" s="82" t="s">
        <v>265</v>
      </c>
      <c r="H28" s="82" t="s">
        <v>376</v>
      </c>
      <c r="I28" s="188">
        <v>5000</v>
      </c>
      <c r="J28" s="188">
        <v>5000</v>
      </c>
      <c r="K28" s="166" t="s">
        <v>404</v>
      </c>
      <c r="M28" s="153" t="s">
        <v>236</v>
      </c>
      <c r="N28" s="139" t="s">
        <v>236</v>
      </c>
      <c r="O28" s="158">
        <f t="shared" si="0"/>
        <v>45131</v>
      </c>
      <c r="P28" s="170">
        <v>44920</v>
      </c>
      <c r="Q28" s="85">
        <v>6</v>
      </c>
      <c r="R28" s="196">
        <f>IF($Q28&lt;&gt;"",IF($G28="周付",($Q28)*7+$P28,EDATE($P28,$Q28)),"")</f>
        <v>45102</v>
      </c>
      <c r="S28" s="196">
        <f>IF($Q28&lt;&gt;"",IF($G28="周付",($Q28+1)*7+$P28-1,EDATE($P28,$Q28+1)-1),"")</f>
        <v>45131</v>
      </c>
      <c r="T28" s="173">
        <v>0</v>
      </c>
      <c r="U28" s="173">
        <v>5000</v>
      </c>
      <c r="V28" s="199">
        <f t="shared" si="1"/>
        <v>5000</v>
      </c>
      <c r="W28" s="193">
        <f t="shared" si="2"/>
        <v>0</v>
      </c>
      <c r="X28" s="211">
        <f t="shared" ca="1" si="3"/>
        <v>0.7</v>
      </c>
      <c r="Y28" s="191" t="s">
        <v>898</v>
      </c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>
        <v>5000</v>
      </c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</row>
    <row r="29" spans="1:56" hidden="1" x14ac:dyDescent="0.15">
      <c r="A29" s="157">
        <f>IF(H29&lt;&gt;"",VLOOKUP(H29,车牌序号!A:B,2,0),"")</f>
        <v>76</v>
      </c>
      <c r="B29" s="157" t="s">
        <v>850</v>
      </c>
      <c r="C29" s="82" t="s">
        <v>550</v>
      </c>
      <c r="D29" s="82" t="s">
        <v>236</v>
      </c>
      <c r="E29" s="90">
        <v>44855</v>
      </c>
      <c r="F29" s="90">
        <v>45036</v>
      </c>
      <c r="G29" s="82" t="s">
        <v>265</v>
      </c>
      <c r="H29" s="82" t="s">
        <v>551</v>
      </c>
      <c r="I29" s="188">
        <v>10000</v>
      </c>
      <c r="J29" s="188">
        <v>7500</v>
      </c>
      <c r="K29" s="166" t="s">
        <v>928</v>
      </c>
      <c r="M29" s="153" t="s">
        <v>236</v>
      </c>
      <c r="N29" s="139" t="s">
        <v>236</v>
      </c>
      <c r="O29" s="158">
        <f t="shared" si="0"/>
        <v>45036</v>
      </c>
      <c r="P29" s="170">
        <v>44855</v>
      </c>
      <c r="Q29" s="85">
        <v>5</v>
      </c>
      <c r="R29" s="196">
        <f>IF($Q29&lt;&gt;"",IF($G29="周付",($Q29)*7+$P29+_xlfn.IFNA(VLOOKUP($B29,租期调整!A:B,2,0),0),EDATE($P29+_xlfn.IFNA(VLOOKUP($B29,租期调整!A:B,2,0),0),$Q29)),"")</f>
        <v>45006</v>
      </c>
      <c r="S29" s="196">
        <f>IF($Q29&lt;&gt;"",IF($G29="周付",($Q29+1)*7+$P29-1+_xlfn.IFNA(VLOOKUP($B29,租期调整!A:B,2,0),0),EDATE($P29+_xlfn.IFNA(VLOOKUP($B29,租期调整!A:B,2,0),0),$Q29+1)-1),"")</f>
        <v>45036</v>
      </c>
      <c r="T29" s="173">
        <v>0</v>
      </c>
      <c r="U29" s="173"/>
      <c r="V29" s="199">
        <f t="shared" si="1"/>
        <v>0</v>
      </c>
      <c r="W29" s="193">
        <f t="shared" si="2"/>
        <v>0</v>
      </c>
      <c r="X29" s="211" t="str">
        <f t="shared" ca="1" si="3"/>
        <v/>
      </c>
      <c r="Y29" s="190" t="s">
        <v>411</v>
      </c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</row>
    <row r="30" spans="1:56" hidden="1" x14ac:dyDescent="0.15">
      <c r="A30" s="157">
        <f>IF(H30&lt;&gt;"",VLOOKUP(H30,车牌序号!A:B,2,0),"")</f>
        <v>3</v>
      </c>
      <c r="B30" s="157" t="s">
        <v>757</v>
      </c>
      <c r="C30" s="82" t="s">
        <v>430</v>
      </c>
      <c r="D30" s="82" t="s">
        <v>351</v>
      </c>
      <c r="E30" s="90">
        <v>44867</v>
      </c>
      <c r="F30" s="90">
        <v>45047</v>
      </c>
      <c r="G30" s="82" t="s">
        <v>265</v>
      </c>
      <c r="H30" s="82" t="s">
        <v>431</v>
      </c>
      <c r="I30" s="188">
        <v>10000</v>
      </c>
      <c r="J30" s="188">
        <v>7500</v>
      </c>
      <c r="K30" s="166" t="s">
        <v>416</v>
      </c>
      <c r="L30" s="153">
        <v>45035</v>
      </c>
      <c r="M30" s="153" t="s">
        <v>792</v>
      </c>
      <c r="N30" s="139" t="s">
        <v>236</v>
      </c>
      <c r="O30" s="158">
        <f t="shared" si="0"/>
        <v>45047</v>
      </c>
      <c r="P30" s="170">
        <v>44867</v>
      </c>
      <c r="Q30" s="85">
        <v>5</v>
      </c>
      <c r="R30" s="196">
        <f>IF($Q30&lt;&gt;"",IF($G30="周付",($Q30)*7+$P30,EDATE($P30,$Q30)),"")</f>
        <v>45018</v>
      </c>
      <c r="S30" s="196">
        <f>IF($Q30&lt;&gt;"",IF($G30="周付",($Q30+1)*7+$P30-1,EDATE($P30,$Q30+1)-1),"")</f>
        <v>45047</v>
      </c>
      <c r="T30" s="173">
        <v>-6500</v>
      </c>
      <c r="U30" s="173"/>
      <c r="V30" s="199">
        <f t="shared" si="1"/>
        <v>0</v>
      </c>
      <c r="W30" s="193">
        <f t="shared" si="2"/>
        <v>-6500</v>
      </c>
      <c r="X30" s="211" t="str">
        <f t="shared" ca="1" si="3"/>
        <v/>
      </c>
      <c r="Y30" s="190" t="s">
        <v>236</v>
      </c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</row>
    <row r="31" spans="1:56" x14ac:dyDescent="0.15">
      <c r="A31" s="157">
        <f>IF(H31&lt;&gt;"",VLOOKUP(H31,车牌序号!A:B,2,0),"")</f>
        <v>61</v>
      </c>
      <c r="B31" s="157" t="s">
        <v>699</v>
      </c>
      <c r="C31" s="82" t="s">
        <v>527</v>
      </c>
      <c r="D31" s="82" t="s">
        <v>351</v>
      </c>
      <c r="E31" s="90">
        <v>44873</v>
      </c>
      <c r="F31" s="90">
        <v>45054</v>
      </c>
      <c r="G31" s="82" t="s">
        <v>265</v>
      </c>
      <c r="H31" s="82" t="s">
        <v>528</v>
      </c>
      <c r="I31" s="188">
        <v>10000</v>
      </c>
      <c r="J31" s="188">
        <v>7500</v>
      </c>
      <c r="K31" s="166" t="s">
        <v>404</v>
      </c>
      <c r="L31" s="153">
        <v>45035</v>
      </c>
      <c r="M31" s="153" t="s">
        <v>792</v>
      </c>
      <c r="N31" s="139" t="s">
        <v>236</v>
      </c>
      <c r="O31" s="158">
        <f t="shared" si="0"/>
        <v>45115</v>
      </c>
      <c r="P31" s="170">
        <v>44874</v>
      </c>
      <c r="Q31" s="85">
        <v>7</v>
      </c>
      <c r="R31" s="196">
        <f>IF($Q31&lt;&gt;"",IF($G31="周付",($Q31)*7+$P31+_xlfn.IFNA(VLOOKUP($B31,租期调整!A:B,2,0),0),EDATE($P31+_xlfn.IFNA(VLOOKUP($B31,租期调整!A:B,2,0),0),$Q31)),"")</f>
        <v>45086</v>
      </c>
      <c r="S31" s="196">
        <f>IF($Q31&lt;&gt;"",IF($G31="周付",($Q31+1)*7+$P31-1+_xlfn.IFNA(VLOOKUP($B31,租期调整!A:B,2,0),0),EDATE($P31+_xlfn.IFNA(VLOOKUP($B31,租期调整!A:B,2,0),0),$Q31+1)-1),"")</f>
        <v>45115</v>
      </c>
      <c r="T31" s="173">
        <v>-6000</v>
      </c>
      <c r="U31" s="173"/>
      <c r="V31" s="199">
        <f t="shared" si="1"/>
        <v>5000</v>
      </c>
      <c r="W31" s="193">
        <f t="shared" si="2"/>
        <v>-1000</v>
      </c>
      <c r="X31" s="211">
        <f t="shared" ca="1" si="3"/>
        <v>0.27500000000000002</v>
      </c>
      <c r="Y31" s="190" t="s">
        <v>236</v>
      </c>
      <c r="Z31" s="160"/>
      <c r="AA31" s="160"/>
      <c r="AB31" s="160"/>
      <c r="AC31" s="160">
        <v>3000</v>
      </c>
      <c r="AD31" s="160"/>
      <c r="AE31" s="160"/>
      <c r="AF31" s="160"/>
      <c r="AG31" s="160"/>
      <c r="AH31" s="160"/>
      <c r="AI31" s="160"/>
      <c r="AJ31" s="160">
        <v>2000</v>
      </c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</row>
    <row r="32" spans="1:56" hidden="1" x14ac:dyDescent="0.15">
      <c r="A32" s="157">
        <f>IF(H32&lt;&gt;"",VLOOKUP(H32,车牌序号!A:B,2,0),"")</f>
        <v>1</v>
      </c>
      <c r="B32" s="157" t="s">
        <v>764</v>
      </c>
      <c r="C32" s="82" t="s">
        <v>359</v>
      </c>
      <c r="D32" s="82" t="s">
        <v>351</v>
      </c>
      <c r="E32" s="90">
        <v>44908</v>
      </c>
      <c r="F32" s="90">
        <v>45060</v>
      </c>
      <c r="G32" s="82" t="s">
        <v>265</v>
      </c>
      <c r="H32" s="82" t="s">
        <v>427</v>
      </c>
      <c r="I32" s="188">
        <v>10000</v>
      </c>
      <c r="J32" s="188">
        <v>7500</v>
      </c>
      <c r="K32" s="166" t="s">
        <v>416</v>
      </c>
      <c r="L32" s="153">
        <v>45035</v>
      </c>
      <c r="M32" s="153" t="s">
        <v>792</v>
      </c>
      <c r="N32" s="139" t="s">
        <v>236</v>
      </c>
      <c r="O32" s="158">
        <f t="shared" si="0"/>
        <v>45046</v>
      </c>
      <c r="P32" s="170">
        <v>44896</v>
      </c>
      <c r="Q32" s="85">
        <v>4</v>
      </c>
      <c r="R32" s="196">
        <f>IF($Q32&lt;&gt;"",IF($G32="周付",($Q32)*7+$P32,EDATE($P32,$Q32)),"")</f>
        <v>45017</v>
      </c>
      <c r="S32" s="196">
        <f>IF($Q32&lt;&gt;"",IF($G32="周付",($Q32+1)*7+$P32-1,EDATE($P32,$Q32+1)-1),"")</f>
        <v>45046</v>
      </c>
      <c r="T32" s="173">
        <v>-11000</v>
      </c>
      <c r="U32" s="173"/>
      <c r="V32" s="199">
        <f t="shared" si="1"/>
        <v>0</v>
      </c>
      <c r="W32" s="193">
        <f t="shared" si="2"/>
        <v>-11000</v>
      </c>
      <c r="X32" s="211" t="str">
        <f t="shared" ca="1" si="3"/>
        <v/>
      </c>
      <c r="Y32" s="190" t="s">
        <v>315</v>
      </c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</row>
    <row r="33" spans="1:56" hidden="1" x14ac:dyDescent="0.15">
      <c r="A33" s="157">
        <f>IF(H33&lt;&gt;"",VLOOKUP(H33,车牌序号!A:B,2,0),"")</f>
        <v>34</v>
      </c>
      <c r="B33" s="157" t="s">
        <v>737</v>
      </c>
      <c r="C33" s="82" t="s">
        <v>481</v>
      </c>
      <c r="D33" s="82" t="s">
        <v>351</v>
      </c>
      <c r="E33" s="90">
        <v>44958</v>
      </c>
      <c r="F33" s="90">
        <v>45078</v>
      </c>
      <c r="G33" s="82" t="s">
        <v>265</v>
      </c>
      <c r="H33" s="82" t="s">
        <v>482</v>
      </c>
      <c r="I33" s="188">
        <v>10000</v>
      </c>
      <c r="J33" s="188">
        <v>7200</v>
      </c>
      <c r="K33" s="166" t="s">
        <v>928</v>
      </c>
      <c r="L33" s="153">
        <v>45035</v>
      </c>
      <c r="M33" s="153" t="s">
        <v>792</v>
      </c>
      <c r="N33" s="139" t="s">
        <v>236</v>
      </c>
      <c r="O33" s="158">
        <f t="shared" si="0"/>
        <v>45047</v>
      </c>
      <c r="P33" s="170">
        <v>44959</v>
      </c>
      <c r="Q33" s="85">
        <v>2</v>
      </c>
      <c r="R33" s="196">
        <f>IF($Q33&lt;&gt;"",IF($G33="周付",($Q33)*7+$P33+_xlfn.IFNA(VLOOKUP($B33,租期调整!A:B,2,0),0),EDATE($P33+_xlfn.IFNA(VLOOKUP($B33,租期调整!A:B,2,0),0),$Q33)),"")</f>
        <v>45018</v>
      </c>
      <c r="S33" s="196">
        <f>IF($Q33&lt;&gt;"",IF($G33="周付",($Q33+1)*7+$P33-1+_xlfn.IFNA(VLOOKUP($B33,租期调整!A:B,2,0),0),EDATE($P33+_xlfn.IFNA(VLOOKUP($B33,租期调整!A:B,2,0),0),$Q33+1)-1),"")</f>
        <v>45047</v>
      </c>
      <c r="T33" s="173">
        <v>-1000</v>
      </c>
      <c r="U33" s="173"/>
      <c r="V33" s="199">
        <f t="shared" si="1"/>
        <v>0</v>
      </c>
      <c r="W33" s="193">
        <f t="shared" si="2"/>
        <v>-1000</v>
      </c>
      <c r="X33" s="211" t="str">
        <f t="shared" ca="1" si="3"/>
        <v/>
      </c>
      <c r="Y33" s="191" t="s">
        <v>923</v>
      </c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</row>
    <row r="34" spans="1:56" hidden="1" x14ac:dyDescent="0.15">
      <c r="A34" s="157">
        <f>IF(H34&lt;&gt;"",VLOOKUP(H34,车牌序号!A:B,2,0),"")</f>
        <v>124</v>
      </c>
      <c r="B34" s="157" t="s">
        <v>731</v>
      </c>
      <c r="C34" s="82" t="s">
        <v>597</v>
      </c>
      <c r="D34" s="82" t="s">
        <v>236</v>
      </c>
      <c r="E34" s="90">
        <v>44958</v>
      </c>
      <c r="F34" s="90">
        <v>45055</v>
      </c>
      <c r="G34" s="82" t="s">
        <v>265</v>
      </c>
      <c r="H34" s="82" t="s">
        <v>598</v>
      </c>
      <c r="I34" s="188">
        <v>7000</v>
      </c>
      <c r="J34" s="188">
        <v>5000</v>
      </c>
      <c r="K34" s="166" t="s">
        <v>416</v>
      </c>
      <c r="M34" s="153" t="s">
        <v>236</v>
      </c>
      <c r="N34" s="139" t="s">
        <v>236</v>
      </c>
      <c r="O34" s="158">
        <f t="shared" ref="O34:O65" si="4">S34</f>
        <v>45047</v>
      </c>
      <c r="P34" s="170">
        <v>44959</v>
      </c>
      <c r="Q34" s="85">
        <v>2</v>
      </c>
      <c r="R34" s="196">
        <f>IF($Q34&lt;&gt;"",IF($G34="周付",($Q34)*7+$P34,EDATE($P34,$Q34)),"")</f>
        <v>45018</v>
      </c>
      <c r="S34" s="196">
        <f>IF($Q34&lt;&gt;"",IF($G34="周付",($Q34+1)*7+$P34-1,EDATE($P34,$Q34+1)-1),"")</f>
        <v>45047</v>
      </c>
      <c r="T34" s="173">
        <v>0</v>
      </c>
      <c r="U34" s="173"/>
      <c r="V34" s="199">
        <f t="shared" ref="V34:V65" si="5">SUM(Z34:BD34)</f>
        <v>0</v>
      </c>
      <c r="W34" s="193">
        <f t="shared" ref="W34:W65" si="6">SUM($Z34:$BD34)+$T34-$U34</f>
        <v>0</v>
      </c>
      <c r="X34" s="211" t="str">
        <f t="shared" ref="X34:X65" ca="1" si="7">IF(K34="生效中",((I34+W34-J34/IF(G34="月付",30,7)*MAX(TODAY()-O34,0))/I34),"")</f>
        <v/>
      </c>
      <c r="Y34" s="190" t="s">
        <v>236</v>
      </c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</row>
    <row r="35" spans="1:56" ht="42.75" x14ac:dyDescent="0.15">
      <c r="A35" s="157">
        <f>IF(H35&lt;&gt;"",VLOOKUP(H35,车牌序号!A:B,2,0),"")</f>
        <v>132</v>
      </c>
      <c r="B35" s="157" t="s">
        <v>700</v>
      </c>
      <c r="C35" s="82" t="s">
        <v>613</v>
      </c>
      <c r="D35" s="82" t="s">
        <v>236</v>
      </c>
      <c r="E35" s="90">
        <v>44958</v>
      </c>
      <c r="F35" s="90">
        <v>45055</v>
      </c>
      <c r="G35" s="82" t="s">
        <v>265</v>
      </c>
      <c r="H35" s="82" t="s">
        <v>614</v>
      </c>
      <c r="I35" s="188">
        <v>5000</v>
      </c>
      <c r="J35" s="188">
        <v>4500</v>
      </c>
      <c r="K35" s="166" t="s">
        <v>404</v>
      </c>
      <c r="M35" s="153" t="s">
        <v>236</v>
      </c>
      <c r="N35" s="139" t="s">
        <v>236</v>
      </c>
      <c r="O35" s="158">
        <f t="shared" si="4"/>
        <v>45156</v>
      </c>
      <c r="P35" s="170">
        <v>45035</v>
      </c>
      <c r="Q35" s="85">
        <v>3</v>
      </c>
      <c r="R35" s="196">
        <f>IF($Q35&lt;&gt;"",IF($G35="周付",($Q35)*7+$P35+_xlfn.IFNA(VLOOKUP($B35,租期调整!A:B,2,0),0),EDATE($P35+_xlfn.IFNA(VLOOKUP($B35,租期调整!A:B,2,0),0),$Q35)),"")</f>
        <v>45126</v>
      </c>
      <c r="S35" s="196">
        <f>IF($Q35&lt;&gt;"",IF($G35="周付",($Q35+1)*7+$P35-1+_xlfn.IFNA(VLOOKUP($B35,租期调整!A:B,2,0),0),EDATE($P35+_xlfn.IFNA(VLOOKUP($B35,租期调整!A:B,2,0),0),$Q35+1)-1),"")</f>
        <v>45156</v>
      </c>
      <c r="T35" s="173">
        <v>0</v>
      </c>
      <c r="U35" s="173">
        <v>4500</v>
      </c>
      <c r="V35" s="199">
        <f t="shared" si="5"/>
        <v>4500</v>
      </c>
      <c r="W35" s="193">
        <f t="shared" si="6"/>
        <v>0</v>
      </c>
      <c r="X35" s="211">
        <f t="shared" ca="1" si="7"/>
        <v>1</v>
      </c>
      <c r="Y35" s="191" t="s">
        <v>913</v>
      </c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>
        <v>4500</v>
      </c>
      <c r="AS35" s="160">
        <v>0</v>
      </c>
      <c r="AT35" s="160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</row>
    <row r="36" spans="1:56" x14ac:dyDescent="0.15">
      <c r="A36" s="157">
        <f>IF(H36&lt;&gt;"",VLOOKUP(H36,车牌序号!A:B,2,0),"")</f>
        <v>125</v>
      </c>
      <c r="B36" s="157" t="s">
        <v>785</v>
      </c>
      <c r="C36" s="82" t="s">
        <v>599</v>
      </c>
      <c r="D36" s="82" t="s">
        <v>236</v>
      </c>
      <c r="E36" s="90">
        <v>44962</v>
      </c>
      <c r="F36" s="90">
        <v>45143</v>
      </c>
      <c r="G36" s="82" t="s">
        <v>265</v>
      </c>
      <c r="H36" s="82" t="s">
        <v>600</v>
      </c>
      <c r="I36" s="188">
        <v>8000</v>
      </c>
      <c r="J36" s="188">
        <v>5500</v>
      </c>
      <c r="K36" s="166" t="s">
        <v>404</v>
      </c>
      <c r="M36" s="153" t="s">
        <v>236</v>
      </c>
      <c r="N36" s="139" t="s">
        <v>236</v>
      </c>
      <c r="O36" s="158">
        <f t="shared" si="4"/>
        <v>45143</v>
      </c>
      <c r="P36" s="170">
        <v>44963</v>
      </c>
      <c r="Q36" s="85">
        <v>5</v>
      </c>
      <c r="R36" s="196">
        <f>IF($Q36&lt;&gt;"",IF($G36="周付",($Q36)*7+$P36+_xlfn.IFNA(VLOOKUP($B36,租期调整!A:B,2,0),0),EDATE($P36+_xlfn.IFNA(VLOOKUP($B36,租期调整!A:B,2,0),0),$Q36)),"")</f>
        <v>45113</v>
      </c>
      <c r="S36" s="196">
        <f>IF($Q36&lt;&gt;"",IF($G36="周付",($Q36+1)*7+$P36-1+_xlfn.IFNA(VLOOKUP($B36,租期调整!A:B,2,0),0),EDATE($P36+_xlfn.IFNA(VLOOKUP($B36,租期调整!A:B,2,0),0),$Q36+1)-1),"")</f>
        <v>45143</v>
      </c>
      <c r="T36" s="173">
        <v>0</v>
      </c>
      <c r="U36" s="173">
        <v>5500</v>
      </c>
      <c r="V36" s="199">
        <f t="shared" si="5"/>
        <v>5500</v>
      </c>
      <c r="W36" s="193">
        <f t="shared" si="6"/>
        <v>0</v>
      </c>
      <c r="X36" s="211">
        <f t="shared" ca="1" si="7"/>
        <v>1</v>
      </c>
      <c r="Y36" s="190" t="s">
        <v>236</v>
      </c>
      <c r="Z36" s="160"/>
      <c r="AA36" s="160"/>
      <c r="AB36" s="160"/>
      <c r="AC36" s="214">
        <v>5500</v>
      </c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</row>
    <row r="37" spans="1:56" hidden="1" x14ac:dyDescent="0.15">
      <c r="A37" s="157">
        <f>IF(H37&lt;&gt;"",VLOOKUP(H37,车牌序号!A:B,2,0),"")</f>
        <v>126</v>
      </c>
      <c r="B37" s="157" t="s">
        <v>851</v>
      </c>
      <c r="C37" s="82" t="s">
        <v>601</v>
      </c>
      <c r="D37" s="82" t="s">
        <v>236</v>
      </c>
      <c r="E37" s="90">
        <v>44962</v>
      </c>
      <c r="F37" s="90">
        <v>45051</v>
      </c>
      <c r="G37" s="82" t="s">
        <v>265</v>
      </c>
      <c r="H37" s="82" t="s">
        <v>602</v>
      </c>
      <c r="I37" s="188">
        <v>7000</v>
      </c>
      <c r="J37" s="188">
        <v>5800</v>
      </c>
      <c r="K37" s="166" t="s">
        <v>416</v>
      </c>
      <c r="M37" s="153" t="s">
        <v>236</v>
      </c>
      <c r="N37" s="139" t="s">
        <v>236</v>
      </c>
      <c r="O37" s="158">
        <f t="shared" si="4"/>
        <v>45051</v>
      </c>
      <c r="P37" s="170">
        <v>44963</v>
      </c>
      <c r="Q37" s="85">
        <v>2</v>
      </c>
      <c r="R37" s="196">
        <f>IF($Q37&lt;&gt;"",IF($G37="周付",($Q37)*7+$P37,EDATE($P37,$Q37)),"")</f>
        <v>45022</v>
      </c>
      <c r="S37" s="196">
        <f>IF($Q37&lt;&gt;"",IF($G37="周付",($Q37+1)*7+$P37-1,EDATE($P37,$Q37+1)-1),"")</f>
        <v>45051</v>
      </c>
      <c r="T37" s="173">
        <v>0</v>
      </c>
      <c r="U37" s="173"/>
      <c r="V37" s="199">
        <f t="shared" si="5"/>
        <v>0</v>
      </c>
      <c r="W37" s="193">
        <f t="shared" si="6"/>
        <v>0</v>
      </c>
      <c r="X37" s="211" t="str">
        <f t="shared" ca="1" si="7"/>
        <v/>
      </c>
      <c r="Y37" s="190" t="s">
        <v>647</v>
      </c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</row>
    <row r="38" spans="1:56" x14ac:dyDescent="0.15">
      <c r="A38" s="157">
        <f>IF(H38&lt;&gt;"",VLOOKUP(H38,车牌序号!A:B,2,0),"")</f>
        <v>130</v>
      </c>
      <c r="B38" s="157" t="s">
        <v>732</v>
      </c>
      <c r="C38" s="82" t="s">
        <v>609</v>
      </c>
      <c r="D38" s="82" t="s">
        <v>236</v>
      </c>
      <c r="E38" s="90">
        <v>44962</v>
      </c>
      <c r="F38" s="90">
        <v>45051</v>
      </c>
      <c r="G38" s="82" t="s">
        <v>265</v>
      </c>
      <c r="H38" s="82" t="s">
        <v>610</v>
      </c>
      <c r="I38" s="188">
        <v>8000</v>
      </c>
      <c r="J38" s="188">
        <v>5500</v>
      </c>
      <c r="K38" s="166" t="s">
        <v>404</v>
      </c>
      <c r="M38" s="153" t="s">
        <v>236</v>
      </c>
      <c r="N38" s="139" t="s">
        <v>236</v>
      </c>
      <c r="O38" s="158">
        <f t="shared" si="4"/>
        <v>45143</v>
      </c>
      <c r="P38" s="170">
        <v>44963</v>
      </c>
      <c r="Q38" s="85">
        <v>5</v>
      </c>
      <c r="R38" s="196">
        <f>IF($Q38&lt;&gt;"",IF($G38="周付",($Q38)*7+$P38+_xlfn.IFNA(VLOOKUP($B38,租期调整!A:B,2,0),0),EDATE($P38+_xlfn.IFNA(VLOOKUP($B38,租期调整!A:B,2,0),0),$Q38)),"")</f>
        <v>45113</v>
      </c>
      <c r="S38" s="196">
        <f>IF($Q38&lt;&gt;"",IF($G38="周付",($Q38+1)*7+$P38-1+_xlfn.IFNA(VLOOKUP($B38,租期调整!A:B,2,0),0),EDATE($P38+_xlfn.IFNA(VLOOKUP($B38,租期调整!A:B,2,0),0),$Q38+1)-1),"")</f>
        <v>45143</v>
      </c>
      <c r="T38" s="173">
        <v>0</v>
      </c>
      <c r="U38" s="173">
        <v>5500</v>
      </c>
      <c r="V38" s="199">
        <f t="shared" si="5"/>
        <v>5500</v>
      </c>
      <c r="W38" s="193">
        <f t="shared" si="6"/>
        <v>0</v>
      </c>
      <c r="X38" s="211">
        <f t="shared" ca="1" si="7"/>
        <v>1</v>
      </c>
      <c r="Y38" s="190" t="s">
        <v>236</v>
      </c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>
        <v>5500</v>
      </c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</row>
    <row r="39" spans="1:56" x14ac:dyDescent="0.15">
      <c r="A39" s="157">
        <f>IF(H39&lt;&gt;"",VLOOKUP(H39,车牌序号!A:B,2,0),"")</f>
        <v>22</v>
      </c>
      <c r="B39" s="157" t="s">
        <v>852</v>
      </c>
      <c r="C39" s="82" t="s">
        <v>460</v>
      </c>
      <c r="D39" s="82" t="s">
        <v>351</v>
      </c>
      <c r="E39" s="90">
        <v>44963</v>
      </c>
      <c r="F39" s="90">
        <v>45144</v>
      </c>
      <c r="G39" s="82" t="s">
        <v>265</v>
      </c>
      <c r="H39" s="82" t="s">
        <v>461</v>
      </c>
      <c r="I39" s="188">
        <v>10000</v>
      </c>
      <c r="J39" s="188">
        <v>7000</v>
      </c>
      <c r="K39" s="166" t="s">
        <v>404</v>
      </c>
      <c r="L39" s="153">
        <v>45037</v>
      </c>
      <c r="M39" s="153" t="s">
        <v>236</v>
      </c>
      <c r="N39" s="139" t="s">
        <v>794</v>
      </c>
      <c r="O39" s="158">
        <f t="shared" si="4"/>
        <v>45144</v>
      </c>
      <c r="P39" s="170">
        <v>44964</v>
      </c>
      <c r="Q39" s="85">
        <v>5</v>
      </c>
      <c r="R39" s="196">
        <f>IF($Q39&lt;&gt;"",IF($G39="周付",($Q39)*7+$P39+_xlfn.IFNA(VLOOKUP($B39,租期调整!A:B,2,0),0),EDATE($P39+_xlfn.IFNA(VLOOKUP($B39,租期调整!A:B,2,0),0),$Q39)),"")</f>
        <v>45114</v>
      </c>
      <c r="S39" s="196">
        <f>IF($Q39&lt;&gt;"",IF($G39="周付",($Q39+1)*7+$P39-1+_xlfn.IFNA(VLOOKUP($B39,租期调整!A:B,2,0),0),EDATE($P39+_xlfn.IFNA(VLOOKUP($B39,租期调整!A:B,2,0),0),$Q39+1)-1),"")</f>
        <v>45144</v>
      </c>
      <c r="T39" s="173">
        <v>0</v>
      </c>
      <c r="U39" s="173">
        <v>7000</v>
      </c>
      <c r="V39" s="199">
        <f t="shared" si="5"/>
        <v>2000</v>
      </c>
      <c r="W39" s="193">
        <f t="shared" si="6"/>
        <v>-5000</v>
      </c>
      <c r="X39" s="211">
        <f t="shared" ca="1" si="7"/>
        <v>0.5</v>
      </c>
      <c r="Y39" s="190" t="s">
        <v>236</v>
      </c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Q39" s="160">
        <v>2000</v>
      </c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</row>
    <row r="40" spans="1:56" hidden="1" x14ac:dyDescent="0.15">
      <c r="A40" s="157">
        <f>IF(H40&lt;&gt;"",VLOOKUP(H40,车牌序号!A:B,2,0),"")</f>
        <v>24</v>
      </c>
      <c r="B40" s="157" t="s">
        <v>853</v>
      </c>
      <c r="C40" s="82" t="s">
        <v>464</v>
      </c>
      <c r="D40" s="82" t="s">
        <v>351</v>
      </c>
      <c r="E40" s="90">
        <v>44963</v>
      </c>
      <c r="F40" s="90">
        <v>45169</v>
      </c>
      <c r="G40" s="82" t="s">
        <v>265</v>
      </c>
      <c r="H40" s="82" t="s">
        <v>465</v>
      </c>
      <c r="I40" s="188">
        <v>10000</v>
      </c>
      <c r="J40" s="188">
        <v>7200</v>
      </c>
      <c r="K40" s="166" t="s">
        <v>416</v>
      </c>
      <c r="L40" s="153">
        <v>45035</v>
      </c>
      <c r="M40" s="153" t="s">
        <v>792</v>
      </c>
      <c r="N40" s="139" t="s">
        <v>236</v>
      </c>
      <c r="O40" s="158">
        <f t="shared" si="4"/>
        <v>45052</v>
      </c>
      <c r="P40" s="170">
        <v>44964</v>
      </c>
      <c r="Q40" s="85">
        <v>2</v>
      </c>
      <c r="R40" s="196">
        <f>IF($Q40&lt;&gt;"",IF($G40="周付",($Q40)*7+$P40+_xlfn.IFNA(VLOOKUP($B40,租期调整!A:B,2,0),0),EDATE($P40+_xlfn.IFNA(VLOOKUP($B40,租期调整!A:B,2,0),0),$Q40)),"")</f>
        <v>45023</v>
      </c>
      <c r="S40" s="196">
        <f>IF($Q40&lt;&gt;"",IF($G40="周付",($Q40+1)*7+$P40-1+_xlfn.IFNA(VLOOKUP($B40,租期调整!A:B,2,0),0),EDATE($P40+_xlfn.IFNA(VLOOKUP($B40,租期调整!A:B,2,0),0),$Q40+1)-1),"")</f>
        <v>45052</v>
      </c>
      <c r="T40" s="173">
        <v>0</v>
      </c>
      <c r="U40" s="173"/>
      <c r="V40" s="199">
        <f t="shared" si="5"/>
        <v>0</v>
      </c>
      <c r="W40" s="193">
        <f t="shared" si="6"/>
        <v>0</v>
      </c>
      <c r="X40" s="211" t="str">
        <f t="shared" ca="1" si="7"/>
        <v/>
      </c>
      <c r="Y40" s="191" t="s">
        <v>897</v>
      </c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</row>
    <row r="41" spans="1:56" x14ac:dyDescent="0.15">
      <c r="A41" s="157">
        <f>IF(H41&lt;&gt;"",VLOOKUP(H41,车牌序号!A:B,2,0),"")</f>
        <v>29</v>
      </c>
      <c r="B41" s="157" t="s">
        <v>738</v>
      </c>
      <c r="C41" s="82" t="s">
        <v>474</v>
      </c>
      <c r="D41" s="82" t="s">
        <v>351</v>
      </c>
      <c r="E41" s="90">
        <v>44963</v>
      </c>
      <c r="F41" s="90">
        <v>45144</v>
      </c>
      <c r="G41" s="82" t="s">
        <v>265</v>
      </c>
      <c r="H41" s="82" t="s">
        <v>475</v>
      </c>
      <c r="I41" s="188">
        <v>10000</v>
      </c>
      <c r="J41" s="188">
        <v>7000</v>
      </c>
      <c r="K41" s="166" t="s">
        <v>404</v>
      </c>
      <c r="L41" s="153">
        <v>45037</v>
      </c>
      <c r="M41" s="153" t="s">
        <v>236</v>
      </c>
      <c r="N41" s="139" t="s">
        <v>794</v>
      </c>
      <c r="O41" s="158">
        <f t="shared" si="4"/>
        <v>45144</v>
      </c>
      <c r="P41" s="170">
        <v>44964</v>
      </c>
      <c r="Q41" s="85">
        <v>5</v>
      </c>
      <c r="R41" s="196">
        <f>IF($Q41&lt;&gt;"",IF($G41="周付",($Q41)*7+$P41+_xlfn.IFNA(VLOOKUP($B41,租期调整!A:B,2,0),0),EDATE($P41+_xlfn.IFNA(VLOOKUP($B41,租期调整!A:B,2,0),0),$Q41)),"")</f>
        <v>45114</v>
      </c>
      <c r="S41" s="196">
        <f>IF($Q41&lt;&gt;"",IF($G41="周付",($Q41+1)*7+$P41-1+_xlfn.IFNA(VLOOKUP($B41,租期调整!A:B,2,0),0),EDATE($P41+_xlfn.IFNA(VLOOKUP($B41,租期调整!A:B,2,0),0),$Q41+1)-1),"")</f>
        <v>45144</v>
      </c>
      <c r="T41" s="173">
        <v>0</v>
      </c>
      <c r="U41" s="173">
        <v>7000</v>
      </c>
      <c r="V41" s="199">
        <f t="shared" si="5"/>
        <v>2000</v>
      </c>
      <c r="W41" s="193">
        <f t="shared" si="6"/>
        <v>-5000</v>
      </c>
      <c r="X41" s="211">
        <f t="shared" ca="1" si="7"/>
        <v>0.5</v>
      </c>
      <c r="Y41" s="191" t="s">
        <v>761</v>
      </c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>
        <v>2000</v>
      </c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</row>
    <row r="42" spans="1:56" hidden="1" x14ac:dyDescent="0.15">
      <c r="A42" s="157">
        <f>IF(H42&lt;&gt;"",VLOOKUP(H42,车牌序号!A:B,2,0),"")</f>
        <v>72</v>
      </c>
      <c r="B42" s="157" t="s">
        <v>707</v>
      </c>
      <c r="C42" s="82" t="s">
        <v>544</v>
      </c>
      <c r="D42" s="82" t="s">
        <v>236</v>
      </c>
      <c r="E42" s="90">
        <v>44964</v>
      </c>
      <c r="F42" s="90">
        <v>45145</v>
      </c>
      <c r="G42" s="82" t="s">
        <v>265</v>
      </c>
      <c r="H42" s="82" t="s">
        <v>545</v>
      </c>
      <c r="I42" s="188">
        <v>10000</v>
      </c>
      <c r="J42" s="188">
        <v>7200</v>
      </c>
      <c r="K42" s="166" t="s">
        <v>416</v>
      </c>
      <c r="M42" s="153" t="s">
        <v>236</v>
      </c>
      <c r="N42" s="139" t="s">
        <v>236</v>
      </c>
      <c r="O42" s="158">
        <f t="shared" si="4"/>
        <v>45084</v>
      </c>
      <c r="P42" s="170">
        <v>44965</v>
      </c>
      <c r="Q42" s="85">
        <v>3</v>
      </c>
      <c r="R42" s="196">
        <f>IF($Q42&lt;&gt;"",IF($G42="周付",($Q42)*7+$P42+_xlfn.IFNA(VLOOKUP($B42,租期调整!A:B,2,0),0),EDATE($P42+_xlfn.IFNA(VLOOKUP($B42,租期调整!A:B,2,0),0),$Q42)),"")</f>
        <v>45054</v>
      </c>
      <c r="S42" s="196">
        <f>IF($Q42&lt;&gt;"",IF($G42="周付",($Q42+1)*7+$P42-1+_xlfn.IFNA(VLOOKUP($B42,租期调整!A:B,2,0),0),EDATE($P42+_xlfn.IFNA(VLOOKUP($B42,租期调整!A:B,2,0),0),$Q42+1)-1),"")</f>
        <v>45084</v>
      </c>
      <c r="T42" s="173">
        <v>-4000</v>
      </c>
      <c r="U42" s="173"/>
      <c r="V42" s="199">
        <f t="shared" si="5"/>
        <v>0</v>
      </c>
      <c r="W42" s="193">
        <f t="shared" si="6"/>
        <v>-4000</v>
      </c>
      <c r="X42" s="211" t="str">
        <f t="shared" ca="1" si="7"/>
        <v/>
      </c>
      <c r="Y42" s="190" t="s">
        <v>236</v>
      </c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</row>
    <row r="43" spans="1:56" x14ac:dyDescent="0.15">
      <c r="A43" s="157">
        <f>IF(H43&lt;&gt;"",VLOOKUP(H43,车牌序号!A:B,2,0),"")</f>
        <v>128</v>
      </c>
      <c r="B43" s="157" t="s">
        <v>733</v>
      </c>
      <c r="C43" s="82" t="s">
        <v>605</v>
      </c>
      <c r="D43" s="82" t="s">
        <v>351</v>
      </c>
      <c r="E43" s="90">
        <v>44964</v>
      </c>
      <c r="F43" s="90">
        <v>45053</v>
      </c>
      <c r="G43" s="82" t="s">
        <v>265</v>
      </c>
      <c r="H43" s="82" t="s">
        <v>606</v>
      </c>
      <c r="I43" s="188">
        <v>8000</v>
      </c>
      <c r="J43" s="188">
        <v>5500</v>
      </c>
      <c r="K43" s="166" t="s">
        <v>404</v>
      </c>
      <c r="L43" s="153">
        <v>45035</v>
      </c>
      <c r="M43" s="153" t="s">
        <v>792</v>
      </c>
      <c r="N43" s="139" t="s">
        <v>236</v>
      </c>
      <c r="O43" s="158">
        <f t="shared" si="4"/>
        <v>45145</v>
      </c>
      <c r="P43" s="170">
        <v>44993</v>
      </c>
      <c r="Q43" s="85">
        <v>4</v>
      </c>
      <c r="R43" s="196">
        <f>IF($Q43&lt;&gt;"",IF($G43="周付",($Q43)*7+$P43+_xlfn.IFNA(VLOOKUP($B43,租期调整!A:B,2,0),0),EDATE($P43+_xlfn.IFNA(VLOOKUP($B43,租期调整!A:B,2,0),0),$Q43)),"")</f>
        <v>45115</v>
      </c>
      <c r="S43" s="196">
        <f>IF($Q43&lt;&gt;"",IF($G43="周付",($Q43+1)*7+$P43-1+_xlfn.IFNA(VLOOKUP($B43,租期调整!A:B,2,0),0),EDATE($P43+_xlfn.IFNA(VLOOKUP($B43,租期调整!A:B,2,0),0),$Q43+1)-1),"")</f>
        <v>45145</v>
      </c>
      <c r="T43" s="173">
        <v>0</v>
      </c>
      <c r="U43" s="173">
        <v>5500</v>
      </c>
      <c r="V43" s="199">
        <f t="shared" si="5"/>
        <v>5500</v>
      </c>
      <c r="W43" s="193">
        <f t="shared" si="6"/>
        <v>0</v>
      </c>
      <c r="X43" s="211">
        <f t="shared" ca="1" si="7"/>
        <v>1</v>
      </c>
      <c r="Y43" s="190" t="s">
        <v>236</v>
      </c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>
        <v>3000</v>
      </c>
      <c r="AL43" s="160">
        <v>2500</v>
      </c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</row>
    <row r="44" spans="1:56" x14ac:dyDescent="0.15">
      <c r="A44" s="157">
        <f>IF(H44&lt;&gt;"",VLOOKUP(H44,车牌序号!A:B,2,0),"")</f>
        <v>26</v>
      </c>
      <c r="B44" s="157" t="s">
        <v>765</v>
      </c>
      <c r="C44" s="82" t="s">
        <v>468</v>
      </c>
      <c r="D44" s="82" t="s">
        <v>351</v>
      </c>
      <c r="E44" s="90">
        <v>44965</v>
      </c>
      <c r="F44" s="90">
        <v>45146</v>
      </c>
      <c r="G44" s="82" t="s">
        <v>265</v>
      </c>
      <c r="H44" s="82" t="s">
        <v>469</v>
      </c>
      <c r="I44" s="188">
        <v>10000</v>
      </c>
      <c r="J44" s="188">
        <v>7000</v>
      </c>
      <c r="K44" s="166" t="s">
        <v>404</v>
      </c>
      <c r="L44" s="153">
        <v>45035</v>
      </c>
      <c r="M44" s="153" t="s">
        <v>792</v>
      </c>
      <c r="N44" s="139" t="s">
        <v>236</v>
      </c>
      <c r="O44" s="158">
        <f t="shared" si="4"/>
        <v>45146</v>
      </c>
      <c r="P44" s="170">
        <v>44966</v>
      </c>
      <c r="Q44" s="85">
        <v>5</v>
      </c>
      <c r="R44" s="196">
        <f>IF($Q44&lt;&gt;"",IF($G44="周付",($Q44)*7+$P44+_xlfn.IFNA(VLOOKUP($B44,租期调整!A:B,2,0),0),EDATE($P44+_xlfn.IFNA(VLOOKUP($B44,租期调整!A:B,2,0),0),$Q44)),"")</f>
        <v>45116</v>
      </c>
      <c r="S44" s="196">
        <f>IF($Q44&lt;&gt;"",IF($G44="周付",($Q44+1)*7+$P44-1+_xlfn.IFNA(VLOOKUP($B44,租期调整!A:B,2,0),0),EDATE($P44+_xlfn.IFNA(VLOOKUP($B44,租期调整!A:B,2,0),0),$Q44+1)-1),"")</f>
        <v>45146</v>
      </c>
      <c r="T44" s="173">
        <v>0</v>
      </c>
      <c r="U44" s="173">
        <v>7000</v>
      </c>
      <c r="V44" s="199">
        <f t="shared" si="5"/>
        <v>7000</v>
      </c>
      <c r="W44" s="193">
        <f t="shared" si="6"/>
        <v>0</v>
      </c>
      <c r="X44" s="211">
        <f t="shared" ca="1" si="7"/>
        <v>1</v>
      </c>
      <c r="Y44" s="190" t="s">
        <v>236</v>
      </c>
      <c r="Z44" s="160"/>
      <c r="AA44" s="160"/>
      <c r="AB44" s="160"/>
      <c r="AC44" s="160"/>
      <c r="AD44" s="160"/>
      <c r="AE44" s="160"/>
      <c r="AG44" s="160">
        <v>7000</v>
      </c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</row>
    <row r="45" spans="1:56" x14ac:dyDescent="0.15">
      <c r="A45" s="157">
        <f>IF(H45&lt;&gt;"",VLOOKUP(H45,车牌序号!A:B,2,0),"")</f>
        <v>11</v>
      </c>
      <c r="B45" s="157" t="s">
        <v>854</v>
      </c>
      <c r="C45" s="82" t="s">
        <v>441</v>
      </c>
      <c r="D45" s="82" t="s">
        <v>789</v>
      </c>
      <c r="E45" s="90">
        <v>44966</v>
      </c>
      <c r="F45" s="90">
        <v>45169</v>
      </c>
      <c r="G45" s="82" t="s">
        <v>265</v>
      </c>
      <c r="H45" s="82" t="s">
        <v>442</v>
      </c>
      <c r="I45" s="188">
        <v>10000</v>
      </c>
      <c r="J45" s="188">
        <v>7000</v>
      </c>
      <c r="K45" s="166" t="s">
        <v>404</v>
      </c>
      <c r="L45" s="150" t="s">
        <v>941</v>
      </c>
      <c r="M45" s="153" t="s">
        <v>236</v>
      </c>
      <c r="N45" s="139" t="s">
        <v>236</v>
      </c>
      <c r="O45" s="158">
        <f t="shared" si="4"/>
        <v>45147</v>
      </c>
      <c r="P45" s="170">
        <v>44967</v>
      </c>
      <c r="Q45" s="85">
        <v>5</v>
      </c>
      <c r="R45" s="196">
        <f>IF($Q45&lt;&gt;"",IF($G45="周付",($Q45)*7+$P45+_xlfn.IFNA(VLOOKUP($B45,租期调整!A:B,2,0),0),EDATE($P45+_xlfn.IFNA(VLOOKUP($B45,租期调整!A:B,2,0),0),$Q45)),"")</f>
        <v>45117</v>
      </c>
      <c r="S45" s="196">
        <f>IF($Q45&lt;&gt;"",IF($G45="周付",($Q45+1)*7+$P45-1+_xlfn.IFNA(VLOOKUP($B45,租期调整!A:B,2,0),0),EDATE($P45+_xlfn.IFNA(VLOOKUP($B45,租期调整!A:B,2,0),0),$Q45+1)-1),"")</f>
        <v>45147</v>
      </c>
      <c r="T45" s="173">
        <v>-2500</v>
      </c>
      <c r="U45" s="173">
        <v>7000</v>
      </c>
      <c r="V45" s="199">
        <f t="shared" si="5"/>
        <v>3500</v>
      </c>
      <c r="W45" s="193">
        <f t="shared" si="6"/>
        <v>-6000</v>
      </c>
      <c r="X45" s="211">
        <f t="shared" ca="1" si="7"/>
        <v>0.4</v>
      </c>
      <c r="Y45" s="191" t="s">
        <v>896</v>
      </c>
      <c r="Z45" s="160"/>
      <c r="AA45" s="160"/>
      <c r="AB45" s="160"/>
      <c r="AC45" s="160">
        <v>1000</v>
      </c>
      <c r="AD45" s="160"/>
      <c r="AE45" s="160"/>
      <c r="AF45" s="160"/>
      <c r="AG45" s="160"/>
      <c r="AH45" s="160"/>
      <c r="AI45" s="160"/>
      <c r="AJ45" s="160">
        <v>1500</v>
      </c>
      <c r="AK45" s="160"/>
      <c r="AL45" s="160"/>
      <c r="AM45" s="160"/>
      <c r="AN45" s="160"/>
      <c r="AO45" s="160"/>
      <c r="AP45" s="160"/>
      <c r="AQ45" s="160">
        <v>1000</v>
      </c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</row>
    <row r="46" spans="1:56" x14ac:dyDescent="0.15">
      <c r="A46" s="157">
        <f>IF(H46&lt;&gt;"",VLOOKUP(H46,车牌序号!A:B,2,0),"")</f>
        <v>6</v>
      </c>
      <c r="B46" s="157" t="s">
        <v>749</v>
      </c>
      <c r="C46" s="82" t="s">
        <v>327</v>
      </c>
      <c r="D46" s="82" t="s">
        <v>236</v>
      </c>
      <c r="E46" s="90">
        <v>44968</v>
      </c>
      <c r="F46" s="90">
        <v>45149</v>
      </c>
      <c r="G46" s="82" t="s">
        <v>265</v>
      </c>
      <c r="H46" s="82" t="s">
        <v>436</v>
      </c>
      <c r="I46" s="188">
        <v>10000</v>
      </c>
      <c r="J46" s="188">
        <v>7500</v>
      </c>
      <c r="K46" s="166" t="s">
        <v>404</v>
      </c>
      <c r="M46" s="153" t="s">
        <v>236</v>
      </c>
      <c r="N46" s="139" t="s">
        <v>236</v>
      </c>
      <c r="O46" s="158">
        <f t="shared" si="4"/>
        <v>45149</v>
      </c>
      <c r="P46" s="170">
        <v>44969</v>
      </c>
      <c r="Q46" s="85">
        <v>5</v>
      </c>
      <c r="R46" s="196">
        <f>IF($Q46&lt;&gt;"",IF($G46="周付",($Q46)*7+$P46+_xlfn.IFNA(VLOOKUP($B46,租期调整!A:B,2,0),0),EDATE($P46+_xlfn.IFNA(VLOOKUP($B46,租期调整!A:B,2,0),0),$Q46)),"")</f>
        <v>45119</v>
      </c>
      <c r="S46" s="196">
        <f>IF($Q46&lt;&gt;"",IF($G46="周付",($Q46+1)*7+$P46-1+_xlfn.IFNA(VLOOKUP($B46,租期调整!A:B,2,0),0),EDATE($P46+_xlfn.IFNA(VLOOKUP($B46,租期调整!A:B,2,0),0),$Q46+1)-1),"")</f>
        <v>45149</v>
      </c>
      <c r="T46" s="173">
        <v>-3500</v>
      </c>
      <c r="U46" s="173">
        <v>7500</v>
      </c>
      <c r="V46" s="199">
        <f t="shared" si="5"/>
        <v>9000</v>
      </c>
      <c r="W46" s="193">
        <f t="shared" si="6"/>
        <v>-2000</v>
      </c>
      <c r="X46" s="211">
        <f t="shared" ca="1" si="7"/>
        <v>0.8</v>
      </c>
      <c r="Y46" s="190" t="s">
        <v>236</v>
      </c>
      <c r="Z46" s="160"/>
      <c r="AA46" s="160"/>
      <c r="AB46" s="160"/>
      <c r="AC46" s="160"/>
      <c r="AD46" s="160"/>
      <c r="AE46" s="160"/>
      <c r="AF46" s="160"/>
      <c r="AG46" s="160"/>
      <c r="AH46" s="160">
        <v>3500</v>
      </c>
      <c r="AI46" s="160"/>
      <c r="AJ46" s="160"/>
      <c r="AK46" s="160"/>
      <c r="AL46" s="160"/>
      <c r="AM46" s="160"/>
      <c r="AN46" s="160"/>
      <c r="AO46" s="160"/>
      <c r="AP46" s="160"/>
      <c r="AQ46" s="160"/>
      <c r="AR46" s="160">
        <v>5500</v>
      </c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</row>
    <row r="47" spans="1:56" hidden="1" x14ac:dyDescent="0.15">
      <c r="A47" s="157">
        <f>IF(H47&lt;&gt;"",VLOOKUP(H47,车牌序号!A:B,2,0),"")</f>
        <v>44</v>
      </c>
      <c r="B47" s="157" t="s">
        <v>708</v>
      </c>
      <c r="C47" s="82" t="s">
        <v>499</v>
      </c>
      <c r="D47" s="82" t="s">
        <v>351</v>
      </c>
      <c r="E47" s="90">
        <v>44970</v>
      </c>
      <c r="F47" s="90">
        <v>45077</v>
      </c>
      <c r="G47" s="82" t="s">
        <v>265</v>
      </c>
      <c r="H47" s="82" t="s">
        <v>500</v>
      </c>
      <c r="I47" s="188">
        <v>10000</v>
      </c>
      <c r="J47" s="188">
        <v>7200</v>
      </c>
      <c r="K47" s="166" t="s">
        <v>928</v>
      </c>
      <c r="L47" s="159" t="s">
        <v>941</v>
      </c>
      <c r="M47" s="153" t="s">
        <v>793</v>
      </c>
      <c r="N47" s="139" t="s">
        <v>793</v>
      </c>
      <c r="O47" s="158">
        <f t="shared" si="4"/>
        <v>45059</v>
      </c>
      <c r="P47" s="170">
        <v>44971</v>
      </c>
      <c r="Q47" s="85">
        <v>2</v>
      </c>
      <c r="R47" s="196">
        <f>IF($Q47&lt;&gt;"",IF($G47="周付",($Q47)*7+$P47+_xlfn.IFNA(VLOOKUP($B47,租期调整!A:B,2,0),0),EDATE($P47+_xlfn.IFNA(VLOOKUP($B47,租期调整!A:B,2,0),0),$Q47)),"")</f>
        <v>45030</v>
      </c>
      <c r="S47" s="196">
        <f>IF($Q47&lt;&gt;"",IF($G47="周付",($Q47+1)*7+$P47-1+_xlfn.IFNA(VLOOKUP($B47,租期调整!A:B,2,0),0),EDATE($P47+_xlfn.IFNA(VLOOKUP($B47,租期调整!A:B,2,0),0),$Q47+1)-1),"")</f>
        <v>45059</v>
      </c>
      <c r="T47" s="173">
        <v>0</v>
      </c>
      <c r="U47" s="173"/>
      <c r="V47" s="199">
        <f t="shared" si="5"/>
        <v>0</v>
      </c>
      <c r="W47" s="193">
        <f t="shared" si="6"/>
        <v>0</v>
      </c>
      <c r="X47" s="211" t="str">
        <f t="shared" ca="1" si="7"/>
        <v/>
      </c>
      <c r="Y47" s="190" t="s">
        <v>236</v>
      </c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</row>
    <row r="48" spans="1:56" x14ac:dyDescent="0.15">
      <c r="A48" s="157">
        <f>IF(H48&lt;&gt;"",VLOOKUP(H48,车牌序号!A:B,2,0),"")</f>
        <v>60</v>
      </c>
      <c r="B48" s="157" t="s">
        <v>855</v>
      </c>
      <c r="C48" s="82" t="s">
        <v>525</v>
      </c>
      <c r="D48" s="82" t="s">
        <v>351</v>
      </c>
      <c r="E48" s="90">
        <v>44970</v>
      </c>
      <c r="F48" s="90">
        <v>45169</v>
      </c>
      <c r="G48" s="82" t="s">
        <v>265</v>
      </c>
      <c r="H48" s="82" t="s">
        <v>526</v>
      </c>
      <c r="I48" s="188">
        <v>10000</v>
      </c>
      <c r="J48" s="188">
        <v>7000</v>
      </c>
      <c r="K48" s="166" t="s">
        <v>404</v>
      </c>
      <c r="L48" s="153">
        <v>45037</v>
      </c>
      <c r="M48" s="153" t="s">
        <v>236</v>
      </c>
      <c r="N48" s="139" t="s">
        <v>794</v>
      </c>
      <c r="O48" s="158">
        <f t="shared" si="4"/>
        <v>45151</v>
      </c>
      <c r="P48" s="170">
        <v>44971</v>
      </c>
      <c r="Q48" s="85">
        <v>5</v>
      </c>
      <c r="R48" s="196">
        <f>IF($Q48&lt;&gt;"",IF($G48="周付",($Q48)*7+$P48+_xlfn.IFNA(VLOOKUP($B48,租期调整!A:B,2,0),0),EDATE($P48+_xlfn.IFNA(VLOOKUP($B48,租期调整!A:B,2,0),0),$Q48)),"")</f>
        <v>45121</v>
      </c>
      <c r="S48" s="196">
        <f>IF($Q48&lt;&gt;"",IF($G48="周付",($Q48+1)*7+$P48-1+_xlfn.IFNA(VLOOKUP($B48,租期调整!A:B,2,0),0),EDATE($P48+_xlfn.IFNA(VLOOKUP($B48,租期调整!A:B,2,0),0),$Q48+1)-1),"")</f>
        <v>45151</v>
      </c>
      <c r="T48" s="173">
        <v>0</v>
      </c>
      <c r="U48" s="173">
        <v>7000</v>
      </c>
      <c r="V48" s="199">
        <f t="shared" si="5"/>
        <v>7000</v>
      </c>
      <c r="W48" s="193">
        <f t="shared" si="6"/>
        <v>0</v>
      </c>
      <c r="X48" s="211">
        <f t="shared" ca="1" si="7"/>
        <v>1</v>
      </c>
      <c r="Y48" s="190" t="s">
        <v>236</v>
      </c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>
        <v>7000</v>
      </c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</row>
    <row r="49" spans="1:56" hidden="1" x14ac:dyDescent="0.15">
      <c r="A49" s="157">
        <f>IF(H49&lt;&gt;"",VLOOKUP(H49,车牌序号!A:B,2,0),"")</f>
        <v>68</v>
      </c>
      <c r="B49" s="157" t="s">
        <v>709</v>
      </c>
      <c r="C49" s="82" t="s">
        <v>538</v>
      </c>
      <c r="D49" s="82" t="s">
        <v>351</v>
      </c>
      <c r="E49" s="90">
        <v>44970</v>
      </c>
      <c r="F49" s="90">
        <v>45077</v>
      </c>
      <c r="G49" s="82" t="s">
        <v>265</v>
      </c>
      <c r="H49" s="82" t="s">
        <v>539</v>
      </c>
      <c r="I49" s="188">
        <v>10000</v>
      </c>
      <c r="J49" s="188">
        <v>7500</v>
      </c>
      <c r="K49" s="166" t="s">
        <v>424</v>
      </c>
      <c r="L49" s="153">
        <v>45037</v>
      </c>
      <c r="M49" s="153" t="s">
        <v>793</v>
      </c>
      <c r="N49" s="139" t="s">
        <v>794</v>
      </c>
      <c r="O49" s="158">
        <f t="shared" si="4"/>
        <v>45059</v>
      </c>
      <c r="P49" s="170">
        <v>44971</v>
      </c>
      <c r="Q49" s="85">
        <v>2</v>
      </c>
      <c r="R49" s="196">
        <f>IF($Q49&lt;&gt;"",IF($G49="周付",($Q49)*7+$P49+_xlfn.IFNA(VLOOKUP($B49,租期调整!A:B,2,0),0),EDATE($P49+_xlfn.IFNA(VLOOKUP($B49,租期调整!A:B,2,0),0),$Q49)),"")</f>
        <v>45030</v>
      </c>
      <c r="S49" s="196">
        <f>IF($Q49&lt;&gt;"",IF($G49="周付",($Q49+1)*7+$P49-1+_xlfn.IFNA(VLOOKUP($B49,租期调整!A:B,2,0),0),EDATE($P49+_xlfn.IFNA(VLOOKUP($B49,租期调整!A:B,2,0),0),$Q49+1)-1),"")</f>
        <v>45059</v>
      </c>
      <c r="T49" s="173">
        <v>0</v>
      </c>
      <c r="U49" s="173"/>
      <c r="V49" s="199">
        <f t="shared" si="5"/>
        <v>0</v>
      </c>
      <c r="W49" s="193">
        <f t="shared" si="6"/>
        <v>0</v>
      </c>
      <c r="X49" s="211" t="str">
        <f t="shared" ca="1" si="7"/>
        <v/>
      </c>
      <c r="Y49" s="190" t="s">
        <v>236</v>
      </c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</row>
    <row r="50" spans="1:56" x14ac:dyDescent="0.15">
      <c r="A50" s="157">
        <f>IF(H50&lt;&gt;"",VLOOKUP(H50,车牌序号!A:B,2,0),"")</f>
        <v>129</v>
      </c>
      <c r="B50" s="157" t="s">
        <v>710</v>
      </c>
      <c r="C50" s="82" t="s">
        <v>607</v>
      </c>
      <c r="D50" s="82" t="s">
        <v>351</v>
      </c>
      <c r="E50" s="90">
        <v>44970</v>
      </c>
      <c r="F50" s="90">
        <v>45059</v>
      </c>
      <c r="G50" s="82" t="s">
        <v>265</v>
      </c>
      <c r="H50" s="82" t="s">
        <v>608</v>
      </c>
      <c r="I50" s="188">
        <v>7000</v>
      </c>
      <c r="J50" s="188">
        <v>5800</v>
      </c>
      <c r="K50" s="166" t="s">
        <v>404</v>
      </c>
      <c r="L50" s="153">
        <v>45035</v>
      </c>
      <c r="M50" s="153" t="s">
        <v>792</v>
      </c>
      <c r="N50" s="139" t="s">
        <v>236</v>
      </c>
      <c r="O50" s="158">
        <f t="shared" si="4"/>
        <v>45151</v>
      </c>
      <c r="P50" s="170">
        <v>44971</v>
      </c>
      <c r="Q50" s="85">
        <v>5</v>
      </c>
      <c r="R50" s="196">
        <f>IF($Q50&lt;&gt;"",IF($G50="周付",($Q50)*7+$P50+_xlfn.IFNA(VLOOKUP($B50,租期调整!A:B,2,0),0),EDATE($P50+_xlfn.IFNA(VLOOKUP($B50,租期调整!A:B,2,0),0),$Q50)),"")</f>
        <v>45121</v>
      </c>
      <c r="S50" s="196">
        <f>IF($Q50&lt;&gt;"",IF($G50="周付",($Q50+1)*7+$P50-1+_xlfn.IFNA(VLOOKUP($B50,租期调整!A:B,2,0),0),EDATE($P50+_xlfn.IFNA(VLOOKUP($B50,租期调整!A:B,2,0),0),$Q50+1)-1),"")</f>
        <v>45151</v>
      </c>
      <c r="T50" s="173">
        <v>0</v>
      </c>
      <c r="U50" s="173">
        <v>4900</v>
      </c>
      <c r="V50" s="199">
        <f t="shared" si="5"/>
        <v>4900</v>
      </c>
      <c r="W50" s="193">
        <f t="shared" si="6"/>
        <v>0</v>
      </c>
      <c r="X50" s="211">
        <f t="shared" ca="1" si="7"/>
        <v>1</v>
      </c>
      <c r="Y50" s="190" t="s">
        <v>236</v>
      </c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>
        <v>4900</v>
      </c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</row>
    <row r="51" spans="1:56" hidden="1" x14ac:dyDescent="0.15">
      <c r="A51" s="157">
        <f>IF(H51&lt;&gt;"",VLOOKUP(H51,车牌序号!A:B,2,0),"")</f>
        <v>71</v>
      </c>
      <c r="B51" s="157" t="s">
        <v>725</v>
      </c>
      <c r="C51" s="82" t="s">
        <v>542</v>
      </c>
      <c r="D51" s="82" t="s">
        <v>236</v>
      </c>
      <c r="E51" s="90">
        <v>44971</v>
      </c>
      <c r="F51" s="90">
        <v>45077</v>
      </c>
      <c r="G51" s="82" t="s">
        <v>265</v>
      </c>
      <c r="H51" s="82" t="s">
        <v>543</v>
      </c>
      <c r="I51" s="188">
        <v>10000</v>
      </c>
      <c r="J51" s="188">
        <v>7500</v>
      </c>
      <c r="K51" s="166" t="s">
        <v>416</v>
      </c>
      <c r="M51" s="153" t="s">
        <v>236</v>
      </c>
      <c r="N51" s="139" t="s">
        <v>236</v>
      </c>
      <c r="O51" s="158">
        <f t="shared" si="4"/>
        <v>45060</v>
      </c>
      <c r="P51" s="170">
        <v>44972</v>
      </c>
      <c r="Q51" s="85">
        <v>2</v>
      </c>
      <c r="R51" s="196">
        <f>IF($Q51&lt;&gt;"",IF($G51="周付",($Q51)*7+$P51+_xlfn.IFNA(VLOOKUP($B51,租期调整!A:B,2,0),0),EDATE($P51+_xlfn.IFNA(VLOOKUP($B51,租期调整!A:B,2,0),0),$Q51)),"")</f>
        <v>45031</v>
      </c>
      <c r="S51" s="196">
        <f>IF($Q51&lt;&gt;"",IF($G51="周付",($Q51+1)*7+$P51-1+_xlfn.IFNA(VLOOKUP($B51,租期调整!A:B,2,0),0),EDATE($P51+_xlfn.IFNA(VLOOKUP($B51,租期调整!A:B,2,0),0),$Q51+1)-1),"")</f>
        <v>45060</v>
      </c>
      <c r="T51" s="173">
        <v>0</v>
      </c>
      <c r="U51" s="173"/>
      <c r="V51" s="199">
        <f t="shared" si="5"/>
        <v>0</v>
      </c>
      <c r="W51" s="193">
        <f t="shared" si="6"/>
        <v>0</v>
      </c>
      <c r="X51" s="211" t="str">
        <f t="shared" ca="1" si="7"/>
        <v/>
      </c>
      <c r="Y51" s="190" t="s">
        <v>236</v>
      </c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</row>
    <row r="52" spans="1:56" x14ac:dyDescent="0.15">
      <c r="A52" s="157">
        <f>IF(H52&lt;&gt;"",VLOOKUP(H52,车牌序号!A:B,2,0),"")</f>
        <v>2</v>
      </c>
      <c r="B52" s="157" t="s">
        <v>856</v>
      </c>
      <c r="C52" s="82" t="s">
        <v>428</v>
      </c>
      <c r="D52" s="82"/>
      <c r="E52" s="90">
        <v>44973</v>
      </c>
      <c r="F52" s="90">
        <v>45169</v>
      </c>
      <c r="G52" s="82" t="s">
        <v>265</v>
      </c>
      <c r="H52" s="82" t="s">
        <v>429</v>
      </c>
      <c r="I52" s="188">
        <v>10000</v>
      </c>
      <c r="J52" s="188">
        <v>7000</v>
      </c>
      <c r="K52" s="166" t="s">
        <v>404</v>
      </c>
      <c r="L52" s="159" t="s">
        <v>941</v>
      </c>
      <c r="M52" s="153" t="s">
        <v>793</v>
      </c>
      <c r="N52" s="139" t="s">
        <v>793</v>
      </c>
      <c r="O52" s="158">
        <f t="shared" si="4"/>
        <v>45154</v>
      </c>
      <c r="P52" s="170">
        <v>44974</v>
      </c>
      <c r="Q52" s="85">
        <v>5</v>
      </c>
      <c r="R52" s="196">
        <f>IF($Q52&lt;&gt;"",IF($G52="周付",($Q52)*7+$P52+_xlfn.IFNA(VLOOKUP($B52,租期调整!A:B,2,0),0),EDATE($P52+_xlfn.IFNA(VLOOKUP($B52,租期调整!A:B,2,0),0),$Q52)),"")</f>
        <v>45124</v>
      </c>
      <c r="S52" s="196">
        <f>IF($Q52&lt;&gt;"",IF($G52="周付",($Q52+1)*7+$P52-1+_xlfn.IFNA(VLOOKUP($B52,租期调整!A:B,2,0),0),EDATE($P52+_xlfn.IFNA(VLOOKUP($B52,租期调整!A:B,2,0),0),$Q52+1)-1),"")</f>
        <v>45154</v>
      </c>
      <c r="T52" s="173">
        <v>0</v>
      </c>
      <c r="U52" s="173">
        <v>7000</v>
      </c>
      <c r="V52" s="199">
        <f t="shared" si="5"/>
        <v>7000</v>
      </c>
      <c r="W52" s="193">
        <f t="shared" si="6"/>
        <v>0</v>
      </c>
      <c r="X52" s="211">
        <f t="shared" ca="1" si="7"/>
        <v>1</v>
      </c>
      <c r="Y52" s="190" t="s">
        <v>631</v>
      </c>
      <c r="Z52" s="160"/>
      <c r="AA52" s="160"/>
      <c r="AB52" s="160"/>
      <c r="AC52" s="160"/>
      <c r="AD52" s="160"/>
      <c r="AE52" s="160"/>
      <c r="AF52" s="160"/>
      <c r="AG52" s="160"/>
      <c r="AH52" s="160"/>
      <c r="AI52" s="160">
        <v>7000</v>
      </c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</row>
    <row r="53" spans="1:56" x14ac:dyDescent="0.15">
      <c r="A53" s="157">
        <f>IF(H53&lt;&gt;"",VLOOKUP(H53,车牌序号!A:B,2,0),"")</f>
        <v>51</v>
      </c>
      <c r="B53" s="157" t="s">
        <v>711</v>
      </c>
      <c r="C53" s="82" t="s">
        <v>510</v>
      </c>
      <c r="D53" s="82" t="s">
        <v>351</v>
      </c>
      <c r="E53" s="90">
        <v>44973</v>
      </c>
      <c r="F53" s="90">
        <v>45199</v>
      </c>
      <c r="G53" s="82" t="s">
        <v>265</v>
      </c>
      <c r="H53" s="82" t="s">
        <v>511</v>
      </c>
      <c r="I53" s="188">
        <v>10000</v>
      </c>
      <c r="J53" s="188">
        <v>7200</v>
      </c>
      <c r="K53" s="166" t="s">
        <v>404</v>
      </c>
      <c r="L53" s="153">
        <v>45070</v>
      </c>
      <c r="M53" s="153" t="s">
        <v>236</v>
      </c>
      <c r="N53" s="139" t="s">
        <v>236</v>
      </c>
      <c r="O53" s="158">
        <f t="shared" si="4"/>
        <v>45154</v>
      </c>
      <c r="P53" s="170">
        <v>44974</v>
      </c>
      <c r="Q53" s="85">
        <v>5</v>
      </c>
      <c r="R53" s="196">
        <f>IF($Q53&lt;&gt;"",IF($G53="周付",($Q53)*7+$P53+_xlfn.IFNA(VLOOKUP($B53,租期调整!A:B,2,0),0),EDATE($P53+_xlfn.IFNA(VLOOKUP($B53,租期调整!A:B,2,0),0),$Q53)),"")</f>
        <v>45124</v>
      </c>
      <c r="S53" s="196">
        <f>IF($Q53&lt;&gt;"",IF($G53="周付",($Q53+1)*7+$P53-1+_xlfn.IFNA(VLOOKUP($B53,租期调整!A:B,2,0),0),EDATE($P53+_xlfn.IFNA(VLOOKUP($B53,租期调整!A:B,2,0),0),$Q53+1)-1),"")</f>
        <v>45154</v>
      </c>
      <c r="T53" s="173">
        <v>0</v>
      </c>
      <c r="U53" s="173">
        <v>7200</v>
      </c>
      <c r="V53" s="199">
        <f t="shared" si="5"/>
        <v>4200</v>
      </c>
      <c r="W53" s="193">
        <f t="shared" si="6"/>
        <v>-3000</v>
      </c>
      <c r="X53" s="211">
        <f t="shared" ca="1" si="7"/>
        <v>0.7</v>
      </c>
      <c r="Y53" s="190" t="s">
        <v>236</v>
      </c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O53" s="160">
        <v>2200</v>
      </c>
      <c r="AQ53" s="160"/>
      <c r="AR53" s="160"/>
      <c r="AS53" s="160"/>
      <c r="AT53" s="160"/>
      <c r="AU53" s="160">
        <v>2000</v>
      </c>
      <c r="AV53" s="160"/>
      <c r="AW53" s="160"/>
      <c r="AX53" s="160"/>
      <c r="AY53" s="160"/>
      <c r="AZ53" s="160"/>
      <c r="BA53" s="160"/>
      <c r="BB53" s="160"/>
      <c r="BC53" s="160"/>
      <c r="BD53" s="160"/>
    </row>
    <row r="54" spans="1:56" x14ac:dyDescent="0.15">
      <c r="A54" s="157">
        <f>IF(H54&lt;&gt;"",VLOOKUP(H54,车牌序号!A:B,2,0),"")</f>
        <v>55</v>
      </c>
      <c r="B54" s="157" t="s">
        <v>701</v>
      </c>
      <c r="C54" s="82" t="s">
        <v>517</v>
      </c>
      <c r="D54" s="82" t="s">
        <v>236</v>
      </c>
      <c r="E54" s="90">
        <v>44973</v>
      </c>
      <c r="F54" s="90">
        <v>45169</v>
      </c>
      <c r="G54" s="82" t="s">
        <v>265</v>
      </c>
      <c r="H54" s="82" t="s">
        <v>518</v>
      </c>
      <c r="I54" s="188">
        <v>10000</v>
      </c>
      <c r="J54" s="188">
        <v>7200</v>
      </c>
      <c r="K54" s="166" t="s">
        <v>404</v>
      </c>
      <c r="M54" s="153" t="s">
        <v>236</v>
      </c>
      <c r="N54" s="139" t="s">
        <v>236</v>
      </c>
      <c r="O54" s="158">
        <f t="shared" si="4"/>
        <v>45154</v>
      </c>
      <c r="P54" s="170">
        <v>44974</v>
      </c>
      <c r="Q54" s="85">
        <v>5</v>
      </c>
      <c r="R54" s="196">
        <f>IF($Q54&lt;&gt;"",IF($G54="周付",($Q54)*7+$P54+_xlfn.IFNA(VLOOKUP($B54,租期调整!A:B,2,0),0),EDATE($P54+_xlfn.IFNA(VLOOKUP($B54,租期调整!A:B,2,0),0),$Q54)),"")</f>
        <v>45124</v>
      </c>
      <c r="S54" s="196">
        <f>IF($Q54&lt;&gt;"",IF($G54="周付",($Q54+1)*7+$P54-1+_xlfn.IFNA(VLOOKUP($B54,租期调整!A:B,2,0),0),EDATE($P54+_xlfn.IFNA(VLOOKUP($B54,租期调整!A:B,2,0),0),$Q54+1)-1),"")</f>
        <v>45154</v>
      </c>
      <c r="T54" s="173">
        <v>0</v>
      </c>
      <c r="U54" s="173">
        <v>7200</v>
      </c>
      <c r="V54" s="199">
        <f t="shared" si="5"/>
        <v>7200</v>
      </c>
      <c r="W54" s="193">
        <f t="shared" si="6"/>
        <v>0</v>
      </c>
      <c r="X54" s="211">
        <f t="shared" ca="1" si="7"/>
        <v>1</v>
      </c>
      <c r="Y54" s="190" t="s">
        <v>236</v>
      </c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>
        <v>7200</v>
      </c>
      <c r="AS54" s="160"/>
      <c r="AT54" s="160"/>
      <c r="AU54" s="160"/>
      <c r="AV54" s="160"/>
      <c r="AW54" s="160"/>
      <c r="AX54" s="160"/>
      <c r="AY54" s="160"/>
      <c r="AZ54" s="160"/>
      <c r="BA54" s="160"/>
      <c r="BB54" s="160"/>
      <c r="BC54" s="160"/>
      <c r="BD54" s="160"/>
    </row>
    <row r="55" spans="1:56" hidden="1" x14ac:dyDescent="0.15">
      <c r="A55" s="157">
        <f>IF(H55&lt;&gt;"",VLOOKUP(H55,车牌序号!A:B,2,0),"")</f>
        <v>67</v>
      </c>
      <c r="B55" s="157" t="s">
        <v>819</v>
      </c>
      <c r="C55" s="82" t="s">
        <v>250</v>
      </c>
      <c r="D55" s="82" t="s">
        <v>351</v>
      </c>
      <c r="E55" s="90">
        <v>44973</v>
      </c>
      <c r="F55" s="90">
        <v>45107</v>
      </c>
      <c r="G55" s="82" t="s">
        <v>265</v>
      </c>
      <c r="H55" s="82" t="s">
        <v>537</v>
      </c>
      <c r="I55" s="188">
        <v>10000</v>
      </c>
      <c r="J55" s="188">
        <v>7500</v>
      </c>
      <c r="K55" s="166" t="s">
        <v>416</v>
      </c>
      <c r="L55" s="153">
        <v>45037</v>
      </c>
      <c r="M55" s="153" t="s">
        <v>236</v>
      </c>
      <c r="N55" s="139" t="s">
        <v>794</v>
      </c>
      <c r="O55" s="158">
        <f t="shared" si="4"/>
        <v>45123</v>
      </c>
      <c r="P55" s="170">
        <v>45002</v>
      </c>
      <c r="Q55" s="85">
        <v>3</v>
      </c>
      <c r="R55" s="196">
        <f>IF($Q55&lt;&gt;"",IF($G55="周付",($Q55)*7+$P55+_xlfn.IFNA(VLOOKUP($B55,租期调整!A:B,2,0),0),EDATE($P55+_xlfn.IFNA(VLOOKUP($B55,租期调整!A:B,2,0),0),$Q55)),"")</f>
        <v>45094</v>
      </c>
      <c r="S55" s="196">
        <f>IF($Q55&lt;&gt;"",IF($G55="周付",($Q55+1)*7+$P55-1+_xlfn.IFNA(VLOOKUP($B55,租期调整!A:B,2,0),0),EDATE($P55+_xlfn.IFNA(VLOOKUP($B55,租期调整!A:B,2,0),0),$Q55+1)-1),"")</f>
        <v>45123</v>
      </c>
      <c r="T55" s="173">
        <v>0</v>
      </c>
      <c r="U55" s="173"/>
      <c r="V55" s="199">
        <f t="shared" si="5"/>
        <v>0</v>
      </c>
      <c r="W55" s="193">
        <f t="shared" si="6"/>
        <v>0</v>
      </c>
      <c r="X55" s="211" t="str">
        <f t="shared" ca="1" si="7"/>
        <v/>
      </c>
      <c r="Y55" s="190" t="s">
        <v>236</v>
      </c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</row>
    <row r="56" spans="1:56" hidden="1" x14ac:dyDescent="0.15">
      <c r="A56" s="157">
        <f>IF(H56&lt;&gt;"",VLOOKUP(H56,车牌序号!A:B,2,0),"")</f>
        <v>49</v>
      </c>
      <c r="B56" s="157" t="s">
        <v>857</v>
      </c>
      <c r="C56" s="82" t="s">
        <v>506</v>
      </c>
      <c r="D56" s="82" t="s">
        <v>351</v>
      </c>
      <c r="E56" s="90">
        <v>44976</v>
      </c>
      <c r="F56" s="90">
        <v>45077</v>
      </c>
      <c r="G56" s="82" t="s">
        <v>265</v>
      </c>
      <c r="H56" s="82" t="s">
        <v>507</v>
      </c>
      <c r="I56" s="188">
        <v>10000</v>
      </c>
      <c r="J56" s="188">
        <v>7200</v>
      </c>
      <c r="K56" s="166" t="s">
        <v>416</v>
      </c>
      <c r="L56" s="159" t="s">
        <v>1046</v>
      </c>
      <c r="M56" s="153" t="s">
        <v>793</v>
      </c>
      <c r="N56" s="139" t="s">
        <v>793</v>
      </c>
      <c r="O56" s="158">
        <f t="shared" si="4"/>
        <v>45065</v>
      </c>
      <c r="P56" s="170">
        <v>44977</v>
      </c>
      <c r="Q56" s="85">
        <v>2</v>
      </c>
      <c r="R56" s="196">
        <f>IF($Q56&lt;&gt;"",IF($G56="周付",($Q56)*7+$P56+_xlfn.IFNA(VLOOKUP($B56,租期调整!A:B,2,0),0),EDATE($P56+_xlfn.IFNA(VLOOKUP($B56,租期调整!A:B,2,0),0),$Q56)),"")</f>
        <v>45036</v>
      </c>
      <c r="S56" s="196">
        <f>IF($Q56&lt;&gt;"",IF($G56="周付",($Q56+1)*7+$P56-1+_xlfn.IFNA(VLOOKUP($B56,租期调整!A:B,2,0),0),EDATE($P56+_xlfn.IFNA(VLOOKUP($B56,租期调整!A:B,2,0),0),$Q56+1)-1),"")</f>
        <v>45065</v>
      </c>
      <c r="T56" s="173">
        <v>0</v>
      </c>
      <c r="U56" s="173"/>
      <c r="V56" s="199">
        <f t="shared" si="5"/>
        <v>0</v>
      </c>
      <c r="W56" s="193">
        <f t="shared" si="6"/>
        <v>0</v>
      </c>
      <c r="X56" s="211" t="str">
        <f t="shared" ca="1" si="7"/>
        <v/>
      </c>
      <c r="Y56" s="191" t="s">
        <v>677</v>
      </c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C56" s="160"/>
      <c r="BD56" s="160"/>
    </row>
    <row r="57" spans="1:56" hidden="1" x14ac:dyDescent="0.15">
      <c r="A57" s="157">
        <f>IF(H57&lt;&gt;"",VLOOKUP(H57,车牌序号!A:B,2,0),"")</f>
        <v>7</v>
      </c>
      <c r="B57" s="157" t="s">
        <v>712</v>
      </c>
      <c r="C57" s="82" t="s">
        <v>437</v>
      </c>
      <c r="D57" s="82" t="s">
        <v>351</v>
      </c>
      <c r="E57" s="90">
        <v>44977</v>
      </c>
      <c r="F57" s="90">
        <v>45077</v>
      </c>
      <c r="G57" s="82" t="s">
        <v>265</v>
      </c>
      <c r="H57" s="82" t="s">
        <v>438</v>
      </c>
      <c r="I57" s="188">
        <v>10000</v>
      </c>
      <c r="J57" s="188">
        <v>7200</v>
      </c>
      <c r="K57" s="166" t="s">
        <v>416</v>
      </c>
      <c r="L57" s="153">
        <v>45037</v>
      </c>
      <c r="M57" s="153" t="s">
        <v>793</v>
      </c>
      <c r="N57" s="139" t="s">
        <v>794</v>
      </c>
      <c r="O57" s="158">
        <f t="shared" si="4"/>
        <v>45066</v>
      </c>
      <c r="P57" s="170">
        <v>44978</v>
      </c>
      <c r="Q57" s="85">
        <v>2</v>
      </c>
      <c r="R57" s="196">
        <f>IF($Q57&lt;&gt;"",IF($G57="周付",($Q57)*7+$P57+_xlfn.IFNA(VLOOKUP($B57,租期调整!A:B,2,0),0),EDATE($P57+_xlfn.IFNA(VLOOKUP($B57,租期调整!A:B,2,0),0),$Q57)),"")</f>
        <v>45037</v>
      </c>
      <c r="S57" s="196">
        <f>IF($Q57&lt;&gt;"",IF($G57="周付",($Q57+1)*7+$P57-1+_xlfn.IFNA(VLOOKUP($B57,租期调整!A:B,2,0),0),EDATE($P57+_xlfn.IFNA(VLOOKUP($B57,租期调整!A:B,2,0),0),$Q57+1)-1),"")</f>
        <v>45066</v>
      </c>
      <c r="T57" s="173">
        <v>0</v>
      </c>
      <c r="U57" s="173"/>
      <c r="V57" s="199">
        <f t="shared" si="5"/>
        <v>0</v>
      </c>
      <c r="W57" s="193">
        <f t="shared" si="6"/>
        <v>0</v>
      </c>
      <c r="X57" s="211" t="str">
        <f t="shared" ca="1" si="7"/>
        <v/>
      </c>
      <c r="Y57" s="190" t="s">
        <v>236</v>
      </c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</row>
    <row r="58" spans="1:56" x14ac:dyDescent="0.15">
      <c r="A58" s="157">
        <f>IF(H58&lt;&gt;"",VLOOKUP(H58,车牌序号!A:B,2,0),"")</f>
        <v>80</v>
      </c>
      <c r="B58" s="157" t="s">
        <v>858</v>
      </c>
      <c r="C58" s="82" t="s">
        <v>558</v>
      </c>
      <c r="D58" s="82" t="s">
        <v>236</v>
      </c>
      <c r="E58" s="90">
        <v>44977</v>
      </c>
      <c r="F58" s="90">
        <v>45169</v>
      </c>
      <c r="G58" s="82" t="s">
        <v>265</v>
      </c>
      <c r="H58" s="82" t="s">
        <v>559</v>
      </c>
      <c r="I58" s="188">
        <v>10000</v>
      </c>
      <c r="J58" s="188">
        <v>7500</v>
      </c>
      <c r="K58" s="166" t="s">
        <v>404</v>
      </c>
      <c r="M58" s="153" t="s">
        <v>236</v>
      </c>
      <c r="N58" s="139" t="s">
        <v>236</v>
      </c>
      <c r="O58" s="158">
        <f t="shared" si="4"/>
        <v>45127</v>
      </c>
      <c r="P58" s="170">
        <v>44978</v>
      </c>
      <c r="Q58" s="85">
        <v>4</v>
      </c>
      <c r="R58" s="196">
        <f>IF($Q58&lt;&gt;"",IF($G58="周付",($Q58)*7+$P58+_xlfn.IFNA(VLOOKUP($B58,租期调整!A:B,2,0),0),EDATE($P58+_xlfn.IFNA(VLOOKUP($B58,租期调整!A:B,2,0),0),$Q58)),"")</f>
        <v>45098</v>
      </c>
      <c r="S58" s="196">
        <f>IF($Q58&lt;&gt;"",IF($G58="周付",($Q58+1)*7+$P58-1+_xlfn.IFNA(VLOOKUP($B58,租期调整!A:B,2,0),0),EDATE($P58+_xlfn.IFNA(VLOOKUP($B58,租期调整!A:B,2,0),0),$Q58+1)-1),"")</f>
        <v>45127</v>
      </c>
      <c r="T58" s="173">
        <v>0</v>
      </c>
      <c r="U58" s="173"/>
      <c r="V58" s="199">
        <f t="shared" si="5"/>
        <v>0</v>
      </c>
      <c r="W58" s="193">
        <f t="shared" si="6"/>
        <v>0</v>
      </c>
      <c r="X58" s="211">
        <f t="shared" ca="1" si="7"/>
        <v>0.67500000000000004</v>
      </c>
      <c r="Y58" s="190" t="s">
        <v>236</v>
      </c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  <c r="BB58" s="160"/>
      <c r="BC58" s="160"/>
      <c r="BD58" s="160"/>
    </row>
    <row r="59" spans="1:56" x14ac:dyDescent="0.15">
      <c r="A59" s="157">
        <f>IF(H59&lt;&gt;"",VLOOKUP(H59,车牌序号!A:B,2,0),"")</f>
        <v>81</v>
      </c>
      <c r="B59" s="157" t="s">
        <v>818</v>
      </c>
      <c r="C59" s="82" t="s">
        <v>306</v>
      </c>
      <c r="D59" s="82" t="s">
        <v>236</v>
      </c>
      <c r="E59" s="90">
        <v>44977</v>
      </c>
      <c r="F59" s="90">
        <v>45169</v>
      </c>
      <c r="G59" s="82" t="s">
        <v>270</v>
      </c>
      <c r="H59" s="82" t="s">
        <v>560</v>
      </c>
      <c r="I59" s="188">
        <v>10000</v>
      </c>
      <c r="J59" s="188">
        <v>1950</v>
      </c>
      <c r="K59" s="166" t="s">
        <v>404</v>
      </c>
      <c r="M59" s="153" t="s">
        <v>236</v>
      </c>
      <c r="N59" s="139" t="s">
        <v>236</v>
      </c>
      <c r="O59" s="158">
        <f t="shared" si="4"/>
        <v>45131</v>
      </c>
      <c r="P59" s="170">
        <v>44978</v>
      </c>
      <c r="Q59" s="85">
        <v>21</v>
      </c>
      <c r="R59" s="196">
        <f>IF($Q59&lt;&gt;"",IF($G59="周付",($Q59)*7+$P59+_xlfn.IFNA(VLOOKUP($B59,租期调整!A:B,2,0),0),EDATE($P59+_xlfn.IFNA(VLOOKUP($B59,租期调整!A:B,2,0),0),$Q59)),"")</f>
        <v>45125</v>
      </c>
      <c r="S59" s="196">
        <f>IF($Q59&lt;&gt;"",IF($G59="周付",($Q59+1)*7+$P59-1+_xlfn.IFNA(VLOOKUP($B59,租期调整!A:B,2,0),0),EDATE($P59+_xlfn.IFNA(VLOOKUP($B59,租期调整!A:B,2,0),0),$Q59+1)-1),"")</f>
        <v>45131</v>
      </c>
      <c r="T59" s="173">
        <v>0</v>
      </c>
      <c r="U59" s="173">
        <f>1950*3</f>
        <v>5850</v>
      </c>
      <c r="V59" s="199">
        <f t="shared" si="5"/>
        <v>5850</v>
      </c>
      <c r="W59" s="193">
        <f t="shared" si="6"/>
        <v>0</v>
      </c>
      <c r="X59" s="211">
        <f t="shared" ca="1" si="7"/>
        <v>0.74928571428571433</v>
      </c>
      <c r="Y59" s="190" t="s">
        <v>639</v>
      </c>
      <c r="Z59" s="160"/>
      <c r="AA59" s="160"/>
      <c r="AB59" s="160"/>
      <c r="AC59" s="160">
        <v>1950</v>
      </c>
      <c r="AD59" s="160"/>
      <c r="AE59" s="160"/>
      <c r="AF59" s="160"/>
      <c r="AG59" s="160"/>
      <c r="AH59" s="160"/>
      <c r="AI59" s="160"/>
      <c r="AJ59" s="160">
        <v>1950</v>
      </c>
      <c r="AK59" s="160"/>
      <c r="AL59" s="160"/>
      <c r="AM59" s="160"/>
      <c r="AN59" s="160"/>
      <c r="AO59" s="160"/>
      <c r="AP59" s="160"/>
      <c r="AQ59" s="160">
        <v>1950</v>
      </c>
      <c r="AR59" s="160"/>
      <c r="AS59" s="160"/>
      <c r="AT59" s="160"/>
      <c r="AU59" s="160"/>
      <c r="AV59" s="160"/>
      <c r="AW59" s="160"/>
      <c r="AX59" s="160"/>
      <c r="AY59" s="160"/>
      <c r="AZ59" s="160"/>
      <c r="BA59" s="160"/>
      <c r="BB59" s="160"/>
      <c r="BC59" s="160"/>
      <c r="BD59" s="160"/>
    </row>
    <row r="60" spans="1:56" x14ac:dyDescent="0.15">
      <c r="A60" s="157">
        <f>IF(H60&lt;&gt;"",VLOOKUP(H60,车牌序号!A:B,2,0),"")</f>
        <v>83</v>
      </c>
      <c r="B60" s="157" t="s">
        <v>859</v>
      </c>
      <c r="C60" s="82" t="s">
        <v>563</v>
      </c>
      <c r="D60" s="82" t="s">
        <v>236</v>
      </c>
      <c r="E60" s="90">
        <v>44977</v>
      </c>
      <c r="F60" s="90">
        <v>45169</v>
      </c>
      <c r="G60" s="82" t="s">
        <v>265</v>
      </c>
      <c r="H60" s="82" t="s">
        <v>564</v>
      </c>
      <c r="I60" s="188">
        <v>10000</v>
      </c>
      <c r="J60" s="188">
        <v>7500</v>
      </c>
      <c r="K60" s="166" t="s">
        <v>404</v>
      </c>
      <c r="M60" s="153" t="s">
        <v>236</v>
      </c>
      <c r="N60" s="139" t="s">
        <v>236</v>
      </c>
      <c r="O60" s="158">
        <f t="shared" si="4"/>
        <v>45127</v>
      </c>
      <c r="P60" s="170">
        <v>44978</v>
      </c>
      <c r="Q60" s="85">
        <v>4</v>
      </c>
      <c r="R60" s="196">
        <f>IF($Q60&lt;&gt;"",IF($G60="周付",($Q60)*7+$P60+_xlfn.IFNA(VLOOKUP($B60,租期调整!A:B,2,0),0),EDATE($P60+_xlfn.IFNA(VLOOKUP($B60,租期调整!A:B,2,0),0),$Q60)),"")</f>
        <v>45098</v>
      </c>
      <c r="S60" s="196">
        <f>IF($Q60&lt;&gt;"",IF($G60="周付",($Q60+1)*7+$P60-1+_xlfn.IFNA(VLOOKUP($B60,租期调整!A:B,2,0),0),EDATE($P60+_xlfn.IFNA(VLOOKUP($B60,租期调整!A:B,2,0),0),$Q60+1)-1),"")</f>
        <v>45127</v>
      </c>
      <c r="T60" s="173">
        <v>0</v>
      </c>
      <c r="U60" s="173">
        <v>7500</v>
      </c>
      <c r="V60" s="199">
        <f t="shared" si="5"/>
        <v>7500</v>
      </c>
      <c r="W60" s="193">
        <f t="shared" si="6"/>
        <v>0</v>
      </c>
      <c r="X60" s="211">
        <f t="shared" ca="1" si="7"/>
        <v>0.67500000000000004</v>
      </c>
      <c r="Y60" s="190" t="s">
        <v>236</v>
      </c>
      <c r="Z60" s="160">
        <v>5000</v>
      </c>
      <c r="AA60" s="160"/>
      <c r="AB60" s="160"/>
      <c r="AC60" s="160"/>
      <c r="AD60" s="160"/>
      <c r="AE60" s="160"/>
      <c r="AF60" s="160"/>
      <c r="AG60" s="160"/>
      <c r="AH60" s="160">
        <v>2500</v>
      </c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</row>
    <row r="61" spans="1:56" ht="28.5" x14ac:dyDescent="0.15">
      <c r="A61" s="157">
        <f>IF(H61&lt;&gt;"",VLOOKUP(H61,车牌序号!A:B,2,0),"")</f>
        <v>59</v>
      </c>
      <c r="B61" s="157" t="s">
        <v>860</v>
      </c>
      <c r="C61" s="82" t="s">
        <v>523</v>
      </c>
      <c r="D61" s="82" t="s">
        <v>351</v>
      </c>
      <c r="E61" s="90">
        <v>44978</v>
      </c>
      <c r="F61" s="90">
        <v>45169</v>
      </c>
      <c r="G61" s="82" t="s">
        <v>265</v>
      </c>
      <c r="H61" s="82" t="s">
        <v>524</v>
      </c>
      <c r="I61" s="188">
        <v>10000</v>
      </c>
      <c r="J61" s="188">
        <v>7000</v>
      </c>
      <c r="K61" s="166" t="s">
        <v>404</v>
      </c>
      <c r="L61" s="159">
        <v>45070</v>
      </c>
      <c r="M61" s="153" t="s">
        <v>236</v>
      </c>
      <c r="N61" s="139" t="s">
        <v>793</v>
      </c>
      <c r="O61" s="158">
        <f t="shared" si="4"/>
        <v>45159</v>
      </c>
      <c r="P61" s="170">
        <v>45007</v>
      </c>
      <c r="Q61" s="85">
        <v>4</v>
      </c>
      <c r="R61" s="196">
        <f>IF($Q61&lt;&gt;"",IF($G61="周付",($Q61)*7+$P61+_xlfn.IFNA(VLOOKUP($B61,租期调整!A:B,2,0),0),EDATE($P61+_xlfn.IFNA(VLOOKUP($B61,租期调整!A:B,2,0),0),$Q61)),"")</f>
        <v>45129</v>
      </c>
      <c r="S61" s="196">
        <f>IF($Q61&lt;&gt;"",IF($G61="周付",($Q61+1)*7+$P61-1+_xlfn.IFNA(VLOOKUP($B61,租期调整!A:B,2,0),0),EDATE($P61+_xlfn.IFNA(VLOOKUP($B61,租期调整!A:B,2,0),0),$Q61+1)-1),"")</f>
        <v>45159</v>
      </c>
      <c r="T61" s="173">
        <v>0</v>
      </c>
      <c r="U61" s="173">
        <v>7000</v>
      </c>
      <c r="V61" s="199">
        <f t="shared" si="5"/>
        <v>7000</v>
      </c>
      <c r="W61" s="193">
        <f t="shared" si="6"/>
        <v>0</v>
      </c>
      <c r="X61" s="211">
        <f t="shared" ca="1" si="7"/>
        <v>1</v>
      </c>
      <c r="Y61" s="191" t="s">
        <v>895</v>
      </c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60">
        <v>7000</v>
      </c>
      <c r="AN61" s="160"/>
      <c r="AO61" s="160"/>
      <c r="AP61" s="160"/>
      <c r="AQ61" s="160"/>
      <c r="AR61" s="160"/>
      <c r="AS61" s="160"/>
      <c r="AT61" s="160"/>
      <c r="AU61" s="160"/>
      <c r="AV61" s="160"/>
      <c r="AW61" s="160"/>
      <c r="AX61" s="160"/>
      <c r="AY61" s="160"/>
      <c r="AZ61" s="160"/>
      <c r="BA61" s="160"/>
      <c r="BB61" s="160"/>
      <c r="BC61" s="160"/>
      <c r="BD61" s="160"/>
    </row>
    <row r="62" spans="1:56" hidden="1" x14ac:dyDescent="0.15">
      <c r="A62" s="157">
        <f>IF(H62&lt;&gt;"",VLOOKUP(H62,车牌序号!A:B,2,0),"")</f>
        <v>79</v>
      </c>
      <c r="B62" s="157" t="s">
        <v>713</v>
      </c>
      <c r="C62" s="82" t="s">
        <v>556</v>
      </c>
      <c r="D62" s="82" t="s">
        <v>351</v>
      </c>
      <c r="E62" s="90">
        <v>44978</v>
      </c>
      <c r="F62" s="90">
        <v>45169</v>
      </c>
      <c r="G62" s="82" t="s">
        <v>265</v>
      </c>
      <c r="H62" s="82" t="s">
        <v>557</v>
      </c>
      <c r="I62" s="188">
        <v>10000</v>
      </c>
      <c r="J62" s="188">
        <v>7500</v>
      </c>
      <c r="K62" s="166" t="s">
        <v>416</v>
      </c>
      <c r="L62" s="153">
        <v>45035</v>
      </c>
      <c r="M62" s="153" t="s">
        <v>792</v>
      </c>
      <c r="N62" s="139" t="s">
        <v>236</v>
      </c>
      <c r="O62" s="158">
        <f t="shared" si="4"/>
        <v>45067</v>
      </c>
      <c r="P62" s="170">
        <v>45007</v>
      </c>
      <c r="Q62" s="85">
        <v>1</v>
      </c>
      <c r="R62" s="196">
        <f>IF($Q62&lt;&gt;"",IF($G62="周付",($Q62)*7+$P62+_xlfn.IFNA(VLOOKUP($B62,租期调整!A:B,2,0),0),EDATE($P62+_xlfn.IFNA(VLOOKUP($B62,租期调整!A:B,2,0),0),$Q62)),"")</f>
        <v>45038</v>
      </c>
      <c r="S62" s="196">
        <f>IF($Q62&lt;&gt;"",IF($G62="周付",($Q62+1)*7+$P62-1+_xlfn.IFNA(VLOOKUP($B62,租期调整!A:B,2,0),0),EDATE($P62+_xlfn.IFNA(VLOOKUP($B62,租期调整!A:B,2,0),0),$Q62+1)-1),"")</f>
        <v>45067</v>
      </c>
      <c r="T62" s="173">
        <v>0</v>
      </c>
      <c r="U62" s="173"/>
      <c r="V62" s="199">
        <f t="shared" si="5"/>
        <v>0</v>
      </c>
      <c r="W62" s="193">
        <f t="shared" si="6"/>
        <v>0</v>
      </c>
      <c r="X62" s="211" t="str">
        <f t="shared" ca="1" si="7"/>
        <v/>
      </c>
      <c r="Y62" s="190" t="s">
        <v>236</v>
      </c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0"/>
      <c r="AN62" s="160"/>
      <c r="AO62" s="160"/>
      <c r="AP62" s="160"/>
      <c r="AQ62" s="160"/>
      <c r="AR62" s="160"/>
      <c r="AS62" s="160"/>
      <c r="AT62" s="160"/>
      <c r="AU62" s="160"/>
      <c r="AV62" s="160"/>
      <c r="AW62" s="160"/>
      <c r="AX62" s="160"/>
      <c r="AY62" s="160"/>
      <c r="AZ62" s="160"/>
      <c r="BA62" s="160"/>
      <c r="BB62" s="160"/>
      <c r="BC62" s="160"/>
      <c r="BD62" s="160"/>
    </row>
    <row r="63" spans="1:56" hidden="1" x14ac:dyDescent="0.15">
      <c r="A63" s="157">
        <f>IF(H63&lt;&gt;"",VLOOKUP(H63,车牌序号!A:B,2,0),"")</f>
        <v>82</v>
      </c>
      <c r="B63" s="157" t="s">
        <v>861</v>
      </c>
      <c r="C63" s="82" t="s">
        <v>561</v>
      </c>
      <c r="D63" s="82" t="s">
        <v>236</v>
      </c>
      <c r="E63" s="90">
        <v>44978</v>
      </c>
      <c r="F63" s="90">
        <v>45169</v>
      </c>
      <c r="G63" s="82" t="s">
        <v>265</v>
      </c>
      <c r="H63" s="82" t="s">
        <v>562</v>
      </c>
      <c r="I63" s="188">
        <v>10000</v>
      </c>
      <c r="J63" s="188">
        <v>7500</v>
      </c>
      <c r="K63" s="166" t="s">
        <v>416</v>
      </c>
      <c r="M63" s="153" t="s">
        <v>236</v>
      </c>
      <c r="N63" s="139" t="s">
        <v>236</v>
      </c>
      <c r="O63" s="158">
        <f t="shared" si="4"/>
        <v>45067</v>
      </c>
      <c r="P63" s="170">
        <v>44979</v>
      </c>
      <c r="Q63" s="85">
        <v>2</v>
      </c>
      <c r="R63" s="196">
        <f>IF($Q63&lt;&gt;"",IF($G63="周付",($Q63)*7+$P63+_xlfn.IFNA(VLOOKUP($B63,租期调整!A:B,2,0),0),EDATE($P63+_xlfn.IFNA(VLOOKUP($B63,租期调整!A:B,2,0),0),$Q63)),"")</f>
        <v>45038</v>
      </c>
      <c r="S63" s="196">
        <f>IF($Q63&lt;&gt;"",IF($G63="周付",($Q63+1)*7+$P63-1+_xlfn.IFNA(VLOOKUP($B63,租期调整!A:B,2,0),0),EDATE($P63+_xlfn.IFNA(VLOOKUP($B63,租期调整!A:B,2,0),0),$Q63+1)-1),"")</f>
        <v>45067</v>
      </c>
      <c r="T63" s="173">
        <v>0</v>
      </c>
      <c r="U63" s="173"/>
      <c r="V63" s="199">
        <f t="shared" si="5"/>
        <v>0</v>
      </c>
      <c r="W63" s="193">
        <f t="shared" si="6"/>
        <v>0</v>
      </c>
      <c r="X63" s="211" t="str">
        <f t="shared" ca="1" si="7"/>
        <v/>
      </c>
      <c r="Y63" s="190" t="s">
        <v>236</v>
      </c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</row>
    <row r="64" spans="1:56" hidden="1" x14ac:dyDescent="0.15">
      <c r="A64" s="157">
        <f>IF(H64&lt;&gt;"",VLOOKUP(H64,车牌序号!A:B,2,0),"")</f>
        <v>84</v>
      </c>
      <c r="B64" s="157" t="s">
        <v>862</v>
      </c>
      <c r="C64" s="82" t="s">
        <v>565</v>
      </c>
      <c r="D64" s="82" t="s">
        <v>236</v>
      </c>
      <c r="E64" s="90">
        <v>44978</v>
      </c>
      <c r="F64" s="90">
        <v>45169</v>
      </c>
      <c r="G64" s="82" t="s">
        <v>265</v>
      </c>
      <c r="H64" s="82" t="s">
        <v>566</v>
      </c>
      <c r="I64" s="188">
        <v>10000</v>
      </c>
      <c r="J64" s="188">
        <v>7500</v>
      </c>
      <c r="K64" s="166" t="s">
        <v>416</v>
      </c>
      <c r="M64" s="153" t="s">
        <v>236</v>
      </c>
      <c r="N64" s="139" t="s">
        <v>236</v>
      </c>
      <c r="O64" s="158">
        <f t="shared" si="4"/>
        <v>45037</v>
      </c>
      <c r="P64" s="170">
        <v>44979</v>
      </c>
      <c r="Q64" s="85">
        <v>1</v>
      </c>
      <c r="R64" s="196">
        <f>IF($Q64&lt;&gt;"",IF($G64="周付",($Q64)*7+$P64,EDATE($P64,$Q64)),"")</f>
        <v>45007</v>
      </c>
      <c r="S64" s="196">
        <f>IF($Q64&lt;&gt;"",IF($G64="周付",($Q64+1)*7+$P64-1,EDATE($P64,$Q64+1)-1),"")</f>
        <v>45037</v>
      </c>
      <c r="T64" s="173">
        <v>0</v>
      </c>
      <c r="U64" s="173"/>
      <c r="V64" s="199">
        <f t="shared" si="5"/>
        <v>0</v>
      </c>
      <c r="W64" s="193">
        <f t="shared" si="6"/>
        <v>0</v>
      </c>
      <c r="X64" s="211" t="str">
        <f t="shared" ca="1" si="7"/>
        <v/>
      </c>
      <c r="Y64" s="190" t="s">
        <v>326</v>
      </c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  <c r="AU64" s="160"/>
      <c r="AV64" s="160"/>
      <c r="AW64" s="160"/>
      <c r="AX64" s="160"/>
      <c r="AY64" s="160"/>
      <c r="AZ64" s="160"/>
      <c r="BA64" s="160"/>
      <c r="BB64" s="160"/>
      <c r="BC64" s="160"/>
      <c r="BD64" s="160"/>
    </row>
    <row r="65" spans="1:56" hidden="1" x14ac:dyDescent="0.15">
      <c r="A65" s="157">
        <f>IF(H65&lt;&gt;"",VLOOKUP(H65,车牌序号!A:B,2,0),"")</f>
        <v>28</v>
      </c>
      <c r="B65" s="157" t="s">
        <v>820</v>
      </c>
      <c r="C65" s="82" t="s">
        <v>472</v>
      </c>
      <c r="D65" s="82" t="s">
        <v>351</v>
      </c>
      <c r="E65" s="90">
        <v>44981</v>
      </c>
      <c r="F65" s="90">
        <v>45077</v>
      </c>
      <c r="G65" s="82" t="s">
        <v>265</v>
      </c>
      <c r="H65" s="82" t="s">
        <v>473</v>
      </c>
      <c r="I65" s="188">
        <v>10000</v>
      </c>
      <c r="J65" s="188">
        <v>7200</v>
      </c>
      <c r="K65" s="166" t="s">
        <v>416</v>
      </c>
      <c r="L65" s="153">
        <v>45037</v>
      </c>
      <c r="M65" s="153" t="s">
        <v>236</v>
      </c>
      <c r="N65" s="139" t="s">
        <v>794</v>
      </c>
      <c r="O65" s="158">
        <f t="shared" si="4"/>
        <v>45070</v>
      </c>
      <c r="P65" s="170">
        <v>44982</v>
      </c>
      <c r="Q65" s="85">
        <v>2</v>
      </c>
      <c r="R65" s="196">
        <f>IF($Q65&lt;&gt;"",IF($G65="周付",($Q65)*7+$P65+_xlfn.IFNA(VLOOKUP($B65,租期调整!A:B,2,0),0),EDATE($P65+_xlfn.IFNA(VLOOKUP($B65,租期调整!A:B,2,0),0),$Q65)),"")</f>
        <v>45041</v>
      </c>
      <c r="S65" s="196">
        <f>IF($Q65&lt;&gt;"",IF($G65="周付",($Q65+1)*7+$P65-1+_xlfn.IFNA(VLOOKUP($B65,租期调整!A:B,2,0),0),EDATE($P65+_xlfn.IFNA(VLOOKUP($B65,租期调整!A:B,2,0),0),$Q65+1)-1),"")</f>
        <v>45070</v>
      </c>
      <c r="T65" s="173">
        <v>0</v>
      </c>
      <c r="U65" s="173"/>
      <c r="V65" s="199">
        <f t="shared" si="5"/>
        <v>0</v>
      </c>
      <c r="W65" s="193">
        <f t="shared" si="6"/>
        <v>0</v>
      </c>
      <c r="X65" s="211" t="str">
        <f t="shared" ca="1" si="7"/>
        <v/>
      </c>
      <c r="Y65" s="190" t="s">
        <v>236</v>
      </c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  <c r="BB65" s="160"/>
      <c r="BC65" s="160"/>
      <c r="BD65" s="160"/>
    </row>
    <row r="66" spans="1:56" hidden="1" x14ac:dyDescent="0.15">
      <c r="A66" s="157">
        <f>IF(H66&lt;&gt;"",VLOOKUP(H66,车牌序号!A:B,2,0),"")</f>
        <v>136</v>
      </c>
      <c r="B66" s="157" t="s">
        <v>863</v>
      </c>
      <c r="C66" s="82" t="s">
        <v>289</v>
      </c>
      <c r="D66" s="82" t="s">
        <v>236</v>
      </c>
      <c r="E66" s="90">
        <v>44981</v>
      </c>
      <c r="F66" s="90">
        <v>45077</v>
      </c>
      <c r="G66" s="82" t="s">
        <v>265</v>
      </c>
      <c r="H66" s="82" t="s">
        <v>620</v>
      </c>
      <c r="I66" s="188">
        <v>7000</v>
      </c>
      <c r="J66" s="188">
        <v>4500</v>
      </c>
      <c r="K66" s="166" t="s">
        <v>416</v>
      </c>
      <c r="M66" s="153" t="s">
        <v>236</v>
      </c>
      <c r="N66" s="139" t="s">
        <v>236</v>
      </c>
      <c r="O66" s="158">
        <f t="shared" ref="O66:O97" si="8">S66</f>
        <v>45110</v>
      </c>
      <c r="P66" s="170">
        <v>44989</v>
      </c>
      <c r="Q66" s="85">
        <v>3</v>
      </c>
      <c r="R66" s="196">
        <f>IF($Q66&lt;&gt;"",IF($G66="周付",($Q66)*7+$P66+_xlfn.IFNA(VLOOKUP($B66,租期调整!A:B,2,0),0),EDATE($P66+_xlfn.IFNA(VLOOKUP($B66,租期调整!A:B,2,0),0),$Q66)),"")</f>
        <v>45081</v>
      </c>
      <c r="S66" s="196">
        <f>IF($Q66&lt;&gt;"",IF($G66="周付",($Q66+1)*7+$P66-1+_xlfn.IFNA(VLOOKUP($B66,租期调整!A:B,2,0),0),EDATE($P66+_xlfn.IFNA(VLOOKUP($B66,租期调整!A:B,2,0),0),$Q66+1)-1),"")</f>
        <v>45110</v>
      </c>
      <c r="T66" s="173">
        <v>0</v>
      </c>
      <c r="U66" s="173"/>
      <c r="V66" s="199">
        <f t="shared" ref="V66:V97" si="9">SUM(Z66:BD66)</f>
        <v>0</v>
      </c>
      <c r="W66" s="193">
        <f t="shared" ref="W66:W97" si="10">SUM($Z66:$BD66)+$T66-$U66</f>
        <v>0</v>
      </c>
      <c r="X66" s="211" t="str">
        <f t="shared" ref="X66:X97" ca="1" si="11">IF(K66="生效中",((I66+W66-J66/IF(G66="月付",30,7)*MAX(TODAY()-O66,0))/I66),"")</f>
        <v/>
      </c>
      <c r="Y66" s="190" t="s">
        <v>648</v>
      </c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  <c r="BB66" s="160"/>
      <c r="BC66" s="160"/>
      <c r="BD66" s="160"/>
    </row>
    <row r="67" spans="1:56" x14ac:dyDescent="0.15">
      <c r="A67" s="157">
        <f>IF(H67&lt;&gt;"",VLOOKUP(H67,车牌序号!A:B,2,0),"")</f>
        <v>35</v>
      </c>
      <c r="B67" s="157" t="s">
        <v>864</v>
      </c>
      <c r="C67" s="202" t="s">
        <v>483</v>
      </c>
      <c r="D67" s="82" t="s">
        <v>351</v>
      </c>
      <c r="E67" s="90">
        <v>44984</v>
      </c>
      <c r="F67" s="90">
        <v>45164</v>
      </c>
      <c r="G67" s="82" t="s">
        <v>265</v>
      </c>
      <c r="H67" s="82" t="s">
        <v>484</v>
      </c>
      <c r="I67" s="188">
        <v>10000</v>
      </c>
      <c r="J67" s="188">
        <v>7000</v>
      </c>
      <c r="K67" s="166" t="s">
        <v>404</v>
      </c>
      <c r="L67" s="150" t="s">
        <v>942</v>
      </c>
      <c r="M67" s="153" t="s">
        <v>236</v>
      </c>
      <c r="N67" s="139" t="s">
        <v>236</v>
      </c>
      <c r="O67" s="158">
        <f t="shared" si="8"/>
        <v>45133</v>
      </c>
      <c r="P67" s="170">
        <v>44984</v>
      </c>
      <c r="Q67" s="85">
        <v>4</v>
      </c>
      <c r="R67" s="196">
        <f>IF($Q67&lt;&gt;"",IF($G67="周付",($Q67)*7+$P67+_xlfn.IFNA(VLOOKUP($B67,租期调整!A:B,2,0),0),EDATE($P67+_xlfn.IFNA(VLOOKUP($B67,租期调整!A:B,2,0),0),$Q67)),"")</f>
        <v>45104</v>
      </c>
      <c r="S67" s="196">
        <f>IF($Q67&lt;&gt;"",IF($G67="周付",($Q67+1)*7+$P67-1+_xlfn.IFNA(VLOOKUP($B67,租期调整!A:B,2,0),0),EDATE($P67+_xlfn.IFNA(VLOOKUP($B67,租期调整!A:B,2,0),0),$Q67+1)-1),"")</f>
        <v>45133</v>
      </c>
      <c r="T67" s="173">
        <v>0</v>
      </c>
      <c r="U67" s="173">
        <v>7000</v>
      </c>
      <c r="V67" s="199">
        <f t="shared" si="9"/>
        <v>3500</v>
      </c>
      <c r="W67" s="193">
        <f t="shared" si="10"/>
        <v>-3500</v>
      </c>
      <c r="X67" s="211">
        <f t="shared" ca="1" si="11"/>
        <v>0.48666666666666658</v>
      </c>
      <c r="Y67" s="190" t="s">
        <v>236</v>
      </c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214">
        <v>3500</v>
      </c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  <c r="BB67" s="160"/>
      <c r="BC67" s="160"/>
      <c r="BD67" s="160"/>
    </row>
    <row r="68" spans="1:56" hidden="1" x14ac:dyDescent="0.15">
      <c r="A68" s="157">
        <f>IF(H68&lt;&gt;"",VLOOKUP(H68,车牌序号!A:B,2,0),"")</f>
        <v>40</v>
      </c>
      <c r="B68" s="157" t="s">
        <v>714</v>
      </c>
      <c r="C68" s="82" t="s">
        <v>492</v>
      </c>
      <c r="D68" s="82" t="s">
        <v>236</v>
      </c>
      <c r="E68" s="90">
        <v>44984</v>
      </c>
      <c r="F68" s="90">
        <v>45073</v>
      </c>
      <c r="G68" s="82" t="s">
        <v>265</v>
      </c>
      <c r="H68" s="82" t="s">
        <v>493</v>
      </c>
      <c r="I68" s="188">
        <v>10000</v>
      </c>
      <c r="J68" s="188">
        <v>7200</v>
      </c>
      <c r="K68" s="166" t="s">
        <v>416</v>
      </c>
      <c r="M68" s="153" t="s">
        <v>236</v>
      </c>
      <c r="N68" s="139" t="s">
        <v>236</v>
      </c>
      <c r="O68" s="158">
        <f t="shared" si="8"/>
        <v>45077</v>
      </c>
      <c r="P68" s="170">
        <v>44985</v>
      </c>
      <c r="Q68" s="85">
        <v>2</v>
      </c>
      <c r="R68" s="196">
        <f>IF($Q68&lt;&gt;"",IF($G68="周付",($Q68)*7+$P68+_xlfn.IFNA(VLOOKUP($B68,租期调整!A:B,2,0),0),EDATE($P68+_xlfn.IFNA(VLOOKUP($B68,租期调整!A:B,2,0),0),$Q68)),"")</f>
        <v>45047</v>
      </c>
      <c r="S68" s="196">
        <f>IF($Q68&lt;&gt;"",IF($G68="周付",($Q68+1)*7+$P68-1+_xlfn.IFNA(VLOOKUP($B68,租期调整!A:B,2,0),0),EDATE($P68+_xlfn.IFNA(VLOOKUP($B68,租期调整!A:B,2,0),0),$Q68+1)-1),"")</f>
        <v>45077</v>
      </c>
      <c r="T68" s="173">
        <v>-5800</v>
      </c>
      <c r="U68" s="173"/>
      <c r="V68" s="199">
        <f t="shared" si="9"/>
        <v>0</v>
      </c>
      <c r="W68" s="193">
        <f t="shared" si="10"/>
        <v>-5800</v>
      </c>
      <c r="X68" s="211" t="str">
        <f t="shared" ca="1" si="11"/>
        <v/>
      </c>
      <c r="Y68" s="190" t="s">
        <v>236</v>
      </c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</row>
    <row r="69" spans="1:56" x14ac:dyDescent="0.15">
      <c r="A69" s="157">
        <f>IF(H69&lt;&gt;"",VLOOKUP(H69,车牌序号!A:B,2,0),"")</f>
        <v>65</v>
      </c>
      <c r="B69" s="157" t="s">
        <v>865</v>
      </c>
      <c r="C69" s="82" t="s">
        <v>534</v>
      </c>
      <c r="D69" s="82" t="s">
        <v>351</v>
      </c>
      <c r="E69" s="90">
        <v>44984</v>
      </c>
      <c r="F69" s="90">
        <v>45287</v>
      </c>
      <c r="G69" s="82" t="s">
        <v>265</v>
      </c>
      <c r="H69" s="82" t="s">
        <v>420</v>
      </c>
      <c r="I69" s="188">
        <v>10000</v>
      </c>
      <c r="J69" s="188">
        <v>7000</v>
      </c>
      <c r="K69" s="166" t="s">
        <v>404</v>
      </c>
      <c r="L69" s="153">
        <v>45070</v>
      </c>
      <c r="M69" s="153" t="s">
        <v>236</v>
      </c>
      <c r="N69" s="139" t="s">
        <v>236</v>
      </c>
      <c r="O69" s="158">
        <f t="shared" si="8"/>
        <v>45134</v>
      </c>
      <c r="P69" s="170">
        <v>44985</v>
      </c>
      <c r="Q69" s="85">
        <v>4</v>
      </c>
      <c r="R69" s="196">
        <f>IF($Q69&lt;&gt;"",IF($G69="周付",($Q69)*7+$P69+_xlfn.IFNA(VLOOKUP($B69,租期调整!A:B,2,0),0),EDATE($P69+_xlfn.IFNA(VLOOKUP($B69,租期调整!A:B,2,0),0),$Q69)),"")</f>
        <v>45105</v>
      </c>
      <c r="S69" s="196">
        <f>IF($Q69&lt;&gt;"",IF($G69="周付",($Q69+1)*7+$P69-1+_xlfn.IFNA(VLOOKUP($B69,租期调整!A:B,2,0),0),EDATE($P69+_xlfn.IFNA(VLOOKUP($B69,租期调整!A:B,2,0),0),$Q69+1)-1),"")</f>
        <v>45134</v>
      </c>
      <c r="T69" s="173">
        <v>-4500</v>
      </c>
      <c r="U69" s="173"/>
      <c r="V69" s="199">
        <f t="shared" si="9"/>
        <v>4500</v>
      </c>
      <c r="W69" s="193">
        <f t="shared" si="10"/>
        <v>0</v>
      </c>
      <c r="X69" s="211">
        <f t="shared" ca="1" si="11"/>
        <v>0.86</v>
      </c>
      <c r="Y69" s="190" t="s">
        <v>236</v>
      </c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>
        <v>3500</v>
      </c>
      <c r="AK69" s="160"/>
      <c r="AL69" s="160"/>
      <c r="AM69" s="160"/>
      <c r="AN69" s="160">
        <v>1000</v>
      </c>
      <c r="AO69" s="160"/>
      <c r="AP69" s="160"/>
      <c r="AQ69" s="160"/>
      <c r="AR69" s="160"/>
      <c r="AS69" s="160"/>
      <c r="AT69" s="160"/>
      <c r="AU69" s="160"/>
      <c r="AV69" s="160"/>
      <c r="AW69" s="160"/>
      <c r="AX69" s="160"/>
      <c r="AY69" s="160"/>
      <c r="AZ69" s="160"/>
      <c r="BA69" s="160"/>
      <c r="BB69" s="160"/>
      <c r="BC69" s="160"/>
      <c r="BD69" s="160"/>
    </row>
    <row r="70" spans="1:56" hidden="1" x14ac:dyDescent="0.15">
      <c r="A70" s="157">
        <f>IF(H70&lt;&gt;"",VLOOKUP(H70,车牌序号!A:B,2,0),"")</f>
        <v>36</v>
      </c>
      <c r="B70" s="157" t="s">
        <v>788</v>
      </c>
      <c r="C70" s="82" t="s">
        <v>485</v>
      </c>
      <c r="D70" s="82" t="s">
        <v>351</v>
      </c>
      <c r="E70" s="90">
        <v>44985</v>
      </c>
      <c r="F70" s="90">
        <v>45077</v>
      </c>
      <c r="G70" s="82" t="s">
        <v>265</v>
      </c>
      <c r="H70" s="82" t="s">
        <v>486</v>
      </c>
      <c r="I70" s="188">
        <v>10000</v>
      </c>
      <c r="J70" s="188">
        <v>7200</v>
      </c>
      <c r="K70" s="166" t="s">
        <v>416</v>
      </c>
      <c r="L70" s="153">
        <v>45035</v>
      </c>
      <c r="M70" s="153" t="s">
        <v>792</v>
      </c>
      <c r="N70" s="139" t="s">
        <v>236</v>
      </c>
      <c r="O70" s="158">
        <f t="shared" si="8"/>
        <v>45077</v>
      </c>
      <c r="P70" s="170">
        <v>44986</v>
      </c>
      <c r="Q70" s="85">
        <v>2</v>
      </c>
      <c r="R70" s="196">
        <f>IF($Q70&lt;&gt;"",IF($G70="周付",($Q70)*7+$P70+_xlfn.IFNA(VLOOKUP($B70,租期调整!A:B,2,0),0),EDATE($P70+_xlfn.IFNA(VLOOKUP($B70,租期调整!A:B,2,0),0),$Q70)),"")</f>
        <v>45047</v>
      </c>
      <c r="S70" s="196">
        <f>IF($Q70&lt;&gt;"",IF($G70="周付",($Q70+1)*7+$P70-1+_xlfn.IFNA(VLOOKUP($B70,租期调整!A:B,2,0),0),EDATE($P70+_xlfn.IFNA(VLOOKUP($B70,租期调整!A:B,2,0),0),$Q70+1)-1),"")</f>
        <v>45077</v>
      </c>
      <c r="T70" s="173">
        <v>0</v>
      </c>
      <c r="U70" s="173"/>
      <c r="V70" s="199">
        <f t="shared" si="9"/>
        <v>0</v>
      </c>
      <c r="W70" s="193">
        <f t="shared" si="10"/>
        <v>0</v>
      </c>
      <c r="X70" s="211" t="str">
        <f t="shared" ca="1" si="11"/>
        <v/>
      </c>
      <c r="Y70" s="190" t="s">
        <v>236</v>
      </c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0"/>
      <c r="BA70" s="160"/>
      <c r="BB70" s="160"/>
      <c r="BC70" s="160"/>
      <c r="BD70" s="160"/>
    </row>
    <row r="71" spans="1:56" hidden="1" x14ac:dyDescent="0.15">
      <c r="A71" s="157">
        <f>IF(H71&lt;&gt;"",VLOOKUP(H71,车牌序号!A:B,2,0),"")</f>
        <v>135</v>
      </c>
      <c r="B71" s="157" t="s">
        <v>866</v>
      </c>
      <c r="C71" s="82" t="s">
        <v>618</v>
      </c>
      <c r="D71" s="82" t="s">
        <v>236</v>
      </c>
      <c r="E71" s="90">
        <v>44985</v>
      </c>
      <c r="F71" s="90">
        <v>45077</v>
      </c>
      <c r="G71" s="82" t="s">
        <v>265</v>
      </c>
      <c r="H71" s="82" t="s">
        <v>619</v>
      </c>
      <c r="I71" s="188">
        <v>6000</v>
      </c>
      <c r="J71" s="188">
        <v>4500</v>
      </c>
      <c r="K71" s="166" t="s">
        <v>416</v>
      </c>
      <c r="M71" s="153" t="s">
        <v>236</v>
      </c>
      <c r="N71" s="139" t="s">
        <v>236</v>
      </c>
      <c r="O71" s="158">
        <f t="shared" si="8"/>
        <v>45046</v>
      </c>
      <c r="P71" s="170">
        <v>44986</v>
      </c>
      <c r="Q71" s="85">
        <v>1</v>
      </c>
      <c r="R71" s="196">
        <f>IF($Q71&lt;&gt;"",IF($G71="周付",($Q71)*7+$P71+_xlfn.IFNA(VLOOKUP($B71,租期调整!A:B,2,0),0),EDATE($P71+_xlfn.IFNA(VLOOKUP($B71,租期调整!A:B,2,0),0),$Q71)),"")</f>
        <v>45017</v>
      </c>
      <c r="S71" s="196">
        <f>IF($Q71&lt;&gt;"",IF($G71="周付",($Q71+1)*7+$P71-1+_xlfn.IFNA(VLOOKUP($B71,租期调整!A:B,2,0),0),EDATE($P71+_xlfn.IFNA(VLOOKUP($B71,租期调整!A:B,2,0),0),$Q71+1)-1),"")</f>
        <v>45046</v>
      </c>
      <c r="T71" s="173">
        <v>-1000</v>
      </c>
      <c r="U71" s="173"/>
      <c r="V71" s="199">
        <f t="shared" si="9"/>
        <v>0</v>
      </c>
      <c r="W71" s="193">
        <f t="shared" si="10"/>
        <v>-1000</v>
      </c>
      <c r="X71" s="211" t="str">
        <f t="shared" ca="1" si="11"/>
        <v/>
      </c>
      <c r="Y71" s="190" t="s">
        <v>236</v>
      </c>
      <c r="Z71" s="160"/>
      <c r="AA71" s="160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0"/>
      <c r="AV71" s="160"/>
      <c r="AW71" s="160"/>
      <c r="AX71" s="160"/>
      <c r="AY71" s="160"/>
      <c r="AZ71" s="160"/>
      <c r="BA71" s="160"/>
      <c r="BB71" s="160"/>
      <c r="BC71" s="160"/>
      <c r="BD71" s="160"/>
    </row>
    <row r="72" spans="1:56" x14ac:dyDescent="0.15">
      <c r="A72" s="157">
        <f>IF(H72&lt;&gt;"",VLOOKUP(H72,车牌序号!A:B,2,0),"")</f>
        <v>77</v>
      </c>
      <c r="B72" s="157" t="s">
        <v>867</v>
      </c>
      <c r="C72" s="82" t="s">
        <v>552</v>
      </c>
      <c r="D72" s="82" t="s">
        <v>351</v>
      </c>
      <c r="E72" s="90">
        <v>44987</v>
      </c>
      <c r="F72" s="90">
        <v>45085</v>
      </c>
      <c r="G72" s="82" t="s">
        <v>265</v>
      </c>
      <c r="H72" s="82" t="s">
        <v>553</v>
      </c>
      <c r="I72" s="188">
        <v>10000</v>
      </c>
      <c r="J72" s="188">
        <v>7200</v>
      </c>
      <c r="K72" s="166" t="s">
        <v>404</v>
      </c>
      <c r="L72" s="153">
        <v>45035</v>
      </c>
      <c r="M72" s="153" t="s">
        <v>792</v>
      </c>
      <c r="N72" s="139" t="s">
        <v>236</v>
      </c>
      <c r="O72" s="158">
        <f t="shared" si="8"/>
        <v>45115</v>
      </c>
      <c r="P72" s="170">
        <v>44994</v>
      </c>
      <c r="Q72" s="85">
        <v>3</v>
      </c>
      <c r="R72" s="196">
        <f>IF($Q72&lt;&gt;"",IF($G72="周付",($Q72)*7+$P72+_xlfn.IFNA(VLOOKUP($B72,租期调整!A:B,2,0),0),EDATE($P72+_xlfn.IFNA(VLOOKUP($B72,租期调整!A:B,2,0),0),$Q72)),"")</f>
        <v>45086</v>
      </c>
      <c r="S72" s="196">
        <f>IF($Q72&lt;&gt;"",IF($G72="周付",($Q72+1)*7+$P72-1+_xlfn.IFNA(VLOOKUP($B72,租期调整!A:B,2,0),0),EDATE($P72+_xlfn.IFNA(VLOOKUP($B72,租期调整!A:B,2,0),0),$Q72+1)-1),"")</f>
        <v>45115</v>
      </c>
      <c r="T72" s="173">
        <v>0</v>
      </c>
      <c r="U72" s="173">
        <v>7200</v>
      </c>
      <c r="V72" s="199">
        <f t="shared" si="9"/>
        <v>7200</v>
      </c>
      <c r="W72" s="193">
        <f t="shared" si="10"/>
        <v>0</v>
      </c>
      <c r="X72" s="211">
        <f t="shared" ca="1" si="11"/>
        <v>0.4</v>
      </c>
      <c r="Y72" s="190" t="s">
        <v>236</v>
      </c>
      <c r="Z72" s="160"/>
      <c r="AA72" s="160"/>
      <c r="AB72" s="160"/>
      <c r="AC72" s="160"/>
      <c r="AD72" s="160"/>
      <c r="AE72" s="160"/>
      <c r="AF72" s="160"/>
      <c r="AG72" s="160"/>
      <c r="AH72" s="160"/>
      <c r="AI72" s="160"/>
      <c r="AJ72" s="160">
        <v>7200</v>
      </c>
      <c r="AK72" s="160"/>
      <c r="AL72" s="160"/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  <c r="BB72" s="160"/>
      <c r="BC72" s="160"/>
      <c r="BD72" s="160"/>
    </row>
    <row r="73" spans="1:56" hidden="1" x14ac:dyDescent="0.15">
      <c r="A73" s="157">
        <f>IF(H73&lt;&gt;"",VLOOKUP(H73,车牌序号!A:B,2,0),"")</f>
        <v>52</v>
      </c>
      <c r="B73" s="157" t="s">
        <v>759</v>
      </c>
      <c r="C73" s="82" t="s">
        <v>282</v>
      </c>
      <c r="D73" s="82" t="s">
        <v>351</v>
      </c>
      <c r="E73" s="90">
        <v>44988</v>
      </c>
      <c r="F73" s="90">
        <v>45080</v>
      </c>
      <c r="G73" s="82" t="s">
        <v>265</v>
      </c>
      <c r="H73" s="82" t="s">
        <v>512</v>
      </c>
      <c r="I73" s="188">
        <v>10000</v>
      </c>
      <c r="J73" s="188">
        <v>7200</v>
      </c>
      <c r="K73" s="166" t="s">
        <v>416</v>
      </c>
      <c r="L73" s="153">
        <v>45037</v>
      </c>
      <c r="M73" s="153" t="s">
        <v>236</v>
      </c>
      <c r="N73" s="139" t="s">
        <v>794</v>
      </c>
      <c r="O73" s="158">
        <f t="shared" si="8"/>
        <v>45107</v>
      </c>
      <c r="P73" s="170">
        <v>45017</v>
      </c>
      <c r="Q73" s="85">
        <v>2</v>
      </c>
      <c r="R73" s="196">
        <f>IF($Q73&lt;&gt;"",IF($G73="周付",($Q73)*7+$P73+_xlfn.IFNA(VLOOKUP($B73,租期调整!A:B,2,0),0),EDATE($P73+_xlfn.IFNA(VLOOKUP($B73,租期调整!A:B,2,0),0),$Q73)),"")</f>
        <v>45078</v>
      </c>
      <c r="S73" s="196">
        <f>IF($Q73&lt;&gt;"",IF($G73="周付",($Q73+1)*7+$P73-1+_xlfn.IFNA(VLOOKUP($B73,租期调整!A:B,2,0),0),EDATE($P73+_xlfn.IFNA(VLOOKUP($B73,租期调整!A:B,2,0),0),$Q73+1)-1),"")</f>
        <v>45107</v>
      </c>
      <c r="T73" s="173">
        <v>0</v>
      </c>
      <c r="U73" s="173"/>
      <c r="V73" s="199">
        <f t="shared" si="9"/>
        <v>0</v>
      </c>
      <c r="W73" s="193">
        <f t="shared" si="10"/>
        <v>0</v>
      </c>
      <c r="X73" s="211" t="str">
        <f t="shared" ca="1" si="11"/>
        <v/>
      </c>
      <c r="Y73" s="190" t="s">
        <v>236</v>
      </c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  <c r="AM73" s="160"/>
      <c r="AN73" s="160"/>
      <c r="AO73" s="160"/>
      <c r="AP73" s="160"/>
      <c r="AQ73" s="160"/>
      <c r="AR73" s="160"/>
      <c r="AS73" s="160"/>
      <c r="AT73" s="160"/>
      <c r="AU73" s="160"/>
      <c r="AV73" s="160"/>
      <c r="AW73" s="160"/>
      <c r="AX73" s="160"/>
      <c r="AY73" s="160"/>
      <c r="AZ73" s="160"/>
      <c r="BA73" s="160"/>
      <c r="BB73" s="160"/>
      <c r="BC73" s="160"/>
      <c r="BD73" s="160"/>
    </row>
    <row r="74" spans="1:56" x14ac:dyDescent="0.15">
      <c r="A74" s="157">
        <f>IF(H74&lt;&gt;"",VLOOKUP(H74,车牌序号!A:B,2,0),"")</f>
        <v>53</v>
      </c>
      <c r="B74" s="157" t="s">
        <v>767</v>
      </c>
      <c r="C74" s="82" t="s">
        <v>513</v>
      </c>
      <c r="D74" s="82" t="s">
        <v>351</v>
      </c>
      <c r="E74" s="90">
        <v>44988</v>
      </c>
      <c r="F74" s="90">
        <v>45171</v>
      </c>
      <c r="G74" s="82" t="s">
        <v>265</v>
      </c>
      <c r="H74" s="82" t="s">
        <v>514</v>
      </c>
      <c r="I74" s="188">
        <v>10000</v>
      </c>
      <c r="J74" s="188">
        <v>7200</v>
      </c>
      <c r="K74" s="166" t="s">
        <v>404</v>
      </c>
      <c r="L74" s="153">
        <v>45035</v>
      </c>
      <c r="M74" s="153" t="s">
        <v>792</v>
      </c>
      <c r="N74" s="139" t="s">
        <v>236</v>
      </c>
      <c r="O74" s="158">
        <f t="shared" si="8"/>
        <v>45140</v>
      </c>
      <c r="P74" s="170">
        <v>44868</v>
      </c>
      <c r="Q74" s="85">
        <v>8</v>
      </c>
      <c r="R74" s="196">
        <f>IF($Q74&lt;&gt;"",IF($G74="周付",($Q74)*7+$P74+_xlfn.IFNA(VLOOKUP($B74,租期调整!A:B,2,0),0),EDATE($P74+_xlfn.IFNA(VLOOKUP($B74,租期调整!A:B,2,0),0),$Q74)),"")</f>
        <v>45110</v>
      </c>
      <c r="S74" s="196">
        <f>IF($Q74&lt;&gt;"",IF($G74="周付",($Q74+1)*7+$P74-1+_xlfn.IFNA(VLOOKUP($B74,租期调整!A:B,2,0),0),EDATE($P74+_xlfn.IFNA(VLOOKUP($B74,租期调整!A:B,2,0),0),$Q74+1)-1),"")</f>
        <v>45140</v>
      </c>
      <c r="T74" s="173">
        <v>0</v>
      </c>
      <c r="U74" s="173">
        <v>7200</v>
      </c>
      <c r="V74" s="199">
        <f t="shared" si="9"/>
        <v>7200</v>
      </c>
      <c r="W74" s="193">
        <f t="shared" si="10"/>
        <v>0</v>
      </c>
      <c r="X74" s="211">
        <f t="shared" ca="1" si="11"/>
        <v>1</v>
      </c>
      <c r="Y74" s="190" t="s">
        <v>236</v>
      </c>
      <c r="Z74" s="214">
        <v>7200</v>
      </c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  <c r="BB74" s="160"/>
      <c r="BC74" s="160"/>
      <c r="BD74" s="160"/>
    </row>
    <row r="75" spans="1:56" hidden="1" x14ac:dyDescent="0.15">
      <c r="A75" s="157">
        <f>IF(H75&lt;&gt;"",VLOOKUP(H75,车牌序号!A:B,2,0),"")</f>
        <v>85</v>
      </c>
      <c r="B75" s="157" t="s">
        <v>715</v>
      </c>
      <c r="C75" s="82" t="s">
        <v>581</v>
      </c>
      <c r="D75" s="82" t="s">
        <v>351</v>
      </c>
      <c r="E75" s="89">
        <v>44988</v>
      </c>
      <c r="F75" s="90">
        <v>45172</v>
      </c>
      <c r="G75" s="82" t="s">
        <v>265</v>
      </c>
      <c r="H75" s="82" t="s">
        <v>582</v>
      </c>
      <c r="I75" s="188">
        <v>10000</v>
      </c>
      <c r="J75" s="188">
        <v>7500</v>
      </c>
      <c r="K75" s="166" t="s">
        <v>424</v>
      </c>
      <c r="L75" s="152" t="s">
        <v>941</v>
      </c>
      <c r="M75" s="153" t="s">
        <v>793</v>
      </c>
      <c r="N75" s="139" t="s">
        <v>793</v>
      </c>
      <c r="O75" s="158">
        <f t="shared" si="8"/>
        <v>45049</v>
      </c>
      <c r="P75" s="170">
        <v>44989</v>
      </c>
      <c r="Q75" s="85">
        <v>1</v>
      </c>
      <c r="R75" s="196">
        <f>IF($Q75&lt;&gt;"",IF($G75="周付",($Q75)*7+$P75,EDATE($P75,$Q75)),"")</f>
        <v>45020</v>
      </c>
      <c r="S75" s="196">
        <f>IF($Q75&lt;&gt;"",IF($G75="周付",($Q75+1)*7+$P75-1,EDATE($P75,$Q75+1)-1),"")</f>
        <v>45049</v>
      </c>
      <c r="T75" s="173">
        <v>-15500</v>
      </c>
      <c r="U75" s="173"/>
      <c r="V75" s="199">
        <f t="shared" si="9"/>
        <v>0</v>
      </c>
      <c r="W75" s="193">
        <f t="shared" si="10"/>
        <v>-15500</v>
      </c>
      <c r="X75" s="211" t="str">
        <f t="shared" ca="1" si="11"/>
        <v/>
      </c>
      <c r="Y75" s="190" t="s">
        <v>236</v>
      </c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60"/>
      <c r="AN75" s="160"/>
      <c r="AO75" s="160"/>
      <c r="AP75" s="160"/>
      <c r="AQ75" s="160"/>
      <c r="AR75" s="160"/>
      <c r="AS75" s="160"/>
      <c r="AT75" s="160"/>
      <c r="AU75" s="160"/>
      <c r="AV75" s="160"/>
      <c r="AW75" s="160"/>
      <c r="AX75" s="160"/>
      <c r="AY75" s="160"/>
      <c r="AZ75" s="160"/>
      <c r="BA75" s="160"/>
      <c r="BB75" s="160"/>
      <c r="BC75" s="160"/>
      <c r="BD75" s="160"/>
    </row>
    <row r="76" spans="1:56" hidden="1" x14ac:dyDescent="0.15">
      <c r="A76" s="157">
        <f>IF(H76&lt;&gt;"",VLOOKUP(H76,车牌序号!A:B,2,0),"")</f>
        <v>86</v>
      </c>
      <c r="B76" s="157" t="s">
        <v>734</v>
      </c>
      <c r="C76" s="82" t="s">
        <v>567</v>
      </c>
      <c r="D76" s="82" t="s">
        <v>351</v>
      </c>
      <c r="E76" s="90">
        <v>44988</v>
      </c>
      <c r="F76" s="90">
        <v>45172</v>
      </c>
      <c r="G76" s="82" t="s">
        <v>265</v>
      </c>
      <c r="H76" s="82" t="s">
        <v>568</v>
      </c>
      <c r="I76" s="188">
        <v>10000</v>
      </c>
      <c r="J76" s="188">
        <v>7500</v>
      </c>
      <c r="K76" s="166" t="s">
        <v>928</v>
      </c>
      <c r="L76" s="153">
        <v>45037</v>
      </c>
      <c r="M76" s="153" t="s">
        <v>236</v>
      </c>
      <c r="N76" s="139" t="s">
        <v>794</v>
      </c>
      <c r="O76" s="158">
        <f t="shared" si="8"/>
        <v>45080</v>
      </c>
      <c r="P76" s="170">
        <v>44989</v>
      </c>
      <c r="Q76" s="85">
        <v>2</v>
      </c>
      <c r="R76" s="196">
        <f>IF($Q76&lt;&gt;"",IF($G76="周付",($Q76)*7+$P76+_xlfn.IFNA(VLOOKUP($B76,租期调整!A:B,2,0),0),EDATE($P76+_xlfn.IFNA(VLOOKUP($B76,租期调整!A:B,2,0),0),$Q76)),"")</f>
        <v>45050</v>
      </c>
      <c r="S76" s="196">
        <f>IF($Q76&lt;&gt;"",IF($G76="周付",($Q76+1)*7+$P76-1+_xlfn.IFNA(VLOOKUP($B76,租期调整!A:B,2,0),0),EDATE($P76+_xlfn.IFNA(VLOOKUP($B76,租期调整!A:B,2,0),0),$Q76+1)-1),"")</f>
        <v>45080</v>
      </c>
      <c r="T76" s="173">
        <v>-6500</v>
      </c>
      <c r="U76" s="173"/>
      <c r="V76" s="199">
        <f t="shared" si="9"/>
        <v>0</v>
      </c>
      <c r="W76" s="193">
        <f t="shared" si="10"/>
        <v>-6500</v>
      </c>
      <c r="X76" s="211" t="str">
        <f t="shared" ca="1" si="11"/>
        <v/>
      </c>
      <c r="Y76" s="190" t="s">
        <v>236</v>
      </c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0"/>
      <c r="BB76" s="160"/>
      <c r="BC76" s="160"/>
      <c r="BD76" s="160"/>
    </row>
    <row r="77" spans="1:56" hidden="1" x14ac:dyDescent="0.15">
      <c r="A77" s="157">
        <f>IF(H77&lt;&gt;"",VLOOKUP(H77,车牌序号!A:B,2,0),"")</f>
        <v>134</v>
      </c>
      <c r="B77" s="157" t="s">
        <v>739</v>
      </c>
      <c r="C77" s="82" t="s">
        <v>288</v>
      </c>
      <c r="D77" s="82" t="s">
        <v>236</v>
      </c>
      <c r="E77" s="90">
        <v>44988</v>
      </c>
      <c r="F77" s="90">
        <v>45080</v>
      </c>
      <c r="G77" s="82" t="s">
        <v>265</v>
      </c>
      <c r="H77" s="82" t="s">
        <v>617</v>
      </c>
      <c r="I77" s="188">
        <v>5000</v>
      </c>
      <c r="J77" s="188">
        <v>4500</v>
      </c>
      <c r="K77" s="166" t="s">
        <v>939</v>
      </c>
      <c r="M77" s="153" t="s">
        <v>236</v>
      </c>
      <c r="N77" s="139" t="s">
        <v>236</v>
      </c>
      <c r="O77" s="158">
        <f t="shared" si="8"/>
        <v>45049</v>
      </c>
      <c r="P77" s="170">
        <v>44989</v>
      </c>
      <c r="Q77" s="85">
        <v>1</v>
      </c>
      <c r="R77" s="196">
        <f>IF($Q77&lt;&gt;"",IF($G77="周付",($Q77)*7+$P77+_xlfn.IFNA(VLOOKUP($B77,租期调整!A:B,2,0),0),EDATE($P77+_xlfn.IFNA(VLOOKUP($B77,租期调整!A:B,2,0),0),$Q77)),"")</f>
        <v>45020</v>
      </c>
      <c r="S77" s="196">
        <f>IF($Q77&lt;&gt;"",IF($G77="周付",($Q77+1)*7+$P77-1+_xlfn.IFNA(VLOOKUP($B77,租期调整!A:B,2,0),0),EDATE($P77+_xlfn.IFNA(VLOOKUP($B77,租期调整!A:B,2,0),0),$Q77+1)-1),"")</f>
        <v>45049</v>
      </c>
      <c r="T77" s="173">
        <v>0</v>
      </c>
      <c r="U77" s="173"/>
      <c r="V77" s="199">
        <f t="shared" si="9"/>
        <v>0</v>
      </c>
      <c r="W77" s="193">
        <f t="shared" si="10"/>
        <v>0</v>
      </c>
      <c r="X77" s="211" t="str">
        <f t="shared" ca="1" si="11"/>
        <v/>
      </c>
      <c r="Y77" s="190" t="s">
        <v>236</v>
      </c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60"/>
      <c r="AN77" s="160"/>
      <c r="AO77" s="160"/>
      <c r="AP77" s="160"/>
      <c r="AQ77" s="160"/>
      <c r="AR77" s="160"/>
      <c r="AS77" s="160"/>
      <c r="AT77" s="160"/>
      <c r="AU77" s="160"/>
      <c r="AV77" s="160"/>
      <c r="AW77" s="160"/>
      <c r="AX77" s="160"/>
      <c r="AY77" s="160"/>
      <c r="AZ77" s="160"/>
      <c r="BA77" s="160"/>
      <c r="BB77" s="160"/>
      <c r="BC77" s="160"/>
      <c r="BD77" s="160"/>
    </row>
    <row r="78" spans="1:56" hidden="1" x14ac:dyDescent="0.15">
      <c r="A78" s="157">
        <f>IF(H78&lt;&gt;"",VLOOKUP(H78,车牌序号!A:B,2,0),"")</f>
        <v>118</v>
      </c>
      <c r="B78" s="157" t="s">
        <v>702</v>
      </c>
      <c r="C78" s="82" t="s">
        <v>588</v>
      </c>
      <c r="D78" s="82" t="s">
        <v>236</v>
      </c>
      <c r="E78" s="90">
        <v>44993</v>
      </c>
      <c r="F78" s="90">
        <v>45091</v>
      </c>
      <c r="G78" s="82" t="s">
        <v>265</v>
      </c>
      <c r="H78" s="82" t="s">
        <v>589</v>
      </c>
      <c r="I78" s="188">
        <v>8000</v>
      </c>
      <c r="J78" s="188">
        <v>5000</v>
      </c>
      <c r="K78" s="166" t="s">
        <v>416</v>
      </c>
      <c r="M78" s="153" t="s">
        <v>236</v>
      </c>
      <c r="N78" s="139" t="s">
        <v>236</v>
      </c>
      <c r="O78" s="158">
        <f t="shared" si="8"/>
        <v>45046</v>
      </c>
      <c r="P78" s="170">
        <v>44986</v>
      </c>
      <c r="Q78" s="85">
        <v>1</v>
      </c>
      <c r="R78" s="196">
        <f>IF($Q78&lt;&gt;"",IF($G78="周付",($Q78)*7+$P78,EDATE($P78,$Q78)),"")</f>
        <v>45017</v>
      </c>
      <c r="S78" s="196">
        <f>IF($Q78&lt;&gt;"",IF($G78="周付",($Q78+1)*7+$P78-1,EDATE($P78,$Q78+1)-1),"")</f>
        <v>45046</v>
      </c>
      <c r="T78" s="173">
        <v>-5000</v>
      </c>
      <c r="U78" s="173"/>
      <c r="V78" s="199">
        <f t="shared" si="9"/>
        <v>0</v>
      </c>
      <c r="W78" s="193">
        <f t="shared" si="10"/>
        <v>-5000</v>
      </c>
      <c r="X78" s="211" t="str">
        <f t="shared" ca="1" si="11"/>
        <v/>
      </c>
      <c r="Y78" s="190" t="s">
        <v>236</v>
      </c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  <c r="BB78" s="160"/>
      <c r="BC78" s="160"/>
      <c r="BD78" s="160"/>
    </row>
    <row r="79" spans="1:56" x14ac:dyDescent="0.15">
      <c r="A79" s="157">
        <f>IF(H79&lt;&gt;"",VLOOKUP(H79,车牌序号!A:B,2,0),"")</f>
        <v>117</v>
      </c>
      <c r="B79" s="157" t="s">
        <v>726</v>
      </c>
      <c r="C79" s="82" t="s">
        <v>586</v>
      </c>
      <c r="D79" s="82" t="s">
        <v>351</v>
      </c>
      <c r="E79" s="90">
        <v>44994</v>
      </c>
      <c r="F79" s="90">
        <v>45216</v>
      </c>
      <c r="G79" s="82" t="s">
        <v>265</v>
      </c>
      <c r="H79" s="82" t="s">
        <v>587</v>
      </c>
      <c r="I79" s="188">
        <v>8000</v>
      </c>
      <c r="J79" s="188">
        <v>5000</v>
      </c>
      <c r="K79" s="166" t="s">
        <v>404</v>
      </c>
      <c r="L79" s="153">
        <v>45035</v>
      </c>
      <c r="M79" s="153" t="s">
        <v>792</v>
      </c>
      <c r="N79" s="139" t="s">
        <v>236</v>
      </c>
      <c r="O79" s="158">
        <f t="shared" si="8"/>
        <v>45155</v>
      </c>
      <c r="P79" s="170">
        <v>45003</v>
      </c>
      <c r="Q79" s="85">
        <v>4</v>
      </c>
      <c r="R79" s="196">
        <f>IF($Q79&lt;&gt;"",IF($G79="周付",($Q79)*7+$P79+_xlfn.IFNA(VLOOKUP($B79,租期调整!A:B,2,0),0),EDATE($P79+_xlfn.IFNA(VLOOKUP($B79,租期调整!A:B,2,0),0),$Q79)),"")</f>
        <v>45125</v>
      </c>
      <c r="S79" s="196">
        <f>IF($Q79&lt;&gt;"",IF($G79="周付",($Q79+1)*7+$P79-1+_xlfn.IFNA(VLOOKUP($B79,租期调整!A:B,2,0),0),EDATE($P79+_xlfn.IFNA(VLOOKUP($B79,租期调整!A:B,2,0),0),$Q79+1)-1),"")</f>
        <v>45155</v>
      </c>
      <c r="T79" s="173">
        <v>0</v>
      </c>
      <c r="U79" s="173">
        <v>5000</v>
      </c>
      <c r="V79" s="199">
        <f t="shared" si="9"/>
        <v>5000</v>
      </c>
      <c r="W79" s="193">
        <f t="shared" si="10"/>
        <v>0</v>
      </c>
      <c r="X79" s="211">
        <f t="shared" ca="1" si="11"/>
        <v>1</v>
      </c>
      <c r="Y79" s="190" t="s">
        <v>236</v>
      </c>
      <c r="Z79" s="160"/>
      <c r="AA79" s="160"/>
      <c r="AB79" s="160"/>
      <c r="AC79" s="160"/>
      <c r="AD79" s="160"/>
      <c r="AF79" s="160">
        <v>5000</v>
      </c>
      <c r="AG79" s="160"/>
      <c r="AH79" s="160"/>
      <c r="AI79" s="160"/>
      <c r="AJ79" s="160"/>
      <c r="AK79" s="160"/>
      <c r="AL79" s="160"/>
      <c r="AM79" s="160"/>
      <c r="AN79" s="160"/>
      <c r="AO79" s="160"/>
      <c r="AP79" s="160"/>
      <c r="AQ79" s="160"/>
      <c r="AR79" s="160"/>
      <c r="AS79" s="160"/>
      <c r="AT79" s="160"/>
      <c r="AU79" s="160"/>
      <c r="AV79" s="160"/>
      <c r="AW79" s="160"/>
      <c r="AX79" s="160"/>
      <c r="AY79" s="160"/>
      <c r="AZ79" s="160"/>
      <c r="BA79" s="160"/>
      <c r="BB79" s="160"/>
      <c r="BC79" s="160"/>
      <c r="BD79" s="160"/>
    </row>
    <row r="80" spans="1:56" x14ac:dyDescent="0.15">
      <c r="A80" s="157">
        <f>IF(H80&lt;&gt;"",VLOOKUP(H80,车牌序号!A:B,2,0),"")</f>
        <v>18</v>
      </c>
      <c r="B80" s="157" t="s">
        <v>868</v>
      </c>
      <c r="C80" s="82" t="s">
        <v>452</v>
      </c>
      <c r="D80" s="82" t="s">
        <v>351</v>
      </c>
      <c r="E80" s="90">
        <v>44996</v>
      </c>
      <c r="F80" s="90">
        <v>45199</v>
      </c>
      <c r="G80" s="82" t="s">
        <v>265</v>
      </c>
      <c r="H80" s="82" t="s">
        <v>453</v>
      </c>
      <c r="I80" s="188">
        <v>10000</v>
      </c>
      <c r="J80" s="188">
        <v>7200</v>
      </c>
      <c r="K80" s="166" t="s">
        <v>404</v>
      </c>
      <c r="L80" s="153">
        <v>45037</v>
      </c>
      <c r="M80" s="153" t="s">
        <v>236</v>
      </c>
      <c r="N80" s="139" t="s">
        <v>794</v>
      </c>
      <c r="O80" s="158">
        <f t="shared" si="8"/>
        <v>45148</v>
      </c>
      <c r="P80" s="170">
        <v>44996</v>
      </c>
      <c r="Q80" s="85">
        <v>4</v>
      </c>
      <c r="R80" s="196">
        <f>IF($Q80&lt;&gt;"",IF($G80="周付",($Q80)*7+$P80+_xlfn.IFNA(VLOOKUP($B80,租期调整!A:B,2,0),0),EDATE($P80+_xlfn.IFNA(VLOOKUP($B80,租期调整!A:B,2,0),0),$Q80)),"")</f>
        <v>45118</v>
      </c>
      <c r="S80" s="196">
        <f>IF($Q80&lt;&gt;"",IF($G80="周付",($Q80+1)*7+$P80-1+_xlfn.IFNA(VLOOKUP($B80,租期调整!A:B,2,0),0),EDATE($P80+_xlfn.IFNA(VLOOKUP($B80,租期调整!A:B,2,0),0),$Q80+1)-1),"")</f>
        <v>45148</v>
      </c>
      <c r="T80" s="173">
        <v>0</v>
      </c>
      <c r="U80" s="173">
        <v>7200</v>
      </c>
      <c r="V80" s="199">
        <f t="shared" si="9"/>
        <v>4200</v>
      </c>
      <c r="W80" s="193">
        <f t="shared" si="10"/>
        <v>-3000</v>
      </c>
      <c r="X80" s="211">
        <f t="shared" ca="1" si="11"/>
        <v>0.7</v>
      </c>
      <c r="Y80" s="190" t="s">
        <v>236</v>
      </c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>
        <v>4200</v>
      </c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0"/>
      <c r="AY80" s="160"/>
      <c r="AZ80" s="160"/>
      <c r="BA80" s="160"/>
      <c r="BB80" s="160"/>
      <c r="BC80" s="160"/>
      <c r="BD80" s="160"/>
    </row>
    <row r="81" spans="1:56" x14ac:dyDescent="0.15">
      <c r="A81" s="157">
        <f>IF(H81&lt;&gt;"",VLOOKUP(H81,车牌序号!A:B,2,0),"")</f>
        <v>20</v>
      </c>
      <c r="B81" s="157" t="s">
        <v>1043</v>
      </c>
      <c r="C81" s="82" t="s">
        <v>456</v>
      </c>
      <c r="D81" s="82" t="s">
        <v>351</v>
      </c>
      <c r="E81" s="90">
        <v>44996</v>
      </c>
      <c r="F81" s="90">
        <v>45199</v>
      </c>
      <c r="G81" s="82" t="s">
        <v>265</v>
      </c>
      <c r="H81" s="82" t="s">
        <v>457</v>
      </c>
      <c r="I81" s="188">
        <v>10000</v>
      </c>
      <c r="J81" s="188">
        <v>7200</v>
      </c>
      <c r="K81" s="166" t="s">
        <v>404</v>
      </c>
      <c r="L81" s="153">
        <v>45037</v>
      </c>
      <c r="M81" s="153" t="s">
        <v>236</v>
      </c>
      <c r="N81" s="139" t="s">
        <v>794</v>
      </c>
      <c r="O81" s="158">
        <f t="shared" si="8"/>
        <v>45150</v>
      </c>
      <c r="P81" s="170">
        <v>44998</v>
      </c>
      <c r="Q81" s="85">
        <v>4</v>
      </c>
      <c r="R81" s="196">
        <f>IF($Q81&lt;&gt;"",IF($G81="周付",($Q81)*7+$P81+_xlfn.IFNA(VLOOKUP($B81,租期调整!A:B,2,0),0),EDATE($P81+_xlfn.IFNA(VLOOKUP($B81,租期调整!A:B,2,0),0),$Q81)),"")</f>
        <v>45120</v>
      </c>
      <c r="S81" s="196">
        <f>IF($Q81&lt;&gt;"",IF($G81="周付",($Q81+1)*7+$P81-1+_xlfn.IFNA(VLOOKUP($B81,租期调整!A:B,2,0),0),EDATE($P81+_xlfn.IFNA(VLOOKUP($B81,租期调整!A:B,2,0),0),$Q81+1)-1),"")</f>
        <v>45150</v>
      </c>
      <c r="T81" s="173">
        <v>0</v>
      </c>
      <c r="U81" s="173">
        <v>7200</v>
      </c>
      <c r="V81" s="199">
        <f t="shared" si="9"/>
        <v>7200</v>
      </c>
      <c r="W81" s="193">
        <f t="shared" si="10"/>
        <v>0</v>
      </c>
      <c r="X81" s="211">
        <f t="shared" ca="1" si="11"/>
        <v>1</v>
      </c>
      <c r="Y81" s="190" t="s">
        <v>236</v>
      </c>
      <c r="Z81" s="160"/>
      <c r="AA81" s="160"/>
      <c r="AB81" s="160"/>
      <c r="AC81" s="160"/>
      <c r="AD81" s="160"/>
      <c r="AE81" s="160"/>
      <c r="AF81" s="160"/>
      <c r="AG81" s="160"/>
      <c r="AH81" s="160"/>
      <c r="AI81" s="160"/>
      <c r="AJ81" s="160"/>
      <c r="AK81" s="160"/>
      <c r="AL81" s="160"/>
      <c r="AM81" s="214">
        <v>7200</v>
      </c>
      <c r="AN81" s="160"/>
      <c r="AO81" s="160"/>
      <c r="AP81" s="160"/>
      <c r="AQ81" s="160"/>
      <c r="AR81" s="160"/>
      <c r="AS81" s="160"/>
      <c r="AT81" s="160"/>
      <c r="AU81" s="160"/>
      <c r="AV81" s="160"/>
      <c r="AW81" s="160"/>
      <c r="AX81" s="160"/>
      <c r="AY81" s="160"/>
      <c r="AZ81" s="160"/>
      <c r="BA81" s="160"/>
      <c r="BB81" s="160"/>
      <c r="BC81" s="160"/>
      <c r="BD81" s="160"/>
    </row>
    <row r="82" spans="1:56" hidden="1" x14ac:dyDescent="0.15">
      <c r="A82" s="157">
        <f>IF(H82&lt;&gt;"",VLOOKUP(H82,车牌序号!A:B,2,0),"")</f>
        <v>137</v>
      </c>
      <c r="B82" s="157" t="s">
        <v>716</v>
      </c>
      <c r="C82" s="82" t="s">
        <v>290</v>
      </c>
      <c r="D82" s="82" t="s">
        <v>351</v>
      </c>
      <c r="E82" s="90">
        <v>44996</v>
      </c>
      <c r="F82" s="90">
        <v>45107</v>
      </c>
      <c r="G82" s="82" t="s">
        <v>265</v>
      </c>
      <c r="H82" s="82" t="s">
        <v>621</v>
      </c>
      <c r="I82" s="188">
        <v>7000</v>
      </c>
      <c r="J82" s="188">
        <v>4500</v>
      </c>
      <c r="K82" s="166" t="s">
        <v>416</v>
      </c>
      <c r="L82" s="153">
        <v>45037</v>
      </c>
      <c r="M82" s="153" t="s">
        <v>236</v>
      </c>
      <c r="N82" s="139" t="s">
        <v>794</v>
      </c>
      <c r="O82" s="158">
        <f t="shared" si="8"/>
        <v>45120</v>
      </c>
      <c r="P82" s="170">
        <v>44999</v>
      </c>
      <c r="Q82" s="85">
        <v>3</v>
      </c>
      <c r="R82" s="196">
        <f>IF($Q82&lt;&gt;"",IF($G82="周付",($Q82)*7+$P82+_xlfn.IFNA(VLOOKUP($B82,租期调整!A:B,2,0),0),EDATE($P82+_xlfn.IFNA(VLOOKUP($B82,租期调整!A:B,2,0),0),$Q82)),"")</f>
        <v>45091</v>
      </c>
      <c r="S82" s="196">
        <f>IF($Q82&lt;&gt;"",IF($G82="周付",($Q82+1)*7+$P82-1+_xlfn.IFNA(VLOOKUP($B82,租期调整!A:B,2,0),0),EDATE($P82+_xlfn.IFNA(VLOOKUP($B82,租期调整!A:B,2,0),0),$Q82+1)-1),"")</f>
        <v>45120</v>
      </c>
      <c r="T82" s="173">
        <v>-2250</v>
      </c>
      <c r="U82" s="173"/>
      <c r="V82" s="199">
        <f t="shared" si="9"/>
        <v>0</v>
      </c>
      <c r="W82" s="193">
        <f t="shared" si="10"/>
        <v>-2250</v>
      </c>
      <c r="X82" s="211" t="str">
        <f t="shared" ca="1" si="11"/>
        <v/>
      </c>
      <c r="Y82" s="190" t="s">
        <v>236</v>
      </c>
      <c r="Z82" s="160"/>
      <c r="AA82" s="160"/>
      <c r="AB82" s="160"/>
      <c r="AC82" s="160"/>
      <c r="AD82" s="160"/>
      <c r="AE82" s="160"/>
      <c r="AF82" s="160"/>
      <c r="AG82" s="160"/>
      <c r="AH82" s="160"/>
      <c r="AI82" s="160"/>
      <c r="AJ82" s="160"/>
      <c r="AK82" s="160"/>
      <c r="AL82" s="160"/>
      <c r="AM82" s="160"/>
      <c r="AN82" s="160"/>
      <c r="AO82" s="160"/>
      <c r="AP82" s="160"/>
      <c r="AQ82" s="160"/>
      <c r="AR82" s="160"/>
      <c r="AS82" s="160"/>
      <c r="AT82" s="160"/>
      <c r="AU82" s="160"/>
      <c r="AV82" s="160"/>
      <c r="AW82" s="160"/>
      <c r="AX82" s="160"/>
      <c r="AY82" s="160"/>
      <c r="AZ82" s="160"/>
      <c r="BA82" s="160"/>
      <c r="BB82" s="160"/>
      <c r="BC82" s="160"/>
      <c r="BD82" s="160"/>
    </row>
    <row r="83" spans="1:56" x14ac:dyDescent="0.15">
      <c r="A83" s="157">
        <f>IF(H83&lt;&gt;"",VLOOKUP(H83,车牌序号!A:B,2,0),"")</f>
        <v>30</v>
      </c>
      <c r="B83" s="157" t="s">
        <v>870</v>
      </c>
      <c r="C83" s="82" t="s">
        <v>476</v>
      </c>
      <c r="D83" s="82" t="s">
        <v>351</v>
      </c>
      <c r="E83" s="90">
        <v>44997</v>
      </c>
      <c r="F83" s="90">
        <v>45382</v>
      </c>
      <c r="G83" s="82" t="s">
        <v>265</v>
      </c>
      <c r="H83" s="82" t="s">
        <v>477</v>
      </c>
      <c r="I83" s="188">
        <v>10000</v>
      </c>
      <c r="J83" s="188">
        <v>7200</v>
      </c>
      <c r="K83" s="166" t="s">
        <v>404</v>
      </c>
      <c r="L83" s="153">
        <v>45035</v>
      </c>
      <c r="M83" s="153" t="s">
        <v>792</v>
      </c>
      <c r="N83" s="139" t="s">
        <v>236</v>
      </c>
      <c r="O83" s="158">
        <f t="shared" si="8"/>
        <v>45118</v>
      </c>
      <c r="P83" s="170">
        <v>44969</v>
      </c>
      <c r="Q83" s="85">
        <v>4</v>
      </c>
      <c r="R83" s="196">
        <f>IF($Q83&lt;&gt;"",IF($G83="周付",($Q83)*7+$P83+_xlfn.IFNA(VLOOKUP($B83,租期调整!A:B,2,0),0),EDATE($P83+_xlfn.IFNA(VLOOKUP($B83,租期调整!A:B,2,0),0),$Q83)),"")</f>
        <v>45089</v>
      </c>
      <c r="S83" s="196">
        <f>IF($Q83&lt;&gt;"",IF($G83="周付",($Q83+1)*7+$P83-1+_xlfn.IFNA(VLOOKUP($B83,租期调整!A:B,2,0),0),EDATE($P83+_xlfn.IFNA(VLOOKUP($B83,租期调整!A:B,2,0),0),$Q83+1)-1),"")</f>
        <v>45118</v>
      </c>
      <c r="T83" s="173">
        <v>-6200</v>
      </c>
      <c r="U83" s="173">
        <v>7200</v>
      </c>
      <c r="V83" s="199">
        <f t="shared" si="9"/>
        <v>9400</v>
      </c>
      <c r="W83" s="193">
        <f t="shared" si="10"/>
        <v>-4000</v>
      </c>
      <c r="X83" s="211">
        <f t="shared" ca="1" si="11"/>
        <v>7.1999999999999995E-2</v>
      </c>
      <c r="Y83" s="190" t="s">
        <v>236</v>
      </c>
      <c r="Z83" s="160"/>
      <c r="AA83" s="160"/>
      <c r="AB83" s="160"/>
      <c r="AC83" s="160">
        <v>3000</v>
      </c>
      <c r="AD83" s="160"/>
      <c r="AE83" s="160"/>
      <c r="AF83" s="160"/>
      <c r="AG83" s="160"/>
      <c r="AH83" s="160"/>
      <c r="AI83" s="160"/>
      <c r="AJ83" s="160"/>
      <c r="AK83" s="160"/>
      <c r="AL83" s="160"/>
      <c r="AM83" s="160"/>
      <c r="AN83" s="160"/>
      <c r="AO83" s="160"/>
      <c r="AP83" s="160">
        <v>3200</v>
      </c>
      <c r="AQ83" s="160"/>
      <c r="AR83" s="160"/>
      <c r="AS83" s="160"/>
      <c r="AT83" s="160"/>
      <c r="AU83" s="160"/>
      <c r="AV83" s="160">
        <v>3200</v>
      </c>
      <c r="AW83" s="160"/>
      <c r="AX83" s="160"/>
      <c r="AY83" s="160"/>
      <c r="AZ83" s="160"/>
      <c r="BA83" s="160"/>
      <c r="BB83" s="160"/>
      <c r="BC83" s="160"/>
      <c r="BD83" s="160"/>
    </row>
    <row r="84" spans="1:56" hidden="1" x14ac:dyDescent="0.15">
      <c r="A84" s="157">
        <f>IF(H84&lt;&gt;"",VLOOKUP(H84,车牌序号!A:B,2,0),"")</f>
        <v>123</v>
      </c>
      <c r="B84" s="157" t="s">
        <v>871</v>
      </c>
      <c r="C84" s="82" t="s">
        <v>595</v>
      </c>
      <c r="D84" s="82" t="s">
        <v>351</v>
      </c>
      <c r="E84" s="89">
        <v>44999</v>
      </c>
      <c r="F84" s="90">
        <v>45107</v>
      </c>
      <c r="G84" s="82" t="s">
        <v>265</v>
      </c>
      <c r="H84" s="82" t="s">
        <v>596</v>
      </c>
      <c r="I84" s="188">
        <v>7000</v>
      </c>
      <c r="J84" s="188">
        <v>5500</v>
      </c>
      <c r="K84" s="166" t="s">
        <v>424</v>
      </c>
      <c r="L84" s="151">
        <v>45037</v>
      </c>
      <c r="M84" s="153" t="s">
        <v>236</v>
      </c>
      <c r="N84" s="139" t="s">
        <v>794</v>
      </c>
      <c r="O84" s="158">
        <f t="shared" si="8"/>
        <v>45051</v>
      </c>
      <c r="P84" s="170">
        <v>44963</v>
      </c>
      <c r="Q84" s="85">
        <v>2</v>
      </c>
      <c r="R84" s="196">
        <f>IF($Q84&lt;&gt;"",IF($G84="周付",($Q84)*7+$P84,EDATE($P84,$Q84)),"")</f>
        <v>45022</v>
      </c>
      <c r="S84" s="196">
        <f>IF($Q84&lt;&gt;"",IF($G84="周付",($Q84+1)*7+$P84-1,EDATE($P84,$Q84+1)-1),"")</f>
        <v>45051</v>
      </c>
      <c r="T84" s="173">
        <v>0</v>
      </c>
      <c r="U84" s="173"/>
      <c r="V84" s="199">
        <f t="shared" si="9"/>
        <v>0</v>
      </c>
      <c r="W84" s="193">
        <f t="shared" si="10"/>
        <v>0</v>
      </c>
      <c r="X84" s="211" t="str">
        <f t="shared" ca="1" si="11"/>
        <v/>
      </c>
      <c r="Y84" s="190" t="s">
        <v>236</v>
      </c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0"/>
      <c r="AO84" s="160"/>
      <c r="AP84" s="160"/>
      <c r="AQ84" s="160"/>
      <c r="AR84" s="160"/>
      <c r="AS84" s="160"/>
      <c r="AT84" s="160"/>
      <c r="AU84" s="160"/>
      <c r="AV84" s="160"/>
      <c r="AW84" s="160"/>
      <c r="AX84" s="160"/>
      <c r="AY84" s="160"/>
      <c r="AZ84" s="160"/>
      <c r="BA84" s="160"/>
      <c r="BB84" s="160"/>
      <c r="BC84" s="160"/>
      <c r="BD84" s="160"/>
    </row>
    <row r="85" spans="1:56" hidden="1" x14ac:dyDescent="0.15">
      <c r="A85" s="157">
        <f>IF(H85&lt;&gt;"",VLOOKUP(H85,车牌序号!A:B,2,0),"")</f>
        <v>13</v>
      </c>
      <c r="B85" s="157" t="s">
        <v>872</v>
      </c>
      <c r="C85" s="82" t="s">
        <v>443</v>
      </c>
      <c r="D85" s="82" t="s">
        <v>351</v>
      </c>
      <c r="E85" s="90">
        <v>45001</v>
      </c>
      <c r="F85" s="90">
        <v>45107</v>
      </c>
      <c r="G85" s="82" t="s">
        <v>265</v>
      </c>
      <c r="H85" s="82" t="s">
        <v>444</v>
      </c>
      <c r="I85" s="188">
        <v>10000</v>
      </c>
      <c r="J85" s="188">
        <v>7200</v>
      </c>
      <c r="K85" s="166" t="s">
        <v>928</v>
      </c>
      <c r="L85" s="153">
        <v>45037</v>
      </c>
      <c r="M85" s="153" t="s">
        <v>236</v>
      </c>
      <c r="N85" s="139" t="s">
        <v>794</v>
      </c>
      <c r="O85" s="158">
        <f t="shared" si="8"/>
        <v>45095</v>
      </c>
      <c r="P85" s="170">
        <v>45002</v>
      </c>
      <c r="Q85" s="85">
        <v>2</v>
      </c>
      <c r="R85" s="196">
        <f>IF($Q85&lt;&gt;"",IF($G85="周付",($Q85)*7+$P85+_xlfn.IFNA(VLOOKUP($B85,租期调整!A:B,2,0),0),EDATE($P85+_xlfn.IFNA(VLOOKUP($B85,租期调整!A:B,2,0),0),$Q85)),"")</f>
        <v>45065</v>
      </c>
      <c r="S85" s="196">
        <f>IF($Q85&lt;&gt;"",IF($G85="周付",($Q85+1)*7+$P85-1+_xlfn.IFNA(VLOOKUP($B85,租期调整!A:B,2,0),0),EDATE($P85+_xlfn.IFNA(VLOOKUP($B85,租期调整!A:B,2,0),0),$Q85+1)-1),"")</f>
        <v>45095</v>
      </c>
      <c r="T85" s="173">
        <v>0</v>
      </c>
      <c r="U85" s="173"/>
      <c r="V85" s="199">
        <f t="shared" si="9"/>
        <v>0</v>
      </c>
      <c r="W85" s="193">
        <f t="shared" si="10"/>
        <v>0</v>
      </c>
      <c r="X85" s="211" t="str">
        <f t="shared" ca="1" si="11"/>
        <v/>
      </c>
      <c r="Y85" s="190" t="s">
        <v>236</v>
      </c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  <c r="BB85" s="160"/>
      <c r="BC85" s="160"/>
      <c r="BD85" s="160"/>
    </row>
    <row r="86" spans="1:56" hidden="1" x14ac:dyDescent="0.15">
      <c r="A86" s="157">
        <f>IF(H86&lt;&gt;"",VLOOKUP(H86,车牌序号!A:B,2,0),"")</f>
        <v>94</v>
      </c>
      <c r="B86" s="157" t="s">
        <v>873</v>
      </c>
      <c r="C86" s="82" t="s">
        <v>578</v>
      </c>
      <c r="D86" s="82" t="s">
        <v>351</v>
      </c>
      <c r="E86" s="90">
        <v>45001</v>
      </c>
      <c r="F86" s="90">
        <v>45138</v>
      </c>
      <c r="G86" s="82" t="s">
        <v>265</v>
      </c>
      <c r="H86" s="82" t="s">
        <v>579</v>
      </c>
      <c r="I86" s="188">
        <v>10000</v>
      </c>
      <c r="J86" s="188">
        <v>7500</v>
      </c>
      <c r="K86" s="166" t="s">
        <v>416</v>
      </c>
      <c r="L86" s="153">
        <v>45037</v>
      </c>
      <c r="M86" s="153" t="s">
        <v>236</v>
      </c>
      <c r="N86" s="139" t="s">
        <v>794</v>
      </c>
      <c r="O86" s="158">
        <f t="shared" si="8"/>
        <v>45094</v>
      </c>
      <c r="P86" s="170">
        <v>45003</v>
      </c>
      <c r="Q86" s="85">
        <v>2</v>
      </c>
      <c r="R86" s="196">
        <f>IF($Q86&lt;&gt;"",IF($G86="周付",($Q86)*7+$P86+_xlfn.IFNA(VLOOKUP($B86,租期调整!A:B,2,0),0),EDATE($P86+_xlfn.IFNA(VLOOKUP($B86,租期调整!A:B,2,0),0),$Q86)),"")</f>
        <v>45064</v>
      </c>
      <c r="S86" s="196">
        <f>IF($Q86&lt;&gt;"",IF($G86="周付",($Q86+1)*7+$P86-1+_xlfn.IFNA(VLOOKUP($B86,租期调整!A:B,2,0),0),EDATE($P86+_xlfn.IFNA(VLOOKUP($B86,租期调整!A:B,2,0),0),$Q86+1)-1),"")</f>
        <v>45094</v>
      </c>
      <c r="T86" s="173">
        <v>0</v>
      </c>
      <c r="U86" s="173"/>
      <c r="V86" s="199">
        <f t="shared" si="9"/>
        <v>0</v>
      </c>
      <c r="W86" s="193">
        <f t="shared" si="10"/>
        <v>0</v>
      </c>
      <c r="X86" s="211" t="str">
        <f t="shared" ca="1" si="11"/>
        <v/>
      </c>
      <c r="Y86" s="190" t="s">
        <v>236</v>
      </c>
      <c r="Z86" s="160"/>
      <c r="AA86" s="160"/>
      <c r="AB86" s="160"/>
      <c r="AC86" s="160"/>
      <c r="AD86" s="160"/>
      <c r="AE86" s="160"/>
      <c r="AF86" s="160"/>
      <c r="AG86" s="160"/>
      <c r="AH86" s="160"/>
      <c r="AI86" s="160"/>
      <c r="AJ86" s="160"/>
      <c r="AK86" s="160"/>
      <c r="AL86" s="160"/>
      <c r="AM86" s="160"/>
      <c r="AN86" s="160"/>
      <c r="AO86" s="160"/>
      <c r="AP86" s="160"/>
      <c r="AQ86" s="160"/>
      <c r="AR86" s="160"/>
      <c r="AS86" s="160"/>
      <c r="AT86" s="160"/>
      <c r="AU86" s="160"/>
      <c r="AV86" s="160"/>
      <c r="AW86" s="160"/>
      <c r="AX86" s="160"/>
      <c r="AY86" s="160"/>
      <c r="AZ86" s="160"/>
      <c r="BA86" s="160"/>
      <c r="BB86" s="160"/>
      <c r="BC86" s="160"/>
      <c r="BD86" s="160"/>
    </row>
    <row r="87" spans="1:56" hidden="1" x14ac:dyDescent="0.15">
      <c r="A87" s="157">
        <f>IF(H87&lt;&gt;"",VLOOKUP(H87,车牌序号!A:B,2,0),"")</f>
        <v>91</v>
      </c>
      <c r="B87" s="157" t="s">
        <v>828</v>
      </c>
      <c r="C87" s="82" t="s">
        <v>575</v>
      </c>
      <c r="D87" s="82" t="s">
        <v>351</v>
      </c>
      <c r="E87" s="89">
        <v>45002</v>
      </c>
      <c r="F87" s="90">
        <v>45199</v>
      </c>
      <c r="G87" s="82" t="s">
        <v>265</v>
      </c>
      <c r="H87" s="82" t="s">
        <v>393</v>
      </c>
      <c r="I87" s="188">
        <v>8000</v>
      </c>
      <c r="J87" s="188">
        <v>7300</v>
      </c>
      <c r="K87" s="166" t="s">
        <v>424</v>
      </c>
      <c r="L87" s="150" t="s">
        <v>941</v>
      </c>
      <c r="M87" s="153" t="s">
        <v>236</v>
      </c>
      <c r="N87" s="139" t="s">
        <v>793</v>
      </c>
      <c r="O87" s="158">
        <f t="shared" si="8"/>
        <v>45066</v>
      </c>
      <c r="P87" s="170">
        <v>45006</v>
      </c>
      <c r="Q87" s="85">
        <v>1</v>
      </c>
      <c r="R87" s="196">
        <f>IF($Q87&lt;&gt;"",IF($G87="周付",($Q87)*7+$P87,EDATE($P87,$Q87)),"")</f>
        <v>45037</v>
      </c>
      <c r="S87" s="196">
        <f>IF($Q87&lt;&gt;"",IF($G87="周付",($Q87+1)*7+$P87-1,EDATE($P87,$Q87+1)-1),"")</f>
        <v>45066</v>
      </c>
      <c r="T87" s="173">
        <v>0</v>
      </c>
      <c r="U87" s="173"/>
      <c r="V87" s="199">
        <f t="shared" si="9"/>
        <v>0</v>
      </c>
      <c r="W87" s="193">
        <f t="shared" si="10"/>
        <v>0</v>
      </c>
      <c r="X87" s="211" t="str">
        <f t="shared" ca="1" si="11"/>
        <v/>
      </c>
      <c r="Y87" s="190" t="s">
        <v>236</v>
      </c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0"/>
      <c r="AZ87" s="160"/>
      <c r="BA87" s="160"/>
      <c r="BB87" s="160"/>
      <c r="BC87" s="160"/>
      <c r="BD87" s="160"/>
    </row>
    <row r="88" spans="1:56" hidden="1" x14ac:dyDescent="0.15">
      <c r="A88" s="157">
        <f>IF(H88&lt;&gt;"",VLOOKUP(H88,车牌序号!A:B,2,0),"")</f>
        <v>37</v>
      </c>
      <c r="B88" s="157" t="s">
        <v>740</v>
      </c>
      <c r="C88" s="82" t="s">
        <v>487</v>
      </c>
      <c r="D88" s="82" t="s">
        <v>351</v>
      </c>
      <c r="E88" s="90">
        <v>45005</v>
      </c>
      <c r="F88" s="90">
        <v>45138</v>
      </c>
      <c r="G88" s="82" t="s">
        <v>265</v>
      </c>
      <c r="H88" s="82" t="s">
        <v>488</v>
      </c>
      <c r="I88" s="188">
        <v>10000</v>
      </c>
      <c r="J88" s="188">
        <v>7000</v>
      </c>
      <c r="K88" s="166" t="s">
        <v>416</v>
      </c>
      <c r="L88" s="153">
        <v>45037</v>
      </c>
      <c r="M88" s="153" t="s">
        <v>236</v>
      </c>
      <c r="N88" s="139" t="s">
        <v>794</v>
      </c>
      <c r="O88" s="158">
        <f t="shared" si="8"/>
        <v>45065</v>
      </c>
      <c r="P88" s="170">
        <v>45005</v>
      </c>
      <c r="Q88" s="85">
        <v>1</v>
      </c>
      <c r="R88" s="196">
        <f>IF($Q88&lt;&gt;"",IF($G88="周付",($Q88)*7+$P88+_xlfn.IFNA(VLOOKUP($B88,租期调整!A:B,2,0),0),EDATE($P88+_xlfn.IFNA(VLOOKUP($B88,租期调整!A:B,2,0),0),$Q88)),"")</f>
        <v>45036</v>
      </c>
      <c r="S88" s="196">
        <f>IF($Q88&lt;&gt;"",IF($G88="周付",($Q88+1)*7+$P88-1+_xlfn.IFNA(VLOOKUP($B88,租期调整!A:B,2,0),0),EDATE($P88+_xlfn.IFNA(VLOOKUP($B88,租期调整!A:B,2,0),0),$Q88+1)-1),"")</f>
        <v>45065</v>
      </c>
      <c r="T88" s="173">
        <v>-3000</v>
      </c>
      <c r="U88" s="173"/>
      <c r="V88" s="199">
        <f t="shared" si="9"/>
        <v>0</v>
      </c>
      <c r="W88" s="193">
        <f t="shared" si="10"/>
        <v>-3000</v>
      </c>
      <c r="X88" s="211" t="str">
        <f t="shared" ca="1" si="11"/>
        <v/>
      </c>
      <c r="Y88" s="190" t="s">
        <v>236</v>
      </c>
      <c r="Z88" s="160"/>
      <c r="AA88" s="160"/>
      <c r="AB88" s="160"/>
      <c r="AC88" s="160"/>
      <c r="AD88" s="160"/>
      <c r="AE88" s="160"/>
      <c r="AF88" s="160"/>
      <c r="AG88" s="160"/>
      <c r="AH88" s="160"/>
      <c r="AI88" s="160"/>
      <c r="AJ88" s="160"/>
      <c r="AK88" s="160"/>
      <c r="AL88" s="160"/>
      <c r="AM88" s="160"/>
      <c r="AN88" s="160"/>
      <c r="AO88" s="160"/>
      <c r="AP88" s="160"/>
      <c r="AQ88" s="160"/>
      <c r="AR88" s="160"/>
      <c r="AS88" s="160"/>
      <c r="AT88" s="160"/>
      <c r="AU88" s="160"/>
      <c r="AV88" s="160"/>
      <c r="AW88" s="160"/>
      <c r="AX88" s="160"/>
      <c r="AY88" s="160"/>
      <c r="AZ88" s="160"/>
      <c r="BA88" s="160"/>
      <c r="BB88" s="160"/>
      <c r="BC88" s="160"/>
      <c r="BD88" s="160"/>
    </row>
    <row r="89" spans="1:56" x14ac:dyDescent="0.15">
      <c r="A89" s="157">
        <f>IF(H89&lt;&gt;"",VLOOKUP(H89,车牌序号!A:B,2,0),"")</f>
        <v>62</v>
      </c>
      <c r="B89" s="157" t="s">
        <v>735</v>
      </c>
      <c r="C89" s="82" t="s">
        <v>529</v>
      </c>
      <c r="D89" s="82" t="s">
        <v>351</v>
      </c>
      <c r="E89" s="90">
        <v>45005</v>
      </c>
      <c r="F89" s="90">
        <v>45138</v>
      </c>
      <c r="G89" s="82" t="s">
        <v>265</v>
      </c>
      <c r="H89" s="82" t="s">
        <v>530</v>
      </c>
      <c r="I89" s="188">
        <v>10000</v>
      </c>
      <c r="J89" s="188">
        <v>7200</v>
      </c>
      <c r="K89" s="166" t="s">
        <v>404</v>
      </c>
      <c r="L89" s="153">
        <v>45037</v>
      </c>
      <c r="M89" s="153" t="s">
        <v>236</v>
      </c>
      <c r="N89" s="139" t="s">
        <v>794</v>
      </c>
      <c r="O89" s="158">
        <f t="shared" si="8"/>
        <v>45158</v>
      </c>
      <c r="P89" s="170">
        <v>45006</v>
      </c>
      <c r="Q89" s="85">
        <v>4</v>
      </c>
      <c r="R89" s="196">
        <f>IF($Q89&lt;&gt;"",IF($G89="周付",($Q89)*7+$P89+_xlfn.IFNA(VLOOKUP($B89,租期调整!A:B,2,0),0),EDATE($P89+_xlfn.IFNA(VLOOKUP($B89,租期调整!A:B,2,0),0),$Q89)),"")</f>
        <v>45128</v>
      </c>
      <c r="S89" s="196">
        <f>IF($Q89&lt;&gt;"",IF($G89="周付",($Q89+1)*7+$P89-1+_xlfn.IFNA(VLOOKUP($B89,租期调整!A:B,2,0),0),EDATE($P89+_xlfn.IFNA(VLOOKUP($B89,租期调整!A:B,2,0),0),$Q89+1)-1),"")</f>
        <v>45158</v>
      </c>
      <c r="T89" s="173">
        <v>0</v>
      </c>
      <c r="U89" s="173">
        <v>2400</v>
      </c>
      <c r="V89" s="199">
        <f t="shared" si="9"/>
        <v>2400</v>
      </c>
      <c r="W89" s="193">
        <f t="shared" si="10"/>
        <v>0</v>
      </c>
      <c r="X89" s="211">
        <f t="shared" ca="1" si="11"/>
        <v>1</v>
      </c>
      <c r="Y89" s="190" t="s">
        <v>236</v>
      </c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0"/>
      <c r="AO89" s="160"/>
      <c r="AP89" s="160"/>
      <c r="AQ89" s="160"/>
      <c r="AR89" s="160"/>
      <c r="AS89" s="160">
        <v>2400</v>
      </c>
      <c r="AT89" s="160"/>
      <c r="AU89" s="160"/>
      <c r="AV89" s="160"/>
      <c r="AW89" s="160"/>
      <c r="AX89" s="160"/>
      <c r="AY89" s="160"/>
      <c r="AZ89" s="160"/>
      <c r="BA89" s="160"/>
      <c r="BB89" s="160"/>
      <c r="BC89" s="160"/>
      <c r="BD89" s="160"/>
    </row>
    <row r="90" spans="1:56" x14ac:dyDescent="0.15">
      <c r="A90" s="157">
        <f>IF(H90&lt;&gt;"",VLOOKUP(H90,车牌序号!A:B,2,0),"")</f>
        <v>73</v>
      </c>
      <c r="B90" s="157" t="s">
        <v>741</v>
      </c>
      <c r="C90" s="82" t="s">
        <v>546</v>
      </c>
      <c r="D90" s="82" t="s">
        <v>351</v>
      </c>
      <c r="E90" s="90">
        <v>45005</v>
      </c>
      <c r="F90" s="90">
        <v>45229</v>
      </c>
      <c r="G90" s="82" t="s">
        <v>265</v>
      </c>
      <c r="H90" s="82" t="s">
        <v>547</v>
      </c>
      <c r="I90" s="188">
        <v>10000</v>
      </c>
      <c r="J90" s="188">
        <v>7000</v>
      </c>
      <c r="K90" s="166" t="s">
        <v>404</v>
      </c>
      <c r="L90" s="153">
        <v>45037</v>
      </c>
      <c r="M90" s="153" t="s">
        <v>236</v>
      </c>
      <c r="N90" s="139" t="s">
        <v>794</v>
      </c>
      <c r="O90" s="158">
        <f t="shared" si="8"/>
        <v>45148</v>
      </c>
      <c r="P90" s="170">
        <v>45027</v>
      </c>
      <c r="Q90" s="85">
        <v>3</v>
      </c>
      <c r="R90" s="196">
        <f>IF($Q90&lt;&gt;"",IF($G90="周付",($Q90)*7+$P90+_xlfn.IFNA(VLOOKUP($B90,租期调整!A:B,2,0),0),EDATE($P90+_xlfn.IFNA(VLOOKUP($B90,租期调整!A:B,2,0),0),$Q90)),"")</f>
        <v>45118</v>
      </c>
      <c r="S90" s="196">
        <f>IF($Q90&lt;&gt;"",IF($G90="周付",($Q90+1)*7+$P90-1+_xlfn.IFNA(VLOOKUP($B90,租期调整!A:B,2,0),0),EDATE($P90+_xlfn.IFNA(VLOOKUP($B90,租期调整!A:B,2,0),0),$Q90+1)-1),"")</f>
        <v>45148</v>
      </c>
      <c r="T90" s="173">
        <v>0</v>
      </c>
      <c r="U90" s="173">
        <v>7000</v>
      </c>
      <c r="V90" s="199">
        <f t="shared" si="9"/>
        <v>7000</v>
      </c>
      <c r="W90" s="193">
        <f t="shared" si="10"/>
        <v>0</v>
      </c>
      <c r="X90" s="211">
        <f t="shared" ca="1" si="11"/>
        <v>1</v>
      </c>
      <c r="Y90" s="190" t="s">
        <v>236</v>
      </c>
      <c r="Z90" s="160"/>
      <c r="AA90" s="160"/>
      <c r="AB90" s="160"/>
      <c r="AC90" s="160"/>
      <c r="AD90" s="160"/>
      <c r="AE90" s="160"/>
      <c r="AF90" s="160"/>
      <c r="AG90" s="160"/>
      <c r="AH90" s="160"/>
      <c r="AI90" s="160">
        <v>7000</v>
      </c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0"/>
      <c r="AZ90" s="160"/>
      <c r="BA90" s="160"/>
      <c r="BB90" s="160"/>
      <c r="BC90" s="160"/>
      <c r="BD90" s="160"/>
    </row>
    <row r="91" spans="1:56" x14ac:dyDescent="0.15">
      <c r="A91" s="157">
        <f>IF(H91&lt;&gt;"",VLOOKUP(H91,车牌序号!A:B,2,0),"")</f>
        <v>92</v>
      </c>
      <c r="B91" s="157" t="s">
        <v>727</v>
      </c>
      <c r="C91" s="82" t="s">
        <v>573</v>
      </c>
      <c r="D91" s="82" t="s">
        <v>351</v>
      </c>
      <c r="E91" s="90">
        <v>45005</v>
      </c>
      <c r="F91" s="90">
        <v>45199</v>
      </c>
      <c r="G91" s="82" t="s">
        <v>265</v>
      </c>
      <c r="H91" s="82" t="s">
        <v>574</v>
      </c>
      <c r="I91" s="188">
        <v>10000</v>
      </c>
      <c r="J91" s="188">
        <v>7300</v>
      </c>
      <c r="K91" s="166" t="s">
        <v>404</v>
      </c>
      <c r="L91" s="153">
        <v>45037</v>
      </c>
      <c r="M91" s="153" t="s">
        <v>236</v>
      </c>
      <c r="N91" s="139" t="s">
        <v>794</v>
      </c>
      <c r="O91" s="158">
        <f t="shared" si="8"/>
        <v>45158</v>
      </c>
      <c r="P91" s="170">
        <v>45006</v>
      </c>
      <c r="Q91" s="85">
        <v>4</v>
      </c>
      <c r="R91" s="196">
        <f>IF($Q91&lt;&gt;"",IF($G91="周付",($Q91)*7+$P91+_xlfn.IFNA(VLOOKUP($B91,租期调整!A:B,2,0),0),EDATE($P91+_xlfn.IFNA(VLOOKUP($B91,租期调整!A:B,2,0),0),$Q91)),"")</f>
        <v>45128</v>
      </c>
      <c r="S91" s="196">
        <f>IF($Q91&lt;&gt;"",IF($G91="周付",($Q91+1)*7+$P91-1+_xlfn.IFNA(VLOOKUP($B91,租期调整!A:B,2,0),0),EDATE($P91+_xlfn.IFNA(VLOOKUP($B91,租期调整!A:B,2,0),0),$Q91+1)-1),"")</f>
        <v>45158</v>
      </c>
      <c r="T91" s="173">
        <v>0</v>
      </c>
      <c r="U91" s="173">
        <v>7300</v>
      </c>
      <c r="V91" s="199">
        <f t="shared" si="9"/>
        <v>7300</v>
      </c>
      <c r="W91" s="193">
        <f t="shared" si="10"/>
        <v>0</v>
      </c>
      <c r="X91" s="211">
        <f t="shared" ca="1" si="11"/>
        <v>1</v>
      </c>
      <c r="Y91" s="191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222">
        <v>7300</v>
      </c>
      <c r="AU91" s="160"/>
      <c r="AV91" s="160"/>
      <c r="AW91" s="160"/>
      <c r="AX91" s="160"/>
      <c r="AY91" s="160"/>
      <c r="AZ91" s="160"/>
      <c r="BA91" s="160"/>
      <c r="BB91" s="160"/>
      <c r="BC91" s="160"/>
      <c r="BD91" s="160"/>
    </row>
    <row r="92" spans="1:56" x14ac:dyDescent="0.15">
      <c r="A92" s="157">
        <f>IF(H92&lt;&gt;"",VLOOKUP(H92,车牌序号!A:B,2,0),"")</f>
        <v>93</v>
      </c>
      <c r="B92" s="157" t="s">
        <v>768</v>
      </c>
      <c r="C92" s="82" t="s">
        <v>576</v>
      </c>
      <c r="D92" s="82" t="s">
        <v>351</v>
      </c>
      <c r="E92" s="90">
        <v>45005</v>
      </c>
      <c r="F92" s="90">
        <v>45199</v>
      </c>
      <c r="G92" s="82" t="s">
        <v>265</v>
      </c>
      <c r="H92" s="82" t="s">
        <v>577</v>
      </c>
      <c r="I92" s="188">
        <v>10000</v>
      </c>
      <c r="J92" s="188">
        <v>7500</v>
      </c>
      <c r="K92" s="166" t="s">
        <v>404</v>
      </c>
      <c r="L92" s="150" t="s">
        <v>1069</v>
      </c>
      <c r="M92" s="153" t="s">
        <v>236</v>
      </c>
      <c r="N92" s="139" t="s">
        <v>793</v>
      </c>
      <c r="O92" s="158">
        <f t="shared" si="8"/>
        <v>45158</v>
      </c>
      <c r="P92" s="170">
        <v>45006</v>
      </c>
      <c r="Q92" s="85">
        <v>4</v>
      </c>
      <c r="R92" s="196">
        <f>IF($Q92&lt;&gt;"",IF($G92="周付",($Q92)*7+$P92+_xlfn.IFNA(VLOOKUP($B92,租期调整!A:B,2,0),0),EDATE($P92+_xlfn.IFNA(VLOOKUP($B92,租期调整!A:B,2,0),0),$Q92)),"")</f>
        <v>45128</v>
      </c>
      <c r="S92" s="196">
        <f>IF($Q92&lt;&gt;"",IF($G92="周付",($Q92+1)*7+$P92-1+_xlfn.IFNA(VLOOKUP($B92,租期调整!A:B,2,0),0),EDATE($P92+_xlfn.IFNA(VLOOKUP($B92,租期调整!A:B,2,0),0),$Q92+1)-1),"")</f>
        <v>45158</v>
      </c>
      <c r="T92" s="173">
        <v>0</v>
      </c>
      <c r="U92" s="173">
        <v>7500</v>
      </c>
      <c r="V92" s="199">
        <f t="shared" si="9"/>
        <v>6000</v>
      </c>
      <c r="W92" s="193">
        <f t="shared" si="10"/>
        <v>-1500</v>
      </c>
      <c r="X92" s="211">
        <f t="shared" ca="1" si="11"/>
        <v>0.85</v>
      </c>
      <c r="Y92" s="190" t="s">
        <v>236</v>
      </c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>
        <v>6000</v>
      </c>
      <c r="AU92" s="160"/>
      <c r="AV92" s="160"/>
      <c r="AW92" s="160"/>
      <c r="AX92" s="160"/>
      <c r="AY92" s="160"/>
      <c r="AZ92" s="160"/>
      <c r="BA92" s="160"/>
      <c r="BB92" s="160"/>
      <c r="BC92" s="160"/>
      <c r="BD92" s="160"/>
    </row>
    <row r="93" spans="1:56" x14ac:dyDescent="0.15">
      <c r="A93" s="157">
        <f>IF(H93&lt;&gt;"",VLOOKUP(H93,车牌序号!A:B,2,0),"")</f>
        <v>9</v>
      </c>
      <c r="B93" s="157" t="s">
        <v>874</v>
      </c>
      <c r="C93" s="82" t="s">
        <v>439</v>
      </c>
      <c r="D93" s="82" t="s">
        <v>351</v>
      </c>
      <c r="E93" s="90">
        <v>45006</v>
      </c>
      <c r="F93" s="90">
        <v>45138</v>
      </c>
      <c r="G93" s="82" t="s">
        <v>265</v>
      </c>
      <c r="H93" s="82" t="s">
        <v>440</v>
      </c>
      <c r="I93" s="188">
        <v>10000</v>
      </c>
      <c r="J93" s="188">
        <v>7200</v>
      </c>
      <c r="K93" s="166" t="s">
        <v>404</v>
      </c>
      <c r="L93" s="153">
        <v>45037</v>
      </c>
      <c r="M93" s="153"/>
      <c r="N93" s="139" t="s">
        <v>794</v>
      </c>
      <c r="O93" s="158">
        <f t="shared" si="8"/>
        <v>45128</v>
      </c>
      <c r="P93" s="170">
        <v>45007</v>
      </c>
      <c r="Q93" s="85">
        <v>3</v>
      </c>
      <c r="R93" s="196">
        <f>IF($Q93&lt;&gt;"",IF($G93="周付",($Q93)*7+$P93+_xlfn.IFNA(VLOOKUP($B93,租期调整!A:B,2,0),0),EDATE($P93+_xlfn.IFNA(VLOOKUP($B93,租期调整!A:B,2,0),0),$Q93)),"")</f>
        <v>45099</v>
      </c>
      <c r="S93" s="196">
        <f>IF($Q93&lt;&gt;"",IF($G93="周付",($Q93+1)*7+$P93-1+_xlfn.IFNA(VLOOKUP($B93,租期调整!A:B,2,0),0),EDATE($P93+_xlfn.IFNA(VLOOKUP($B93,租期调整!A:B,2,0),0),$Q93+1)-1),"")</f>
        <v>45128</v>
      </c>
      <c r="T93" s="173">
        <v>0</v>
      </c>
      <c r="U93" s="173"/>
      <c r="V93" s="199">
        <f t="shared" si="9"/>
        <v>0</v>
      </c>
      <c r="W93" s="193">
        <f t="shared" si="10"/>
        <v>0</v>
      </c>
      <c r="X93" s="211">
        <f t="shared" ca="1" si="11"/>
        <v>0.71199999999999997</v>
      </c>
      <c r="Y93" s="190" t="s">
        <v>632</v>
      </c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</row>
    <row r="94" spans="1:56" hidden="1" x14ac:dyDescent="0.15">
      <c r="A94" s="157">
        <f>IF(H94&lt;&gt;"",VLOOKUP(H94,车牌序号!A:B,2,0),"")</f>
        <v>21</v>
      </c>
      <c r="B94" s="157" t="s">
        <v>875</v>
      </c>
      <c r="C94" s="82" t="s">
        <v>458</v>
      </c>
      <c r="D94" s="82" t="s">
        <v>351</v>
      </c>
      <c r="E94" s="90">
        <v>45007</v>
      </c>
      <c r="F94" s="90">
        <v>45107</v>
      </c>
      <c r="G94" s="82" t="s">
        <v>265</v>
      </c>
      <c r="H94" s="82" t="s">
        <v>459</v>
      </c>
      <c r="I94" s="188">
        <v>10000</v>
      </c>
      <c r="J94" s="188">
        <v>7500</v>
      </c>
      <c r="K94" s="166" t="s">
        <v>928</v>
      </c>
      <c r="L94" s="153">
        <v>45037</v>
      </c>
      <c r="M94" s="153" t="s">
        <v>236</v>
      </c>
      <c r="N94" s="139" t="s">
        <v>794</v>
      </c>
      <c r="O94" s="158">
        <f t="shared" si="8"/>
        <v>45099</v>
      </c>
      <c r="P94" s="170">
        <v>45039</v>
      </c>
      <c r="Q94" s="85">
        <v>1</v>
      </c>
      <c r="R94" s="196">
        <f>IF($Q94&lt;&gt;"",IF($G94="周付",($Q94)*7+$P94+_xlfn.IFNA(VLOOKUP($B94,租期调整!A:B,2,0),0),EDATE($P94+_xlfn.IFNA(VLOOKUP($B94,租期调整!A:B,2,0),0),$Q94)),"")</f>
        <v>45069</v>
      </c>
      <c r="S94" s="196">
        <f>IF($Q94&lt;&gt;"",IF($G94="周付",($Q94+1)*7+$P94-1+_xlfn.IFNA(VLOOKUP($B94,租期调整!A:B,2,0),0),EDATE($P94+_xlfn.IFNA(VLOOKUP($B94,租期调整!A:B,2,0),0),$Q94+1)-1),"")</f>
        <v>45099</v>
      </c>
      <c r="T94" s="173">
        <v>0</v>
      </c>
      <c r="U94" s="173"/>
      <c r="V94" s="199">
        <f t="shared" si="9"/>
        <v>0</v>
      </c>
      <c r="W94" s="193">
        <f t="shared" si="10"/>
        <v>0</v>
      </c>
      <c r="X94" s="211" t="str">
        <f t="shared" ca="1" si="11"/>
        <v/>
      </c>
      <c r="Y94" s="19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</row>
    <row r="95" spans="1:56" x14ac:dyDescent="0.15">
      <c r="A95" s="157">
        <f>IF(H95&lt;&gt;"",VLOOKUP(H95,车牌序号!A:B,2,0),"")</f>
        <v>48</v>
      </c>
      <c r="B95" s="157" t="s">
        <v>876</v>
      </c>
      <c r="C95" s="82" t="s">
        <v>505</v>
      </c>
      <c r="D95" s="82" t="s">
        <v>351</v>
      </c>
      <c r="E95" s="90">
        <v>45008</v>
      </c>
      <c r="F95" s="90">
        <v>45198</v>
      </c>
      <c r="G95" s="82" t="s">
        <v>265</v>
      </c>
      <c r="H95" s="82" t="s">
        <v>380</v>
      </c>
      <c r="I95" s="188">
        <v>10000</v>
      </c>
      <c r="J95" s="188">
        <v>7000</v>
      </c>
      <c r="K95" s="166" t="s">
        <v>404</v>
      </c>
      <c r="L95" s="159" t="s">
        <v>1069</v>
      </c>
      <c r="M95" s="153" t="s">
        <v>793</v>
      </c>
      <c r="N95" s="139" t="s">
        <v>793</v>
      </c>
      <c r="O95" s="158">
        <f t="shared" si="8"/>
        <v>45129</v>
      </c>
      <c r="P95" s="170">
        <v>45008</v>
      </c>
      <c r="Q95" s="85">
        <v>3</v>
      </c>
      <c r="R95" s="196">
        <f>IF($Q95&lt;&gt;"",IF($G95="周付",($Q95)*7+$P95+_xlfn.IFNA(VLOOKUP($B95,租期调整!A:B,2,0),0),EDATE($P95+_xlfn.IFNA(VLOOKUP($B95,租期调整!A:B,2,0),0),$Q95)),"")</f>
        <v>45100</v>
      </c>
      <c r="S95" s="196">
        <f>IF($Q95&lt;&gt;"",IF($G95="周付",($Q95+1)*7+$P95-1+_xlfn.IFNA(VLOOKUP($B95,租期调整!A:B,2,0),0),EDATE($P95+_xlfn.IFNA(VLOOKUP($B95,租期调整!A:B,2,0),0),$Q95+1)-1),"")</f>
        <v>45129</v>
      </c>
      <c r="T95" s="173">
        <v>0</v>
      </c>
      <c r="U95" s="173">
        <v>7000</v>
      </c>
      <c r="V95" s="199">
        <f t="shared" si="9"/>
        <v>7000</v>
      </c>
      <c r="W95" s="193">
        <f t="shared" si="10"/>
        <v>0</v>
      </c>
      <c r="X95" s="211">
        <f t="shared" ca="1" si="11"/>
        <v>0.74333333333333329</v>
      </c>
      <c r="Y95" s="190" t="s">
        <v>236</v>
      </c>
      <c r="Z95" s="160"/>
      <c r="AA95" s="160"/>
      <c r="AB95" s="160"/>
      <c r="AC95" s="160"/>
      <c r="AD95" s="214">
        <v>6000</v>
      </c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214">
        <v>1000</v>
      </c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</row>
    <row r="96" spans="1:56" x14ac:dyDescent="0.15">
      <c r="A96" s="157">
        <f>IF(H96&lt;&gt;"",VLOOKUP(H96,车牌序号!A:B,2,0),"")</f>
        <v>70</v>
      </c>
      <c r="B96" s="157" t="s">
        <v>877</v>
      </c>
      <c r="C96" s="82" t="s">
        <v>540</v>
      </c>
      <c r="D96" s="82" t="s">
        <v>236</v>
      </c>
      <c r="E96" s="90">
        <v>45008</v>
      </c>
      <c r="F96" s="90">
        <v>45191</v>
      </c>
      <c r="G96" s="82" t="s">
        <v>265</v>
      </c>
      <c r="H96" s="82" t="s">
        <v>541</v>
      </c>
      <c r="I96" s="188">
        <v>10000</v>
      </c>
      <c r="J96" s="188">
        <v>7200</v>
      </c>
      <c r="K96" s="166" t="s">
        <v>404</v>
      </c>
      <c r="M96" s="153" t="s">
        <v>236</v>
      </c>
      <c r="N96" s="139" t="s">
        <v>236</v>
      </c>
      <c r="O96" s="158">
        <f t="shared" si="8"/>
        <v>45160</v>
      </c>
      <c r="P96" s="170">
        <v>45008</v>
      </c>
      <c r="Q96" s="85">
        <v>4</v>
      </c>
      <c r="R96" s="196">
        <f>IF($Q96&lt;&gt;"",IF($G96="周付",($Q96)*7+$P96+_xlfn.IFNA(VLOOKUP($B96,租期调整!A:B,2,0),0),EDATE($P96+_xlfn.IFNA(VLOOKUP($B96,租期调整!A:B,2,0),0),$Q96)),"")</f>
        <v>45130</v>
      </c>
      <c r="S96" s="196">
        <f>IF($Q96&lt;&gt;"",IF($G96="周付",($Q96+1)*7+$P96-1+_xlfn.IFNA(VLOOKUP($B96,租期调整!A:B,2,0),0),EDATE($P96+_xlfn.IFNA(VLOOKUP($B96,租期调整!A:B,2,0),0),$Q96+1)-1),"")</f>
        <v>45160</v>
      </c>
      <c r="T96" s="173">
        <v>0</v>
      </c>
      <c r="U96" s="173">
        <v>7200</v>
      </c>
      <c r="V96" s="199">
        <f t="shared" si="9"/>
        <v>7200</v>
      </c>
      <c r="W96" s="193">
        <f t="shared" si="10"/>
        <v>0</v>
      </c>
      <c r="X96" s="211">
        <f t="shared" ca="1" si="11"/>
        <v>1</v>
      </c>
      <c r="Y96" s="190" t="s">
        <v>236</v>
      </c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>
        <v>7200</v>
      </c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0"/>
      <c r="AZ96" s="160"/>
      <c r="BA96" s="160"/>
      <c r="BB96" s="160"/>
      <c r="BC96" s="160"/>
      <c r="BD96" s="160"/>
    </row>
    <row r="97" spans="1:56" hidden="1" x14ac:dyDescent="0.15">
      <c r="A97" s="157">
        <f>IF(H97&lt;&gt;"",VLOOKUP(H97,车牌序号!A:B,2,0),"")</f>
        <v>58</v>
      </c>
      <c r="B97" s="157" t="s">
        <v>878</v>
      </c>
      <c r="C97" s="82" t="s">
        <v>521</v>
      </c>
      <c r="D97" s="82" t="s">
        <v>351</v>
      </c>
      <c r="E97" s="90">
        <v>45009</v>
      </c>
      <c r="F97" s="90">
        <v>45107</v>
      </c>
      <c r="G97" s="82" t="s">
        <v>265</v>
      </c>
      <c r="H97" s="82" t="s">
        <v>522</v>
      </c>
      <c r="I97" s="188">
        <v>10000</v>
      </c>
      <c r="J97" s="188">
        <v>7000</v>
      </c>
      <c r="K97" s="166" t="s">
        <v>416</v>
      </c>
      <c r="L97" s="153">
        <v>45037</v>
      </c>
      <c r="M97" s="153" t="s">
        <v>236</v>
      </c>
      <c r="N97" s="139" t="s">
        <v>794</v>
      </c>
      <c r="O97" s="158">
        <f t="shared" si="8"/>
        <v>45089</v>
      </c>
      <c r="P97" s="170">
        <v>44998</v>
      </c>
      <c r="Q97" s="85">
        <v>2</v>
      </c>
      <c r="R97" s="196">
        <f>IF($Q97&lt;&gt;"",IF($G97="周付",($Q97)*7+$P97+_xlfn.IFNA(VLOOKUP($B97,租期调整!A:B,2,0),0),EDATE($P97+_xlfn.IFNA(VLOOKUP($B97,租期调整!A:B,2,0),0),$Q97)),"")</f>
        <v>45059</v>
      </c>
      <c r="S97" s="196">
        <f>IF($Q97&lt;&gt;"",IF($G97="周付",($Q97+1)*7+$P97-1+_xlfn.IFNA(VLOOKUP($B97,租期调整!A:B,2,0),0),EDATE($P97+_xlfn.IFNA(VLOOKUP($B97,租期调整!A:B,2,0),0),$Q97+1)-1),"")</f>
        <v>45089</v>
      </c>
      <c r="T97" s="173">
        <v>0</v>
      </c>
      <c r="U97" s="173"/>
      <c r="V97" s="199">
        <f t="shared" si="9"/>
        <v>0</v>
      </c>
      <c r="W97" s="193">
        <f t="shared" si="10"/>
        <v>0</v>
      </c>
      <c r="X97" s="211" t="str">
        <f t="shared" ca="1" si="11"/>
        <v/>
      </c>
      <c r="Y97" s="190" t="s">
        <v>236</v>
      </c>
      <c r="Z97" s="160"/>
      <c r="AA97" s="160"/>
      <c r="AB97" s="160"/>
      <c r="AC97" s="160"/>
      <c r="AD97" s="160"/>
      <c r="AE97" s="160"/>
      <c r="AF97" s="160"/>
      <c r="AG97" s="160"/>
      <c r="AH97" s="160"/>
      <c r="AI97" s="160"/>
      <c r="AJ97" s="160"/>
      <c r="AK97" s="160"/>
      <c r="AL97" s="160"/>
      <c r="AM97" s="160"/>
      <c r="AN97" s="160"/>
      <c r="AO97" s="160"/>
      <c r="AP97" s="160"/>
      <c r="AQ97" s="160"/>
      <c r="AR97" s="160"/>
      <c r="AS97" s="160"/>
      <c r="AT97" s="160"/>
      <c r="AU97" s="160"/>
      <c r="AV97" s="160"/>
      <c r="AW97" s="160"/>
      <c r="AX97" s="160"/>
      <c r="AY97" s="160"/>
      <c r="AZ97" s="160"/>
      <c r="BA97" s="160"/>
      <c r="BB97" s="160"/>
      <c r="BC97" s="160"/>
      <c r="BD97" s="160"/>
    </row>
    <row r="98" spans="1:56" x14ac:dyDescent="0.15">
      <c r="A98" s="157">
        <f>IF(H98&lt;&gt;"",VLOOKUP(H98,车牌序号!A:B,2,0),"")</f>
        <v>90</v>
      </c>
      <c r="B98" s="157" t="s">
        <v>750</v>
      </c>
      <c r="C98" s="82" t="s">
        <v>571</v>
      </c>
      <c r="D98" s="82" t="s">
        <v>351</v>
      </c>
      <c r="E98" s="90">
        <v>45009</v>
      </c>
      <c r="F98" s="90">
        <v>45192</v>
      </c>
      <c r="G98" s="82" t="s">
        <v>265</v>
      </c>
      <c r="H98" s="82" t="s">
        <v>572</v>
      </c>
      <c r="I98" s="188">
        <v>8000</v>
      </c>
      <c r="J98" s="188">
        <v>7300</v>
      </c>
      <c r="K98" s="166" t="s">
        <v>404</v>
      </c>
      <c r="L98" s="153">
        <v>45037</v>
      </c>
      <c r="M98" s="153" t="s">
        <v>236</v>
      </c>
      <c r="N98" s="139" t="s">
        <v>794</v>
      </c>
      <c r="O98" s="158">
        <f t="shared" ref="O98:O129" si="12">S98</f>
        <v>45132</v>
      </c>
      <c r="P98" s="170">
        <v>45011</v>
      </c>
      <c r="Q98" s="85">
        <v>3</v>
      </c>
      <c r="R98" s="196">
        <f>IF($Q98&lt;&gt;"",IF($G98="周付",($Q98)*7+$P98+_xlfn.IFNA(VLOOKUP($B98,租期调整!A:B,2,0),0),EDATE($P98+_xlfn.IFNA(VLOOKUP($B98,租期调整!A:B,2,0),0),$Q98)),"")</f>
        <v>45103</v>
      </c>
      <c r="S98" s="196">
        <f>IF($Q98&lt;&gt;"",IF($G98="周付",($Q98+1)*7+$P98-1+_xlfn.IFNA(VLOOKUP($B98,租期调整!A:B,2,0),0),EDATE($P98+_xlfn.IFNA(VLOOKUP($B98,租期调整!A:B,2,0),0),$Q98+1)-1),"")</f>
        <v>45132</v>
      </c>
      <c r="T98" s="173">
        <v>-2300</v>
      </c>
      <c r="U98" s="173"/>
      <c r="V98" s="199">
        <f>SUM(AA98:BD98)</f>
        <v>2300</v>
      </c>
      <c r="W98" s="193">
        <f>SUM($AA98:$BD98)+$T98-$U98</f>
        <v>0</v>
      </c>
      <c r="X98" s="211">
        <f t="shared" ref="X98:X129" ca="1" si="13">IF(K98="生效中",((I98+W98-J98/IF(G98="月付",30,7)*MAX(TODAY()-O98,0))/I98),"")</f>
        <v>0.7566666666666666</v>
      </c>
      <c r="Y98" s="190" t="s">
        <v>236</v>
      </c>
      <c r="AA98" s="222">
        <v>2300</v>
      </c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0"/>
      <c r="AZ98" s="160"/>
      <c r="BA98" s="160"/>
      <c r="BB98" s="160"/>
      <c r="BC98" s="160"/>
      <c r="BD98" s="160"/>
    </row>
    <row r="99" spans="1:56" x14ac:dyDescent="0.15">
      <c r="A99" s="157">
        <f>IF(H99&lt;&gt;"",VLOOKUP(H99,车牌序号!A:B,2,0),"")</f>
        <v>66</v>
      </c>
      <c r="B99" s="157" t="s">
        <v>717</v>
      </c>
      <c r="C99" s="82" t="s">
        <v>535</v>
      </c>
      <c r="D99" s="82" t="s">
        <v>351</v>
      </c>
      <c r="E99" s="90">
        <v>45010</v>
      </c>
      <c r="F99" s="90">
        <v>45101</v>
      </c>
      <c r="G99" s="82" t="s">
        <v>265</v>
      </c>
      <c r="H99" s="82" t="s">
        <v>536</v>
      </c>
      <c r="I99" s="188">
        <v>10000</v>
      </c>
      <c r="J99" s="188">
        <v>7300</v>
      </c>
      <c r="K99" s="166" t="s">
        <v>404</v>
      </c>
      <c r="L99" s="153">
        <v>45037</v>
      </c>
      <c r="M99" s="153" t="s">
        <v>236</v>
      </c>
      <c r="N99" s="139" t="s">
        <v>794</v>
      </c>
      <c r="O99" s="158">
        <f t="shared" si="12"/>
        <v>45102</v>
      </c>
      <c r="P99" s="170">
        <v>45011</v>
      </c>
      <c r="Q99" s="85">
        <v>2</v>
      </c>
      <c r="R99" s="196">
        <f>IF($Q99&lt;&gt;"",IF($G99="周付",($Q99)*7+$P99+_xlfn.IFNA(VLOOKUP($B99,租期调整!A:B,2,0),0),EDATE($P99+_xlfn.IFNA(VLOOKUP($B99,租期调整!A:B,2,0),0),$Q99)),"")</f>
        <v>45072</v>
      </c>
      <c r="S99" s="196">
        <f>IF($Q99&lt;&gt;"",IF($G99="周付",($Q99+1)*7+$P99-1+_xlfn.IFNA(VLOOKUP($B99,租期调整!A:B,2,0),0),EDATE($P99+_xlfn.IFNA(VLOOKUP($B99,租期调整!A:B,2,0),0),$Q99+1)-1),"")</f>
        <v>45102</v>
      </c>
      <c r="T99" s="173">
        <v>0</v>
      </c>
      <c r="U99" s="173"/>
      <c r="V99" s="199">
        <f t="shared" ref="V99:V129" si="14">SUM(Z99:BD99)</f>
        <v>0</v>
      </c>
      <c r="W99" s="193">
        <f t="shared" ref="W99:W129" si="15">SUM($Z99:$BD99)+$T99-$U99</f>
        <v>0</v>
      </c>
      <c r="X99" s="211">
        <f t="shared" ca="1" si="13"/>
        <v>7.5333333333333211E-2</v>
      </c>
      <c r="Y99" s="190" t="s">
        <v>236</v>
      </c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  <c r="AU99" s="160"/>
      <c r="AV99" s="160"/>
      <c r="AW99" s="160"/>
      <c r="AX99" s="160"/>
      <c r="AY99" s="160"/>
      <c r="AZ99" s="160"/>
      <c r="BA99" s="160"/>
      <c r="BB99" s="160"/>
      <c r="BC99" s="160"/>
      <c r="BD99" s="160"/>
    </row>
    <row r="100" spans="1:56" hidden="1" x14ac:dyDescent="0.15">
      <c r="A100" s="157">
        <f>IF(H100&lt;&gt;"",VLOOKUP(H100,车牌序号!A:B,2,0),"")</f>
        <v>103</v>
      </c>
      <c r="B100" s="157" t="s">
        <v>718</v>
      </c>
      <c r="C100" s="82" t="s">
        <v>269</v>
      </c>
      <c r="D100" s="82" t="s">
        <v>351</v>
      </c>
      <c r="E100" s="90">
        <v>45014</v>
      </c>
      <c r="F100" s="90">
        <v>45136</v>
      </c>
      <c r="G100" s="82" t="s">
        <v>270</v>
      </c>
      <c r="H100" s="82" t="s">
        <v>262</v>
      </c>
      <c r="I100" s="188">
        <v>8000</v>
      </c>
      <c r="J100" s="188">
        <v>1950</v>
      </c>
      <c r="K100" s="166" t="s">
        <v>424</v>
      </c>
      <c r="L100" s="153">
        <v>45037</v>
      </c>
      <c r="M100" s="153" t="s">
        <v>236</v>
      </c>
      <c r="N100" s="139" t="s">
        <v>794</v>
      </c>
      <c r="O100" s="158">
        <f t="shared" si="12"/>
        <v>45091</v>
      </c>
      <c r="P100" s="170">
        <v>45015</v>
      </c>
      <c r="Q100" s="85">
        <v>10</v>
      </c>
      <c r="R100" s="196">
        <f>IF($Q100&lt;&gt;"",IF($G100="周付",($Q100)*7+$P100+_xlfn.IFNA(VLOOKUP($B100,租期调整!A:B,2,0),0),EDATE($P100+_xlfn.IFNA(VLOOKUP($B100,租期调整!A:B,2,0),0),$Q100)),"")</f>
        <v>45085</v>
      </c>
      <c r="S100" s="196">
        <f>IF($Q100&lt;&gt;"",IF($G100="周付",($Q100+1)*7+$P100-1+_xlfn.IFNA(VLOOKUP($B100,租期调整!A:B,2,0),0),EDATE($P100+_xlfn.IFNA(VLOOKUP($B100,租期调整!A:B,2,0),0),$Q100+1)-1),"")</f>
        <v>45091</v>
      </c>
      <c r="T100" s="173">
        <v>0</v>
      </c>
      <c r="U100" s="173"/>
      <c r="V100" s="199">
        <f t="shared" si="14"/>
        <v>0</v>
      </c>
      <c r="W100" s="193">
        <f t="shared" si="15"/>
        <v>0</v>
      </c>
      <c r="X100" s="211" t="str">
        <f t="shared" ca="1" si="13"/>
        <v/>
      </c>
      <c r="Y100" s="190" t="s">
        <v>643</v>
      </c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</row>
    <row r="101" spans="1:56" hidden="1" x14ac:dyDescent="0.15">
      <c r="A101" s="157">
        <f>IF(H101&lt;&gt;"",VLOOKUP(H101,车牌序号!A:B,2,0),"")</f>
        <v>56</v>
      </c>
      <c r="B101" s="157" t="s">
        <v>742</v>
      </c>
      <c r="C101" s="82" t="s">
        <v>302</v>
      </c>
      <c r="D101" s="82" t="s">
        <v>236</v>
      </c>
      <c r="E101" s="90">
        <v>45016</v>
      </c>
      <c r="F101" s="90">
        <v>45077</v>
      </c>
      <c r="G101" s="82" t="s">
        <v>270</v>
      </c>
      <c r="H101" s="82" t="s">
        <v>519</v>
      </c>
      <c r="I101" s="188">
        <v>10000</v>
      </c>
      <c r="J101" s="188">
        <v>1900</v>
      </c>
      <c r="K101" s="166" t="s">
        <v>416</v>
      </c>
      <c r="M101" s="153" t="s">
        <v>236</v>
      </c>
      <c r="N101" s="139" t="s">
        <v>236</v>
      </c>
      <c r="O101" s="158">
        <f t="shared" si="12"/>
        <v>45075</v>
      </c>
      <c r="P101" s="170">
        <v>45020</v>
      </c>
      <c r="Q101" s="85">
        <v>7</v>
      </c>
      <c r="R101" s="196">
        <f>IF($Q101&lt;&gt;"",IF($G101="周付",($Q101)*7+$P101+_xlfn.IFNA(VLOOKUP($B101,租期调整!A:B,2,0),0),EDATE($P101+_xlfn.IFNA(VLOOKUP($B101,租期调整!A:B,2,0),0),$Q101)),"")</f>
        <v>45069</v>
      </c>
      <c r="S101" s="196">
        <f>IF($Q101&lt;&gt;"",IF($G101="周付",($Q101+1)*7+$P101-1+_xlfn.IFNA(VLOOKUP($B101,租期调整!A:B,2,0),0),EDATE($P101+_xlfn.IFNA(VLOOKUP($B101,租期调整!A:B,2,0),0),$Q101+1)-1),"")</f>
        <v>45075</v>
      </c>
      <c r="T101" s="173">
        <v>0</v>
      </c>
      <c r="U101" s="173"/>
      <c r="V101" s="199">
        <f t="shared" si="14"/>
        <v>0</v>
      </c>
      <c r="W101" s="193">
        <f t="shared" si="15"/>
        <v>0</v>
      </c>
      <c r="X101" s="211" t="str">
        <f t="shared" ca="1" si="13"/>
        <v/>
      </c>
      <c r="Y101" s="190" t="s">
        <v>236</v>
      </c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0"/>
      <c r="AZ101" s="160"/>
      <c r="BA101" s="160"/>
      <c r="BB101" s="160"/>
      <c r="BC101" s="160"/>
      <c r="BD101" s="160"/>
    </row>
    <row r="102" spans="1:56" hidden="1" x14ac:dyDescent="0.15">
      <c r="A102" s="157">
        <f>IF(H102&lt;&gt;"",VLOOKUP(H102,车牌序号!A:B,2,0),"")</f>
        <v>96</v>
      </c>
      <c r="B102" s="157" t="s">
        <v>719</v>
      </c>
      <c r="C102" s="82" t="s">
        <v>267</v>
      </c>
      <c r="D102" s="82" t="s">
        <v>351</v>
      </c>
      <c r="E102" s="90">
        <v>45016</v>
      </c>
      <c r="F102" s="90">
        <v>45107</v>
      </c>
      <c r="G102" s="82" t="s">
        <v>270</v>
      </c>
      <c r="H102" s="82" t="s">
        <v>255</v>
      </c>
      <c r="I102" s="188">
        <v>8000</v>
      </c>
      <c r="J102" s="188">
        <v>1950</v>
      </c>
      <c r="K102" s="166" t="s">
        <v>928</v>
      </c>
      <c r="L102" s="153">
        <v>45037</v>
      </c>
      <c r="M102" s="153" t="s">
        <v>236</v>
      </c>
      <c r="N102" s="139" t="s">
        <v>794</v>
      </c>
      <c r="O102" s="158">
        <f t="shared" si="12"/>
        <v>45092</v>
      </c>
      <c r="P102" s="170">
        <v>45079</v>
      </c>
      <c r="Q102" s="85">
        <v>1</v>
      </c>
      <c r="R102" s="196">
        <f>IF($Q102&lt;&gt;"",IF($G102="周付",($Q102)*7+$P102+_xlfn.IFNA(VLOOKUP($B102,租期调整!A:B,2,0),0),EDATE($P102+_xlfn.IFNA(VLOOKUP($B102,租期调整!A:B,2,0),0),$Q102)),"")</f>
        <v>45086</v>
      </c>
      <c r="S102" s="196">
        <f>IF($Q102&lt;&gt;"",IF($G102="周付",($Q102+1)*7+$P102-1+_xlfn.IFNA(VLOOKUP($B102,租期调整!A:B,2,0),0),EDATE($P102+_xlfn.IFNA(VLOOKUP($B102,租期调整!A:B,2,0),0),$Q102+1)-1),"")</f>
        <v>45092</v>
      </c>
      <c r="T102" s="173">
        <v>0</v>
      </c>
      <c r="U102" s="173"/>
      <c r="V102" s="199">
        <f t="shared" si="14"/>
        <v>0</v>
      </c>
      <c r="W102" s="193">
        <f t="shared" si="15"/>
        <v>0</v>
      </c>
      <c r="X102" s="211" t="str">
        <f t="shared" ca="1" si="13"/>
        <v/>
      </c>
      <c r="Y102" s="191" t="s">
        <v>997</v>
      </c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60"/>
      <c r="AK102" s="160"/>
      <c r="AL102" s="160"/>
      <c r="AM102" s="160"/>
      <c r="AN102" s="160"/>
      <c r="AO102" s="160"/>
      <c r="AP102" s="160"/>
      <c r="AQ102" s="160"/>
      <c r="AR102" s="160"/>
      <c r="AS102" s="160"/>
      <c r="AT102" s="160"/>
      <c r="AU102" s="160"/>
      <c r="AV102" s="160"/>
      <c r="AW102" s="160"/>
      <c r="AX102" s="160"/>
      <c r="AY102" s="160"/>
      <c r="AZ102" s="160"/>
      <c r="BA102" s="160"/>
      <c r="BB102" s="160"/>
      <c r="BC102" s="160"/>
      <c r="BD102" s="160"/>
    </row>
    <row r="103" spans="1:56" x14ac:dyDescent="0.15">
      <c r="A103" s="157">
        <f>IF(H103&lt;&gt;"",VLOOKUP(H103,车牌序号!A:B,2,0),"")</f>
        <v>97</v>
      </c>
      <c r="B103" s="157" t="s">
        <v>769</v>
      </c>
      <c r="C103" s="82" t="s">
        <v>268</v>
      </c>
      <c r="D103" s="82" t="s">
        <v>351</v>
      </c>
      <c r="E103" s="90">
        <v>45016</v>
      </c>
      <c r="F103" s="90">
        <v>45107</v>
      </c>
      <c r="G103" s="82" t="s">
        <v>265</v>
      </c>
      <c r="H103" s="82" t="s">
        <v>256</v>
      </c>
      <c r="I103" s="188">
        <v>10000</v>
      </c>
      <c r="J103" s="188">
        <v>7500</v>
      </c>
      <c r="K103" s="166" t="s">
        <v>404</v>
      </c>
      <c r="L103" s="153">
        <v>45037</v>
      </c>
      <c r="M103" s="153" t="s">
        <v>236</v>
      </c>
      <c r="N103" s="139" t="s">
        <v>794</v>
      </c>
      <c r="O103" s="158">
        <f t="shared" si="12"/>
        <v>45113</v>
      </c>
      <c r="P103" s="170">
        <v>45023</v>
      </c>
      <c r="Q103" s="85">
        <v>2</v>
      </c>
      <c r="R103" s="196">
        <f>IF($Q103&lt;&gt;"",IF($G103="周付",($Q103)*7+$P103+_xlfn.IFNA(VLOOKUP($B103,租期调整!A:B,2,0),0),EDATE($P103+_xlfn.IFNA(VLOOKUP($B103,租期调整!A:B,2,0),0),$Q103)),"")</f>
        <v>45084</v>
      </c>
      <c r="S103" s="196">
        <f>IF($Q103&lt;&gt;"",IF($G103="周付",($Q103+1)*7+$P103-1+_xlfn.IFNA(VLOOKUP($B103,租期调整!A:B,2,0),0),EDATE($P103+_xlfn.IFNA(VLOOKUP($B103,租期调整!A:B,2,0),0),$Q103+1)-1),"")</f>
        <v>45113</v>
      </c>
      <c r="T103" s="173">
        <v>0</v>
      </c>
      <c r="U103" s="173"/>
      <c r="V103" s="199">
        <f t="shared" si="14"/>
        <v>0</v>
      </c>
      <c r="W103" s="193">
        <f t="shared" si="15"/>
        <v>0</v>
      </c>
      <c r="X103" s="211">
        <f t="shared" ca="1" si="13"/>
        <v>0.32500000000000001</v>
      </c>
      <c r="Y103" s="190" t="s">
        <v>236</v>
      </c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60"/>
      <c r="AK103" s="160"/>
      <c r="AL103" s="160"/>
      <c r="AM103" s="160"/>
      <c r="AN103" s="160"/>
      <c r="AO103" s="160"/>
      <c r="AP103" s="160"/>
      <c r="AQ103" s="160"/>
      <c r="AR103" s="160"/>
      <c r="AS103" s="160"/>
      <c r="AT103" s="160"/>
      <c r="AU103" s="160"/>
      <c r="AV103" s="160"/>
      <c r="AW103" s="160"/>
      <c r="AX103" s="160"/>
      <c r="AY103" s="160"/>
      <c r="AZ103" s="160"/>
      <c r="BA103" s="160"/>
      <c r="BB103" s="160"/>
      <c r="BC103" s="160"/>
      <c r="BD103" s="160"/>
    </row>
    <row r="104" spans="1:56" hidden="1" x14ac:dyDescent="0.15">
      <c r="A104" s="157">
        <f>IF(H104&lt;&gt;"",VLOOKUP(H104,车牌序号!A:B,2,0),"")</f>
        <v>98</v>
      </c>
      <c r="B104" s="157" t="s">
        <v>751</v>
      </c>
      <c r="C104" s="82" t="s">
        <v>253</v>
      </c>
      <c r="D104" s="82" t="s">
        <v>351</v>
      </c>
      <c r="E104" s="90">
        <v>45016</v>
      </c>
      <c r="F104" s="90">
        <v>45107</v>
      </c>
      <c r="G104" s="82" t="s">
        <v>265</v>
      </c>
      <c r="H104" s="82" t="s">
        <v>257</v>
      </c>
      <c r="I104" s="188">
        <v>8000</v>
      </c>
      <c r="J104" s="188">
        <v>7500</v>
      </c>
      <c r="K104" s="166" t="s">
        <v>416</v>
      </c>
      <c r="L104" s="153">
        <v>45037</v>
      </c>
      <c r="M104" s="153" t="s">
        <v>236</v>
      </c>
      <c r="N104" s="139" t="s">
        <v>794</v>
      </c>
      <c r="O104" s="158">
        <f t="shared" si="12"/>
        <v>45107</v>
      </c>
      <c r="P104" s="170">
        <v>45017</v>
      </c>
      <c r="Q104" s="85">
        <v>2</v>
      </c>
      <c r="R104" s="196">
        <f>IF($Q104&lt;&gt;"",IF($G104="周付",($Q104)*7+$P104+_xlfn.IFNA(VLOOKUP($B104,租期调整!A:B,2,0),0),EDATE($P104+_xlfn.IFNA(VLOOKUP($B104,租期调整!A:B,2,0),0),$Q104)),"")</f>
        <v>45078</v>
      </c>
      <c r="S104" s="196">
        <f>IF($Q104&lt;&gt;"",IF($G104="周付",($Q104+1)*7+$P104-1+_xlfn.IFNA(VLOOKUP($B104,租期调整!A:B,2,0),0),EDATE($P104+_xlfn.IFNA(VLOOKUP($B104,租期调整!A:B,2,0),0),$Q104+1)-1),"")</f>
        <v>45107</v>
      </c>
      <c r="T104" s="173">
        <v>0</v>
      </c>
      <c r="U104" s="173"/>
      <c r="V104" s="199">
        <f t="shared" si="14"/>
        <v>0</v>
      </c>
      <c r="W104" s="193">
        <f t="shared" si="15"/>
        <v>0</v>
      </c>
      <c r="X104" s="211" t="str">
        <f t="shared" ca="1" si="13"/>
        <v/>
      </c>
      <c r="Y104" s="190" t="s">
        <v>236</v>
      </c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</row>
    <row r="105" spans="1:56" ht="28.5" x14ac:dyDescent="0.15">
      <c r="A105" s="157">
        <f>IF(H105&lt;&gt;"",VLOOKUP(H105,车牌序号!A:B,2,0),"")</f>
        <v>99</v>
      </c>
      <c r="B105" s="157" t="s">
        <v>879</v>
      </c>
      <c r="C105" s="82" t="s">
        <v>252</v>
      </c>
      <c r="D105" s="82" t="s">
        <v>351</v>
      </c>
      <c r="E105" s="90">
        <v>45016</v>
      </c>
      <c r="F105" s="90">
        <v>45199</v>
      </c>
      <c r="G105" s="82" t="s">
        <v>270</v>
      </c>
      <c r="H105" s="82" t="s">
        <v>258</v>
      </c>
      <c r="I105" s="188">
        <v>8000</v>
      </c>
      <c r="J105" s="188">
        <v>1950</v>
      </c>
      <c r="K105" s="166" t="s">
        <v>404</v>
      </c>
      <c r="L105" s="159">
        <v>45098</v>
      </c>
      <c r="M105" s="153" t="s">
        <v>236</v>
      </c>
      <c r="N105" s="139" t="s">
        <v>795</v>
      </c>
      <c r="O105" s="158">
        <f t="shared" si="12"/>
        <v>45129</v>
      </c>
      <c r="P105" s="170">
        <v>45017</v>
      </c>
      <c r="Q105" s="85">
        <v>15</v>
      </c>
      <c r="R105" s="196">
        <f>IF($Q105&lt;&gt;"",IF($G105="周付",($Q105)*7+$P105+_xlfn.IFNA(VLOOKUP($B105,租期调整!A:B,2,0),0),EDATE($P105+_xlfn.IFNA(VLOOKUP($B105,租期调整!A:B,2,0),0),$Q105)),"")</f>
        <v>45123</v>
      </c>
      <c r="S105" s="196">
        <f>IF($Q105&lt;&gt;"",IF($G105="周付",($Q105+1)*7+$P105-1+_xlfn.IFNA(VLOOKUP($B105,租期调整!A:B,2,0),0),EDATE($P105+_xlfn.IFNA(VLOOKUP($B105,租期调整!A:B,2,0),0),$Q105+1)-1),"")</f>
        <v>45129</v>
      </c>
      <c r="T105" s="173">
        <v>0</v>
      </c>
      <c r="U105" s="173">
        <f>1950*3</f>
        <v>5850</v>
      </c>
      <c r="V105" s="199">
        <f t="shared" si="14"/>
        <v>5850</v>
      </c>
      <c r="W105" s="193">
        <f t="shared" si="15"/>
        <v>0</v>
      </c>
      <c r="X105" s="211">
        <f t="shared" ca="1" si="13"/>
        <v>0.61696428571428574</v>
      </c>
      <c r="Y105" s="190" t="s">
        <v>641</v>
      </c>
      <c r="Z105" s="160"/>
      <c r="AA105" s="160"/>
      <c r="AB105" s="160"/>
      <c r="AC105" s="160">
        <v>1950</v>
      </c>
      <c r="AD105" s="160"/>
      <c r="AE105" s="160"/>
      <c r="AF105" s="160"/>
      <c r="AG105" s="160"/>
      <c r="AH105" s="160"/>
      <c r="AI105" s="160"/>
      <c r="AJ105" s="160">
        <v>1950</v>
      </c>
      <c r="AK105" s="160"/>
      <c r="AL105" s="160"/>
      <c r="AM105" s="160"/>
      <c r="AN105" s="160"/>
      <c r="AO105" s="160"/>
      <c r="AP105" s="160"/>
      <c r="AQ105" s="160">
        <v>1950</v>
      </c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</row>
    <row r="106" spans="1:56" hidden="1" x14ac:dyDescent="0.15">
      <c r="A106" s="157">
        <f>IF(H106&lt;&gt;"",VLOOKUP(H106,车牌序号!A:B,2,0),"")</f>
        <v>101</v>
      </c>
      <c r="B106" s="157" t="s">
        <v>743</v>
      </c>
      <c r="C106" s="82" t="s">
        <v>266</v>
      </c>
      <c r="D106" s="82" t="s">
        <v>351</v>
      </c>
      <c r="E106" s="90">
        <v>45016</v>
      </c>
      <c r="F106" s="90">
        <v>45107</v>
      </c>
      <c r="G106" s="82" t="s">
        <v>265</v>
      </c>
      <c r="H106" s="82" t="s">
        <v>260</v>
      </c>
      <c r="I106" s="188">
        <v>8000</v>
      </c>
      <c r="J106" s="188">
        <v>7500</v>
      </c>
      <c r="K106" s="166" t="s">
        <v>416</v>
      </c>
      <c r="L106" s="153">
        <v>45037</v>
      </c>
      <c r="M106" s="153" t="s">
        <v>236</v>
      </c>
      <c r="N106" s="139" t="s">
        <v>794</v>
      </c>
      <c r="O106" s="158">
        <f t="shared" si="12"/>
        <v>45108</v>
      </c>
      <c r="P106" s="170">
        <v>45018</v>
      </c>
      <c r="Q106" s="85">
        <v>2</v>
      </c>
      <c r="R106" s="196">
        <f>IF($Q106&lt;&gt;"",IF($G106="周付",($Q106)*7+$P106+_xlfn.IFNA(VLOOKUP($B106,租期调整!A:B,2,0),0),EDATE($P106+_xlfn.IFNA(VLOOKUP($B106,租期调整!A:B,2,0),0),$Q106)),"")</f>
        <v>45079</v>
      </c>
      <c r="S106" s="196">
        <f>IF($Q106&lt;&gt;"",IF($G106="周付",($Q106+1)*7+$P106-1+_xlfn.IFNA(VLOOKUP($B106,租期调整!A:B,2,0),0),EDATE($P106+_xlfn.IFNA(VLOOKUP($B106,租期调整!A:B,2,0),0),$Q106+1)-1),"")</f>
        <v>45108</v>
      </c>
      <c r="T106" s="173">
        <v>0</v>
      </c>
      <c r="U106" s="173"/>
      <c r="V106" s="199">
        <f t="shared" si="14"/>
        <v>0</v>
      </c>
      <c r="W106" s="193">
        <f t="shared" si="15"/>
        <v>0</v>
      </c>
      <c r="X106" s="211" t="str">
        <f t="shared" ca="1" si="13"/>
        <v/>
      </c>
      <c r="Y106" s="190" t="s">
        <v>236</v>
      </c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</row>
    <row r="107" spans="1:56" hidden="1" x14ac:dyDescent="0.15">
      <c r="A107" s="157">
        <f>IF(H107&lt;&gt;"",VLOOKUP(H107,车牌序号!A:B,2,0),"")</f>
        <v>104</v>
      </c>
      <c r="B107" s="157" t="s">
        <v>720</v>
      </c>
      <c r="C107" s="82" t="s">
        <v>264</v>
      </c>
      <c r="D107" s="82" t="s">
        <v>351</v>
      </c>
      <c r="E107" s="90">
        <v>45016</v>
      </c>
      <c r="F107" s="90">
        <v>45107</v>
      </c>
      <c r="G107" s="82" t="s">
        <v>265</v>
      </c>
      <c r="H107" s="82" t="s">
        <v>263</v>
      </c>
      <c r="I107" s="188">
        <v>8000</v>
      </c>
      <c r="J107" s="188">
        <v>7500</v>
      </c>
      <c r="K107" s="166" t="s">
        <v>416</v>
      </c>
      <c r="L107" s="153">
        <v>45037</v>
      </c>
      <c r="M107" s="153" t="s">
        <v>236</v>
      </c>
      <c r="N107" s="139" t="s">
        <v>794</v>
      </c>
      <c r="O107" s="158">
        <f t="shared" si="12"/>
        <v>45107</v>
      </c>
      <c r="P107" s="170">
        <v>45017</v>
      </c>
      <c r="Q107" s="85">
        <v>2</v>
      </c>
      <c r="R107" s="196">
        <f>IF($Q107&lt;&gt;"",IF($G107="周付",($Q107)*7+$P107+_xlfn.IFNA(VLOOKUP($B107,租期调整!A:B,2,0),0),EDATE($P107+_xlfn.IFNA(VLOOKUP($B107,租期调整!A:B,2,0),0),$Q107)),"")</f>
        <v>45078</v>
      </c>
      <c r="S107" s="196">
        <f>IF($Q107&lt;&gt;"",IF($G107="周付",($Q107+1)*7+$P107-1+_xlfn.IFNA(VLOOKUP($B107,租期调整!A:B,2,0),0),EDATE($P107+_xlfn.IFNA(VLOOKUP($B107,租期调整!A:B,2,0),0),$Q107+1)-1),"")</f>
        <v>45107</v>
      </c>
      <c r="T107" s="173">
        <v>0</v>
      </c>
      <c r="U107" s="173"/>
      <c r="V107" s="199">
        <f t="shared" si="14"/>
        <v>0</v>
      </c>
      <c r="W107" s="193">
        <f t="shared" si="15"/>
        <v>0</v>
      </c>
      <c r="X107" s="211" t="str">
        <f t="shared" ca="1" si="13"/>
        <v/>
      </c>
      <c r="Y107" s="190" t="s">
        <v>236</v>
      </c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</row>
    <row r="108" spans="1:56" x14ac:dyDescent="0.15">
      <c r="A108" s="157">
        <f>IF(H108&lt;&gt;"",VLOOKUP(H108,车牌序号!A:B,2,0),"")</f>
        <v>122</v>
      </c>
      <c r="B108" s="157" t="s">
        <v>744</v>
      </c>
      <c r="C108" s="82" t="s">
        <v>251</v>
      </c>
      <c r="D108" s="82" t="s">
        <v>351</v>
      </c>
      <c r="E108" s="90">
        <v>45016</v>
      </c>
      <c r="F108" s="90">
        <v>45291</v>
      </c>
      <c r="G108" s="82" t="s">
        <v>265</v>
      </c>
      <c r="H108" s="82" t="s">
        <v>594</v>
      </c>
      <c r="I108" s="188">
        <v>7000</v>
      </c>
      <c r="J108" s="188">
        <v>5000</v>
      </c>
      <c r="K108" s="166" t="s">
        <v>404</v>
      </c>
      <c r="L108" s="153">
        <v>45035</v>
      </c>
      <c r="M108" s="153" t="s">
        <v>792</v>
      </c>
      <c r="N108" s="139" t="s">
        <v>236</v>
      </c>
      <c r="O108" s="158">
        <f t="shared" si="12"/>
        <v>45107</v>
      </c>
      <c r="P108" s="170">
        <v>45017</v>
      </c>
      <c r="Q108" s="85">
        <v>2</v>
      </c>
      <c r="R108" s="196">
        <f>IF($Q108&lt;&gt;"",IF($G108="周付",($Q108)*7+$P108+_xlfn.IFNA(VLOOKUP($B108,租期调整!A:B,2,0),0),EDATE($P108+_xlfn.IFNA(VLOOKUP($B108,租期调整!A:B,2,0),0),$Q108)),"")</f>
        <v>45078</v>
      </c>
      <c r="S108" s="196">
        <f>IF($Q108&lt;&gt;"",IF($G108="周付",($Q108+1)*7+$P108-1+_xlfn.IFNA(VLOOKUP($B108,租期调整!A:B,2,0),0),EDATE($P108+_xlfn.IFNA(VLOOKUP($B108,租期调整!A:B,2,0),0),$Q108+1)-1),"")</f>
        <v>45107</v>
      </c>
      <c r="T108" s="173">
        <v>0</v>
      </c>
      <c r="U108" s="173"/>
      <c r="V108" s="199">
        <f t="shared" si="14"/>
        <v>0</v>
      </c>
      <c r="W108" s="193">
        <f t="shared" si="15"/>
        <v>0</v>
      </c>
      <c r="X108" s="211">
        <f t="shared" ca="1" si="13"/>
        <v>0.21428571428571427</v>
      </c>
      <c r="Y108" s="190" t="s">
        <v>236</v>
      </c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</row>
    <row r="109" spans="1:56" x14ac:dyDescent="0.15">
      <c r="A109" s="157">
        <f>IF(H109&lt;&gt;"",VLOOKUP(H109,车牌序号!A:B,2,0),"")</f>
        <v>31</v>
      </c>
      <c r="B109" s="157" t="s">
        <v>770</v>
      </c>
      <c r="C109" s="82" t="s">
        <v>478</v>
      </c>
      <c r="D109" s="82" t="s">
        <v>351</v>
      </c>
      <c r="E109" s="90">
        <v>45017</v>
      </c>
      <c r="F109" s="90">
        <v>45107</v>
      </c>
      <c r="G109" s="82" t="s">
        <v>265</v>
      </c>
      <c r="H109" s="82" t="s">
        <v>479</v>
      </c>
      <c r="I109" s="188">
        <v>10000</v>
      </c>
      <c r="J109" s="188">
        <v>7200</v>
      </c>
      <c r="K109" s="166" t="s">
        <v>404</v>
      </c>
      <c r="L109" s="153">
        <v>45035</v>
      </c>
      <c r="M109" s="153" t="s">
        <v>792</v>
      </c>
      <c r="N109" s="139" t="s">
        <v>236</v>
      </c>
      <c r="O109" s="158">
        <f t="shared" si="12"/>
        <v>45145</v>
      </c>
      <c r="P109" s="170">
        <v>45024</v>
      </c>
      <c r="Q109" s="85">
        <v>3</v>
      </c>
      <c r="R109" s="196">
        <f>IF($Q109&lt;&gt;"",IF($G109="周付",($Q109)*7+$P109+_xlfn.IFNA(VLOOKUP($B109,租期调整!A:B,2,0),0),EDATE($P109+_xlfn.IFNA(VLOOKUP($B109,租期调整!A:B,2,0),0),$Q109)),"")</f>
        <v>45115</v>
      </c>
      <c r="S109" s="196">
        <f>IF($Q109&lt;&gt;"",IF($G109="周付",($Q109+1)*7+$P109-1+_xlfn.IFNA(VLOOKUP($B109,租期调整!A:B,2,0),0),EDATE($P109+_xlfn.IFNA(VLOOKUP($B109,租期调整!A:B,2,0),0),$Q109+1)-1),"")</f>
        <v>45145</v>
      </c>
      <c r="T109" s="173">
        <v>-6800</v>
      </c>
      <c r="U109" s="173"/>
      <c r="V109" s="199">
        <f t="shared" si="14"/>
        <v>6300</v>
      </c>
      <c r="W109" s="193">
        <f t="shared" si="15"/>
        <v>-500</v>
      </c>
      <c r="X109" s="211">
        <f t="shared" ca="1" si="13"/>
        <v>0.95</v>
      </c>
      <c r="Y109" s="191" t="s">
        <v>762</v>
      </c>
      <c r="Z109" s="160"/>
      <c r="AA109" s="160"/>
      <c r="AB109" s="160"/>
      <c r="AC109" s="160"/>
      <c r="AD109" s="160"/>
      <c r="AE109" s="160"/>
      <c r="AF109" s="160"/>
      <c r="AG109" s="160"/>
      <c r="AH109" s="160"/>
      <c r="AI109" s="160"/>
      <c r="AJ109" s="160"/>
      <c r="AK109" s="160">
        <v>2700</v>
      </c>
      <c r="AL109" s="160"/>
      <c r="AM109" s="160"/>
      <c r="AN109" s="160"/>
      <c r="AO109" s="160"/>
      <c r="AP109" s="160"/>
      <c r="AQ109" s="160">
        <v>3600</v>
      </c>
      <c r="AR109" s="160"/>
      <c r="AS109" s="160"/>
      <c r="AT109" s="160"/>
      <c r="AU109" s="160"/>
      <c r="AV109" s="160"/>
      <c r="AW109" s="160"/>
      <c r="AX109" s="160"/>
      <c r="AY109" s="160"/>
      <c r="AZ109" s="160"/>
      <c r="BA109" s="160"/>
      <c r="BB109" s="160"/>
      <c r="BC109" s="160"/>
      <c r="BD109" s="160"/>
    </row>
    <row r="110" spans="1:56" x14ac:dyDescent="0.15">
      <c r="A110" s="157">
        <f>IF(H110&lt;&gt;"",VLOOKUP(H110,车牌序号!A:B,2,0),"")</f>
        <v>131</v>
      </c>
      <c r="B110" s="157" t="s">
        <v>771</v>
      </c>
      <c r="C110" s="82" t="s">
        <v>611</v>
      </c>
      <c r="D110" s="82" t="s">
        <v>351</v>
      </c>
      <c r="E110" s="90">
        <v>45017</v>
      </c>
      <c r="F110" s="90">
        <v>45107</v>
      </c>
      <c r="G110" s="82" t="s">
        <v>265</v>
      </c>
      <c r="H110" s="82" t="s">
        <v>612</v>
      </c>
      <c r="I110" s="188">
        <v>5000</v>
      </c>
      <c r="J110" s="188">
        <v>4500</v>
      </c>
      <c r="K110" s="166" t="s">
        <v>404</v>
      </c>
      <c r="L110" s="153">
        <v>45037</v>
      </c>
      <c r="M110" s="153" t="s">
        <v>795</v>
      </c>
      <c r="N110" s="139" t="s">
        <v>794</v>
      </c>
      <c r="O110" s="158">
        <f t="shared" si="12"/>
        <v>45138</v>
      </c>
      <c r="P110" s="170">
        <v>45047</v>
      </c>
      <c r="Q110" s="85">
        <v>2</v>
      </c>
      <c r="R110" s="196">
        <f>IF($Q110&lt;&gt;"",IF($G110="周付",($Q110)*7+$P110+_xlfn.IFNA(VLOOKUP($B110,租期调整!A:B,2,0),0),EDATE($P110+_xlfn.IFNA(VLOOKUP($B110,租期调整!A:B,2,0),0),$Q110)),"")</f>
        <v>45108</v>
      </c>
      <c r="S110" s="196">
        <f>IF($Q110&lt;&gt;"",IF($G110="周付",($Q110+1)*7+$P110-1+_xlfn.IFNA(VLOOKUP($B110,租期调整!A:B,2,0),0),EDATE($P110+_xlfn.IFNA(VLOOKUP($B110,租期调整!A:B,2,0),0),$Q110+1)-1),"")</f>
        <v>45138</v>
      </c>
      <c r="T110" s="173">
        <v>0</v>
      </c>
      <c r="U110" s="173">
        <v>4500</v>
      </c>
      <c r="V110" s="199">
        <f t="shared" si="14"/>
        <v>3000</v>
      </c>
      <c r="W110" s="193">
        <f t="shared" si="15"/>
        <v>-1500</v>
      </c>
      <c r="X110" s="211">
        <f t="shared" ca="1" si="13"/>
        <v>0.64</v>
      </c>
      <c r="Y110" s="190" t="s">
        <v>236</v>
      </c>
      <c r="Z110" s="160"/>
      <c r="AA110" s="160"/>
      <c r="AB110" s="160"/>
      <c r="AC110" s="160"/>
      <c r="AD110" s="160"/>
      <c r="AE110" s="214">
        <v>1500</v>
      </c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214">
        <v>1500</v>
      </c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</row>
    <row r="111" spans="1:56" x14ac:dyDescent="0.15">
      <c r="A111" s="157">
        <f>IF(H111&lt;&gt;"",VLOOKUP(H111,车牌序号!A:B,2,0),"")</f>
        <v>95</v>
      </c>
      <c r="B111" s="157" t="s">
        <v>880</v>
      </c>
      <c r="C111" s="82" t="s">
        <v>285</v>
      </c>
      <c r="D111" s="82" t="s">
        <v>351</v>
      </c>
      <c r="E111" s="90">
        <v>45019</v>
      </c>
      <c r="F111" s="90">
        <v>45204</v>
      </c>
      <c r="G111" s="82" t="s">
        <v>265</v>
      </c>
      <c r="H111" s="82" t="s">
        <v>254</v>
      </c>
      <c r="I111" s="188">
        <v>8000</v>
      </c>
      <c r="J111" s="188">
        <v>7000</v>
      </c>
      <c r="K111" s="166" t="s">
        <v>404</v>
      </c>
      <c r="L111" s="153">
        <v>45037</v>
      </c>
      <c r="M111" s="153" t="s">
        <v>236</v>
      </c>
      <c r="N111" s="139" t="s">
        <v>794</v>
      </c>
      <c r="O111" s="158">
        <f t="shared" si="12"/>
        <v>45128</v>
      </c>
      <c r="P111" s="170">
        <v>45099</v>
      </c>
      <c r="Q111" s="85">
        <v>0</v>
      </c>
      <c r="R111" s="196">
        <f>IF($Q111&lt;&gt;"",IF($G111="周付",($Q111)*7+$P111+_xlfn.IFNA(VLOOKUP($B111,租期调整!A:B,2,0),0),EDATE($P111+_xlfn.IFNA(VLOOKUP($B111,租期调整!A:B,2,0),0),$Q111)),"")</f>
        <v>45099</v>
      </c>
      <c r="S111" s="196">
        <f>IF($Q111&lt;&gt;"",IF($G111="周付",($Q111+1)*7+$P111-1+_xlfn.IFNA(VLOOKUP($B111,租期调整!A:B,2,0),0),EDATE($P111+_xlfn.IFNA(VLOOKUP($B111,租期调整!A:B,2,0),0),$Q111+1)-1),"")</f>
        <v>45128</v>
      </c>
      <c r="T111" s="173">
        <v>0</v>
      </c>
      <c r="U111" s="173"/>
      <c r="V111" s="199">
        <f t="shared" si="14"/>
        <v>0</v>
      </c>
      <c r="W111" s="193">
        <f t="shared" si="15"/>
        <v>0</v>
      </c>
      <c r="X111" s="211">
        <f t="shared" ca="1" si="13"/>
        <v>0.65</v>
      </c>
      <c r="Y111" s="191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  <c r="AU111" s="160"/>
      <c r="AV111" s="160"/>
      <c r="AW111" s="160"/>
      <c r="AX111" s="160"/>
      <c r="AY111" s="160"/>
      <c r="AZ111" s="160"/>
      <c r="BA111" s="160"/>
      <c r="BB111" s="160"/>
      <c r="BC111" s="160"/>
      <c r="BD111" s="160"/>
    </row>
    <row r="112" spans="1:56" hidden="1" x14ac:dyDescent="0.15">
      <c r="A112" s="157">
        <f>IF(H112&lt;&gt;"",VLOOKUP(H112,车牌序号!A:B,2,0),"")</f>
        <v>100</v>
      </c>
      <c r="B112" s="157" t="s">
        <v>881</v>
      </c>
      <c r="C112" s="82" t="s">
        <v>286</v>
      </c>
      <c r="D112" s="82" t="s">
        <v>351</v>
      </c>
      <c r="E112" s="90">
        <v>45019</v>
      </c>
      <c r="F112" s="90">
        <v>45109</v>
      </c>
      <c r="G112" s="82" t="s">
        <v>265</v>
      </c>
      <c r="H112" s="82" t="s">
        <v>259</v>
      </c>
      <c r="I112" s="188">
        <v>8000</v>
      </c>
      <c r="J112" s="188">
        <v>7500</v>
      </c>
      <c r="K112" s="166" t="s">
        <v>928</v>
      </c>
      <c r="L112" s="159">
        <v>45070</v>
      </c>
      <c r="M112" s="153" t="s">
        <v>236</v>
      </c>
      <c r="N112" s="139" t="s">
        <v>793</v>
      </c>
      <c r="O112" s="158">
        <f t="shared" si="12"/>
        <v>45112</v>
      </c>
      <c r="P112" s="170">
        <v>45022</v>
      </c>
      <c r="Q112" s="85">
        <v>2</v>
      </c>
      <c r="R112" s="196">
        <f>IF($Q112&lt;&gt;"",IF($G112="周付",($Q112)*7+$P112+_xlfn.IFNA(VLOOKUP($B112,租期调整!A:B,2,0),0),EDATE($P112+_xlfn.IFNA(VLOOKUP($B112,租期调整!A:B,2,0),0),$Q112)),"")</f>
        <v>45083</v>
      </c>
      <c r="S112" s="196">
        <f>IF($Q112&lt;&gt;"",IF($G112="周付",($Q112+1)*7+$P112-1+_xlfn.IFNA(VLOOKUP($B112,租期调整!A:B,2,0),0),EDATE($P112+_xlfn.IFNA(VLOOKUP($B112,租期调整!A:B,2,0),0),$Q112+1)-1),"")</f>
        <v>45112</v>
      </c>
      <c r="T112" s="173">
        <v>0</v>
      </c>
      <c r="U112" s="173"/>
      <c r="V112" s="199">
        <f t="shared" si="14"/>
        <v>0</v>
      </c>
      <c r="W112" s="193">
        <f t="shared" si="15"/>
        <v>0</v>
      </c>
      <c r="X112" s="211" t="str">
        <f t="shared" ca="1" si="13"/>
        <v/>
      </c>
      <c r="Y112" s="190" t="s">
        <v>236</v>
      </c>
      <c r="Z112" s="160"/>
      <c r="AA112" s="160"/>
      <c r="AB112" s="160"/>
      <c r="AC112" s="160"/>
      <c r="AD112" s="160"/>
      <c r="AE112" s="160"/>
      <c r="AF112" s="160"/>
      <c r="AG112" s="160"/>
      <c r="AH112" s="160"/>
      <c r="AI112" s="160"/>
      <c r="AJ112" s="160"/>
      <c r="AK112" s="160"/>
      <c r="AL112" s="160"/>
      <c r="AM112" s="160"/>
      <c r="AN112" s="160"/>
      <c r="AO112" s="160"/>
      <c r="AP112" s="160"/>
      <c r="AQ112" s="160"/>
      <c r="AR112" s="160"/>
      <c r="AS112" s="160"/>
      <c r="AT112" s="160"/>
      <c r="AU112" s="160"/>
      <c r="AV112" s="160"/>
      <c r="AW112" s="160"/>
      <c r="AX112" s="160"/>
      <c r="AY112" s="160"/>
      <c r="AZ112" s="160"/>
      <c r="BA112" s="160"/>
      <c r="BB112" s="160"/>
      <c r="BC112" s="160"/>
      <c r="BD112" s="160"/>
    </row>
    <row r="113" spans="1:56" hidden="1" x14ac:dyDescent="0.15">
      <c r="A113" s="157">
        <f>IF(H113&lt;&gt;"",VLOOKUP(H113,车牌序号!A:B,2,0),"")</f>
        <v>102</v>
      </c>
      <c r="B113" s="157" t="s">
        <v>721</v>
      </c>
      <c r="C113" s="82" t="s">
        <v>277</v>
      </c>
      <c r="D113" s="82" t="s">
        <v>351</v>
      </c>
      <c r="E113" s="90">
        <v>45021</v>
      </c>
      <c r="F113" s="90">
        <v>45388</v>
      </c>
      <c r="G113" s="82" t="s">
        <v>270</v>
      </c>
      <c r="H113" s="82" t="s">
        <v>261</v>
      </c>
      <c r="I113" s="188">
        <v>8000</v>
      </c>
      <c r="J113" s="188">
        <v>1950</v>
      </c>
      <c r="K113" s="166" t="s">
        <v>424</v>
      </c>
      <c r="L113" s="153">
        <v>45037</v>
      </c>
      <c r="M113" s="153" t="s">
        <v>236</v>
      </c>
      <c r="N113" s="139" t="s">
        <v>794</v>
      </c>
      <c r="O113" s="158">
        <f t="shared" si="12"/>
        <v>45043</v>
      </c>
      <c r="P113" s="170">
        <v>45023</v>
      </c>
      <c r="Q113" s="85">
        <v>2</v>
      </c>
      <c r="R113" s="196">
        <f>IF($Q113&lt;&gt;"",IF($G113="周付",($Q113)*7+$P113,EDATE($P113,$Q113)),"")</f>
        <v>45037</v>
      </c>
      <c r="S113" s="196">
        <f>IF($Q113&lt;&gt;"",IF($G113="周付",($Q113+1)*7+$P113-1,EDATE($P113,$Q113+1)-1),"")</f>
        <v>45043</v>
      </c>
      <c r="T113" s="173">
        <v>0</v>
      </c>
      <c r="U113" s="173"/>
      <c r="V113" s="199">
        <f t="shared" si="14"/>
        <v>0</v>
      </c>
      <c r="W113" s="193">
        <f t="shared" si="15"/>
        <v>0</v>
      </c>
      <c r="X113" s="211" t="str">
        <f t="shared" ca="1" si="13"/>
        <v/>
      </c>
      <c r="Y113" s="190" t="s">
        <v>642</v>
      </c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</row>
    <row r="114" spans="1:56" hidden="1" x14ac:dyDescent="0.15">
      <c r="A114" s="157">
        <f>IF(H114&lt;&gt;"",VLOOKUP(H114,车牌序号!A:B,2,0),"")</f>
        <v>57</v>
      </c>
      <c r="B114" s="157" t="s">
        <v>772</v>
      </c>
      <c r="C114" s="82" t="s">
        <v>284</v>
      </c>
      <c r="D114" s="82" t="s">
        <v>351</v>
      </c>
      <c r="E114" s="90">
        <v>45022</v>
      </c>
      <c r="F114" s="90">
        <v>45113</v>
      </c>
      <c r="G114" s="82" t="s">
        <v>265</v>
      </c>
      <c r="H114" s="82" t="s">
        <v>520</v>
      </c>
      <c r="I114" s="188">
        <v>8000</v>
      </c>
      <c r="J114" s="188">
        <v>7200</v>
      </c>
      <c r="K114" s="166" t="s">
        <v>416</v>
      </c>
      <c r="L114" s="153">
        <v>45037</v>
      </c>
      <c r="M114" s="153" t="s">
        <v>236</v>
      </c>
      <c r="N114" s="139" t="s">
        <v>794</v>
      </c>
      <c r="O114" s="158">
        <f t="shared" si="12"/>
        <v>45113</v>
      </c>
      <c r="P114" s="170">
        <v>45023</v>
      </c>
      <c r="Q114" s="85">
        <v>2</v>
      </c>
      <c r="R114" s="196">
        <f>IF($Q114&lt;&gt;"",IF($G114="周付",($Q114)*7+$P114,EDATE($P114,$Q114)),"")</f>
        <v>45084</v>
      </c>
      <c r="S114" s="196">
        <f>IF($Q114&lt;&gt;"",IF($G114="周付",($Q114+1)*7+$P114-1,EDATE($P114,$Q114+1)-1),"")</f>
        <v>45113</v>
      </c>
      <c r="T114" s="173">
        <v>-3000</v>
      </c>
      <c r="U114" s="173"/>
      <c r="V114" s="199">
        <f t="shared" si="14"/>
        <v>3000</v>
      </c>
      <c r="W114" s="193">
        <f t="shared" si="15"/>
        <v>0</v>
      </c>
      <c r="X114" s="211" t="str">
        <f t="shared" ca="1" si="13"/>
        <v/>
      </c>
      <c r="Y114" s="190" t="s">
        <v>236</v>
      </c>
      <c r="Z114" s="160"/>
      <c r="AA114" s="160"/>
      <c r="AB114" s="160">
        <v>3000</v>
      </c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</row>
    <row r="115" spans="1:56" x14ac:dyDescent="0.15">
      <c r="A115" s="157">
        <f>IF(H115&lt;&gt;"",VLOOKUP(H115,车牌序号!A:B,2,0),"")</f>
        <v>69</v>
      </c>
      <c r="B115" s="157" t="s">
        <v>745</v>
      </c>
      <c r="C115" s="82" t="s">
        <v>283</v>
      </c>
      <c r="D115" s="82" t="s">
        <v>351</v>
      </c>
      <c r="E115" s="90">
        <v>45022</v>
      </c>
      <c r="F115" s="90">
        <v>45205</v>
      </c>
      <c r="G115" s="82" t="s">
        <v>265</v>
      </c>
      <c r="H115" s="201" t="s">
        <v>779</v>
      </c>
      <c r="I115" s="188">
        <v>8000</v>
      </c>
      <c r="J115" s="188">
        <v>7200</v>
      </c>
      <c r="K115" s="166" t="s">
        <v>404</v>
      </c>
      <c r="L115" s="153">
        <v>45037</v>
      </c>
      <c r="M115" s="153" t="s">
        <v>793</v>
      </c>
      <c r="N115" s="139" t="s">
        <v>794</v>
      </c>
      <c r="O115" s="158">
        <f t="shared" si="12"/>
        <v>45114</v>
      </c>
      <c r="P115" s="170">
        <v>45024</v>
      </c>
      <c r="Q115" s="85">
        <v>2</v>
      </c>
      <c r="R115" s="196">
        <f>IF($Q115&lt;&gt;"",IF($G115="周付",($Q115)*7+$P115,EDATE($P115,$Q115)),"")</f>
        <v>45085</v>
      </c>
      <c r="S115" s="196">
        <f>IF($Q115&lt;&gt;"",IF($G115="周付",($Q115+1)*7+$P115-1,EDATE($P115,$Q115+1)-1),"")</f>
        <v>45114</v>
      </c>
      <c r="T115" s="173">
        <v>0</v>
      </c>
      <c r="U115" s="173"/>
      <c r="V115" s="199">
        <f t="shared" si="14"/>
        <v>0</v>
      </c>
      <c r="W115" s="193">
        <f t="shared" si="15"/>
        <v>0</v>
      </c>
      <c r="X115" s="211">
        <f t="shared" ca="1" si="13"/>
        <v>0.22</v>
      </c>
      <c r="Y115" s="190" t="s">
        <v>236</v>
      </c>
      <c r="Z115" s="160"/>
      <c r="AA115" s="160"/>
      <c r="AB115" s="160"/>
      <c r="AC115" s="160"/>
      <c r="AD115" s="160"/>
      <c r="AE115" s="160"/>
      <c r="AF115" s="160"/>
      <c r="AG115" s="160"/>
      <c r="AH115" s="160"/>
      <c r="AI115" s="160"/>
      <c r="AJ115" s="160"/>
      <c r="AK115" s="160"/>
      <c r="AL115" s="160"/>
      <c r="AM115" s="160"/>
      <c r="AN115" s="160"/>
      <c r="AO115" s="160"/>
      <c r="AP115" s="160"/>
      <c r="AQ115" s="160"/>
      <c r="AR115" s="160"/>
      <c r="AS115" s="160"/>
      <c r="AT115" s="160"/>
      <c r="AU115" s="160"/>
      <c r="AV115" s="160"/>
      <c r="AW115" s="160"/>
      <c r="AX115" s="160"/>
      <c r="AY115" s="160"/>
      <c r="AZ115" s="160"/>
      <c r="BA115" s="160"/>
      <c r="BB115" s="160"/>
      <c r="BC115" s="160"/>
      <c r="BD115" s="160"/>
    </row>
    <row r="116" spans="1:56" x14ac:dyDescent="0.15">
      <c r="A116" s="157">
        <f>IF(H116&lt;&gt;"",VLOOKUP(H116,车牌序号!A:B,2,0),"")</f>
        <v>38</v>
      </c>
      <c r="B116" s="157" t="s">
        <v>882</v>
      </c>
      <c r="C116" s="82" t="s">
        <v>489</v>
      </c>
      <c r="D116" s="82" t="s">
        <v>351</v>
      </c>
      <c r="E116" s="90">
        <v>45025</v>
      </c>
      <c r="F116" s="90">
        <v>45230</v>
      </c>
      <c r="G116" s="82" t="s">
        <v>265</v>
      </c>
      <c r="H116" s="82" t="s">
        <v>490</v>
      </c>
      <c r="I116" s="188">
        <v>10000</v>
      </c>
      <c r="J116" s="188">
        <v>7000</v>
      </c>
      <c r="K116" s="166" t="s">
        <v>404</v>
      </c>
      <c r="L116" s="153">
        <v>45070</v>
      </c>
      <c r="M116" s="153" t="s">
        <v>236</v>
      </c>
      <c r="N116" s="139" t="s">
        <v>236</v>
      </c>
      <c r="O116" s="158">
        <f t="shared" si="12"/>
        <v>45155</v>
      </c>
      <c r="P116" s="170">
        <v>45064</v>
      </c>
      <c r="Q116" s="85">
        <v>2</v>
      </c>
      <c r="R116" s="196">
        <f>IF($Q116&lt;&gt;"",IF($G116="周付",($Q116)*7+$P116+_xlfn.IFNA(VLOOKUP($B116,租期调整!A:B,2,0),0),EDATE($P116+_xlfn.IFNA(VLOOKUP($B116,租期调整!A:B,2,0),0),$Q116)),"")</f>
        <v>45125</v>
      </c>
      <c r="S116" s="196">
        <f>IF($Q116&lt;&gt;"",IF($G116="周付",($Q116+1)*7+$P116-1+_xlfn.IFNA(VLOOKUP($B116,租期调整!A:B,2,0),0),EDATE($P116+_xlfn.IFNA(VLOOKUP($B116,租期调整!A:B,2,0),0),$Q116+1)-1),"")</f>
        <v>45155</v>
      </c>
      <c r="T116" s="173">
        <v>-4000</v>
      </c>
      <c r="U116" s="173">
        <v>7000</v>
      </c>
      <c r="V116" s="199">
        <f t="shared" si="14"/>
        <v>7000</v>
      </c>
      <c r="W116" s="193">
        <f t="shared" si="15"/>
        <v>-4000</v>
      </c>
      <c r="X116" s="211">
        <f t="shared" ca="1" si="13"/>
        <v>0.6</v>
      </c>
      <c r="Y116" s="19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>
        <v>4000</v>
      </c>
      <c r="AQ116" s="160"/>
      <c r="AR116" s="160"/>
      <c r="AS116" s="160"/>
      <c r="AT116" s="160"/>
      <c r="AU116" s="160"/>
      <c r="AV116" s="160">
        <v>3000</v>
      </c>
      <c r="AW116" s="160"/>
      <c r="AX116" s="160"/>
      <c r="AY116" s="160"/>
      <c r="AZ116" s="160"/>
      <c r="BA116" s="160"/>
      <c r="BB116" s="160"/>
      <c r="BC116" s="160"/>
      <c r="BD116" s="160"/>
    </row>
    <row r="117" spans="1:56" x14ac:dyDescent="0.15">
      <c r="A117" s="157">
        <f>IF(H117&lt;&gt;"",VLOOKUP(H117,车牌序号!A:B,2,0),"")</f>
        <v>107</v>
      </c>
      <c r="B117" s="157" t="s">
        <v>722</v>
      </c>
      <c r="C117" s="82" t="s">
        <v>400</v>
      </c>
      <c r="D117" s="82" t="s">
        <v>351</v>
      </c>
      <c r="E117" s="90">
        <v>45027</v>
      </c>
      <c r="F117" s="90">
        <v>45138</v>
      </c>
      <c r="G117" s="82" t="s">
        <v>265</v>
      </c>
      <c r="H117" s="82" t="s">
        <v>294</v>
      </c>
      <c r="I117" s="188">
        <v>10000</v>
      </c>
      <c r="J117" s="188">
        <v>7500</v>
      </c>
      <c r="K117" s="166" t="s">
        <v>404</v>
      </c>
      <c r="L117" s="153">
        <v>45037</v>
      </c>
      <c r="M117" s="153" t="s">
        <v>236</v>
      </c>
      <c r="N117" s="139" t="s">
        <v>794</v>
      </c>
      <c r="O117" s="158">
        <f t="shared" si="12"/>
        <v>45149</v>
      </c>
      <c r="P117" s="170">
        <v>45028</v>
      </c>
      <c r="Q117" s="85">
        <v>3</v>
      </c>
      <c r="R117" s="196">
        <f>IF($Q117&lt;&gt;"",IF($G117="周付",($Q117)*7+$P117+_xlfn.IFNA(VLOOKUP($B117,租期调整!A:B,2,0),0),EDATE($P117+_xlfn.IFNA(VLOOKUP($B117,租期调整!A:B,2,0),0),$Q117)),"")</f>
        <v>45119</v>
      </c>
      <c r="S117" s="196">
        <f>IF($Q117&lt;&gt;"",IF($G117="周付",($Q117+1)*7+$P117-1+_xlfn.IFNA(VLOOKUP($B117,租期调整!A:B,2,0),0),EDATE($P117+_xlfn.IFNA(VLOOKUP($B117,租期调整!A:B,2,0),0),$Q117+1)-1),"")</f>
        <v>45149</v>
      </c>
      <c r="T117" s="173">
        <v>-4000</v>
      </c>
      <c r="U117" s="173">
        <v>7500</v>
      </c>
      <c r="V117" s="199">
        <f t="shared" si="14"/>
        <v>6000</v>
      </c>
      <c r="W117" s="193">
        <f t="shared" si="15"/>
        <v>-5500</v>
      </c>
      <c r="X117" s="211">
        <f t="shared" ca="1" si="13"/>
        <v>0.45</v>
      </c>
      <c r="Y117" s="190" t="s">
        <v>644</v>
      </c>
      <c r="Z117" s="160"/>
      <c r="AA117" s="160"/>
      <c r="AB117" s="160"/>
      <c r="AC117" s="160"/>
      <c r="AD117" s="160"/>
      <c r="AE117" s="160"/>
      <c r="AF117" s="160">
        <v>1000</v>
      </c>
      <c r="AG117" s="160"/>
      <c r="AH117" s="160"/>
      <c r="AI117" s="160"/>
      <c r="AJ117" s="160">
        <v>1000</v>
      </c>
      <c r="AK117" s="160"/>
      <c r="AL117" s="160"/>
      <c r="AM117" s="160"/>
      <c r="AN117" s="160"/>
      <c r="AO117" s="160"/>
      <c r="AP117" s="160">
        <v>1600</v>
      </c>
      <c r="AR117" s="160">
        <v>400</v>
      </c>
      <c r="AS117" s="160"/>
      <c r="AT117" s="160">
        <v>1000</v>
      </c>
      <c r="AU117" s="160"/>
      <c r="AV117" s="160">
        <v>1000</v>
      </c>
      <c r="AW117" s="160"/>
      <c r="AX117" s="160"/>
      <c r="AY117" s="160"/>
      <c r="AZ117" s="160"/>
      <c r="BA117" s="160"/>
      <c r="BB117" s="160"/>
      <c r="BC117" s="160"/>
      <c r="BD117" s="160"/>
    </row>
    <row r="118" spans="1:56" x14ac:dyDescent="0.15">
      <c r="A118" s="157">
        <f>IF(H118&lt;&gt;"",VLOOKUP(H118,车牌序号!A:B,2,0),"")</f>
        <v>110</v>
      </c>
      <c r="B118" s="157" t="s">
        <v>773</v>
      </c>
      <c r="C118" s="82" t="s">
        <v>312</v>
      </c>
      <c r="D118" s="82" t="s">
        <v>351</v>
      </c>
      <c r="E118" s="90">
        <v>45027</v>
      </c>
      <c r="F118" s="90">
        <v>45138</v>
      </c>
      <c r="G118" s="82" t="s">
        <v>270</v>
      </c>
      <c r="H118" s="82" t="s">
        <v>297</v>
      </c>
      <c r="I118" s="188">
        <v>8000</v>
      </c>
      <c r="J118" s="188">
        <v>1950</v>
      </c>
      <c r="K118" s="166" t="s">
        <v>404</v>
      </c>
      <c r="L118" s="159">
        <v>45070</v>
      </c>
      <c r="M118" s="153" t="s">
        <v>236</v>
      </c>
      <c r="N118" s="139" t="s">
        <v>793</v>
      </c>
      <c r="O118" s="158">
        <f t="shared" si="12"/>
        <v>45111</v>
      </c>
      <c r="P118" s="170">
        <v>45028</v>
      </c>
      <c r="Q118" s="85">
        <v>11</v>
      </c>
      <c r="R118" s="196">
        <f>IF($Q118&lt;&gt;"",IF($G118="周付",($Q118)*7+$P118+_xlfn.IFNA(VLOOKUP($B118,租期调整!A:B,2,0),0),EDATE($P118+_xlfn.IFNA(VLOOKUP($B118,租期调整!A:B,2,0),0),$Q118)),"")</f>
        <v>45105</v>
      </c>
      <c r="S118" s="196">
        <f>IF($Q118&lt;&gt;"",IF($G118="周付",($Q118+1)*7+$P118-1+_xlfn.IFNA(VLOOKUP($B118,租期调整!A:B,2,0),0),EDATE($P118+_xlfn.IFNA(VLOOKUP($B118,租期调整!A:B,2,0),0),$Q118+1)-1),"")</f>
        <v>45111</v>
      </c>
      <c r="T118" s="173">
        <v>0</v>
      </c>
      <c r="U118" s="173"/>
      <c r="V118" s="199">
        <f t="shared" si="14"/>
        <v>0</v>
      </c>
      <c r="W118" s="193">
        <f t="shared" si="15"/>
        <v>0</v>
      </c>
      <c r="X118" s="211">
        <f t="shared" ca="1" si="13"/>
        <v>-9.8214285714285556E-3</v>
      </c>
      <c r="Y118" s="190" t="s">
        <v>236</v>
      </c>
      <c r="Z118" s="160"/>
      <c r="AA118" s="160"/>
      <c r="AB118" s="160"/>
      <c r="AC118" s="160"/>
      <c r="AD118" s="160"/>
      <c r="AE118" s="160"/>
      <c r="AF118" s="160"/>
      <c r="AG118" s="160"/>
      <c r="AH118" s="160"/>
      <c r="AI118" s="160"/>
      <c r="AJ118" s="160"/>
      <c r="AK118" s="160"/>
      <c r="AL118" s="160"/>
      <c r="AM118" s="160"/>
      <c r="AN118" s="160"/>
      <c r="AO118" s="160"/>
      <c r="AP118" s="160"/>
      <c r="AQ118" s="160"/>
      <c r="AR118" s="160"/>
      <c r="AS118" s="160"/>
      <c r="AT118" s="160"/>
      <c r="AU118" s="160"/>
      <c r="AV118" s="160"/>
      <c r="AW118" s="160"/>
      <c r="AX118" s="160"/>
      <c r="AY118" s="160"/>
      <c r="AZ118" s="160"/>
      <c r="BA118" s="160"/>
      <c r="BB118" s="160"/>
      <c r="BC118" s="160"/>
      <c r="BD118" s="160"/>
    </row>
    <row r="119" spans="1:56" x14ac:dyDescent="0.15">
      <c r="A119" s="157">
        <f>IF(H119&lt;&gt;"",VLOOKUP(H119,车牌序号!A:B,2,0),"")</f>
        <v>111</v>
      </c>
      <c r="B119" s="157" t="s">
        <v>774</v>
      </c>
      <c r="C119" s="82" t="s">
        <v>310</v>
      </c>
      <c r="D119" s="82" t="s">
        <v>789</v>
      </c>
      <c r="E119" s="90">
        <v>45027</v>
      </c>
      <c r="F119" s="90">
        <v>45107</v>
      </c>
      <c r="G119" s="82" t="s">
        <v>265</v>
      </c>
      <c r="H119" s="82" t="s">
        <v>298</v>
      </c>
      <c r="I119" s="188">
        <v>10000</v>
      </c>
      <c r="J119" s="188">
        <v>7500</v>
      </c>
      <c r="K119" s="166" t="s">
        <v>404</v>
      </c>
      <c r="L119" s="159">
        <v>45098</v>
      </c>
      <c r="M119" s="153" t="s">
        <v>236</v>
      </c>
      <c r="N119" s="139" t="s">
        <v>236</v>
      </c>
      <c r="O119" s="158">
        <f t="shared" si="12"/>
        <v>45152</v>
      </c>
      <c r="P119" s="170">
        <v>44993</v>
      </c>
      <c r="Q119" s="85">
        <v>4</v>
      </c>
      <c r="R119" s="196">
        <f>IF($Q119&lt;&gt;"",IF($G119="周付",($Q119)*7+$P119+_xlfn.IFNA(VLOOKUP($B119,租期调整!A:B,2,0),0),EDATE($P119+_xlfn.IFNA(VLOOKUP($B119,租期调整!A:B,2,0),0),$Q119)),"")</f>
        <v>45122</v>
      </c>
      <c r="S119" s="196">
        <f>IF($Q119&lt;&gt;"",IF($G119="周付",($Q119+1)*7+$P119-1+_xlfn.IFNA(VLOOKUP($B119,租期调整!A:B,2,0),0),EDATE($P119+_xlfn.IFNA(VLOOKUP($B119,租期调整!A:B,2,0),0),$Q119+1)-1),"")</f>
        <v>45152</v>
      </c>
      <c r="T119" s="173">
        <v>-4500</v>
      </c>
      <c r="U119" s="173">
        <v>7500</v>
      </c>
      <c r="V119" s="199">
        <f t="shared" si="14"/>
        <v>7500</v>
      </c>
      <c r="W119" s="193">
        <f t="shared" si="15"/>
        <v>-4500</v>
      </c>
      <c r="X119" s="211">
        <f t="shared" ca="1" si="13"/>
        <v>0.55000000000000004</v>
      </c>
      <c r="Y119" s="190" t="s">
        <v>236</v>
      </c>
      <c r="Z119" s="160"/>
      <c r="AA119" s="160"/>
      <c r="AB119" s="160"/>
      <c r="AC119" s="160">
        <v>3000</v>
      </c>
      <c r="AD119" s="160"/>
      <c r="AE119" s="160"/>
      <c r="AF119" s="160"/>
      <c r="AG119" s="160"/>
      <c r="AH119" s="160"/>
      <c r="AI119" s="160"/>
      <c r="AJ119" s="160">
        <v>2500</v>
      </c>
      <c r="AK119" s="160"/>
      <c r="AL119" s="160"/>
      <c r="AM119" s="160"/>
      <c r="AN119" s="160"/>
      <c r="AO119" s="160"/>
      <c r="AP119" s="160"/>
      <c r="AQ119" s="160">
        <v>2000</v>
      </c>
      <c r="AR119" s="160"/>
      <c r="AS119" s="160"/>
      <c r="AT119" s="160"/>
      <c r="AU119" s="160"/>
      <c r="AV119" s="160"/>
      <c r="AW119" s="160"/>
      <c r="AX119" s="160"/>
      <c r="AY119" s="160"/>
      <c r="AZ119" s="160"/>
      <c r="BA119" s="160"/>
      <c r="BB119" s="160"/>
      <c r="BC119" s="160"/>
      <c r="BD119" s="160"/>
    </row>
    <row r="120" spans="1:56" x14ac:dyDescent="0.15">
      <c r="A120" s="157">
        <f>IF(H120&lt;&gt;"",VLOOKUP(H120,车牌序号!A:B,2,0),"")</f>
        <v>105</v>
      </c>
      <c r="B120" s="157" t="s">
        <v>723</v>
      </c>
      <c r="C120" s="82" t="s">
        <v>316</v>
      </c>
      <c r="D120" s="82" t="s">
        <v>351</v>
      </c>
      <c r="E120" s="90">
        <v>45029</v>
      </c>
      <c r="F120" s="90">
        <v>45394</v>
      </c>
      <c r="G120" s="82" t="s">
        <v>265</v>
      </c>
      <c r="H120" s="82" t="s">
        <v>292</v>
      </c>
      <c r="I120" s="188">
        <v>8000</v>
      </c>
      <c r="J120" s="188">
        <v>7000</v>
      </c>
      <c r="K120" s="166" t="s">
        <v>404</v>
      </c>
      <c r="L120" s="159">
        <v>45098</v>
      </c>
      <c r="M120" s="153" t="s">
        <v>236</v>
      </c>
      <c r="N120" s="139" t="s">
        <v>236</v>
      </c>
      <c r="O120" s="158">
        <f t="shared" si="12"/>
        <v>45121</v>
      </c>
      <c r="P120" s="170">
        <v>45031</v>
      </c>
      <c r="Q120" s="85">
        <v>2</v>
      </c>
      <c r="R120" s="196">
        <f>IF($Q120&lt;&gt;"",IF($G120="周付",($Q120)*7+$P120+_xlfn.IFNA(VLOOKUP($B120,租期调整!A:B,2,0),0),EDATE($P120+_xlfn.IFNA(VLOOKUP($B120,租期调整!A:B,2,0),0),$Q120)),"")</f>
        <v>45092</v>
      </c>
      <c r="S120" s="196">
        <f>IF($Q120&lt;&gt;"",IF($G120="周付",($Q120+1)*7+$P120-1+_xlfn.IFNA(VLOOKUP($B120,租期调整!A:B,2,0),0),EDATE($P120+_xlfn.IFNA(VLOOKUP($B120,租期调整!A:B,2,0),0),$Q120+1)-1),"")</f>
        <v>45121</v>
      </c>
      <c r="T120" s="173">
        <v>-4500</v>
      </c>
      <c r="U120" s="173"/>
      <c r="V120" s="199">
        <f>SUM(Z120:BD120)</f>
        <v>1800</v>
      </c>
      <c r="W120" s="193">
        <f t="shared" si="15"/>
        <v>-2700</v>
      </c>
      <c r="X120" s="211">
        <f t="shared" ca="1" si="13"/>
        <v>0.10833333333333325</v>
      </c>
      <c r="Y120" s="190"/>
      <c r="Z120" s="160"/>
      <c r="AA120" s="160"/>
      <c r="AB120" s="160"/>
      <c r="AC120" s="160"/>
      <c r="AD120" s="160"/>
      <c r="AE120" s="160"/>
      <c r="AF120" s="160"/>
      <c r="AG120" s="160"/>
      <c r="AH120" s="160"/>
      <c r="AI120" s="160"/>
      <c r="AJ120" s="214">
        <v>1800</v>
      </c>
      <c r="AK120" s="160"/>
      <c r="AL120" s="160"/>
      <c r="AM120" s="160"/>
      <c r="AN120" s="160"/>
      <c r="AO120" s="160"/>
      <c r="AP120" s="160"/>
      <c r="AQ120" s="160"/>
      <c r="AR120" s="160"/>
      <c r="AS120" s="160"/>
      <c r="AT120" s="160"/>
      <c r="AU120" s="160"/>
      <c r="AV120" s="160"/>
      <c r="AW120" s="160"/>
      <c r="AX120" s="160"/>
      <c r="AY120" s="160"/>
      <c r="AZ120" s="160"/>
      <c r="BA120" s="160"/>
      <c r="BB120" s="160"/>
      <c r="BC120" s="160"/>
      <c r="BD120" s="160"/>
    </row>
    <row r="121" spans="1:56" x14ac:dyDescent="0.15">
      <c r="A121" s="157">
        <f>IF(H121&lt;&gt;"",VLOOKUP(H121,车牌序号!A:B,2,0),"")</f>
        <v>106</v>
      </c>
      <c r="B121" s="157" t="s">
        <v>883</v>
      </c>
      <c r="C121" s="82" t="s">
        <v>317</v>
      </c>
      <c r="D121" s="82" t="s">
        <v>351</v>
      </c>
      <c r="E121" s="90">
        <v>45029</v>
      </c>
      <c r="F121" s="90">
        <v>45138</v>
      </c>
      <c r="G121" s="82" t="s">
        <v>13</v>
      </c>
      <c r="H121" s="82" t="s">
        <v>293</v>
      </c>
      <c r="I121" s="188">
        <v>8000</v>
      </c>
      <c r="J121" s="188">
        <v>7500</v>
      </c>
      <c r="K121" s="166" t="s">
        <v>404</v>
      </c>
      <c r="L121" s="153">
        <v>45070</v>
      </c>
      <c r="M121" s="153" t="s">
        <v>236</v>
      </c>
      <c r="N121" s="139" t="s">
        <v>236</v>
      </c>
      <c r="O121" s="158">
        <f t="shared" si="12"/>
        <v>45143</v>
      </c>
      <c r="P121" s="170">
        <v>45052</v>
      </c>
      <c r="Q121" s="85">
        <v>2</v>
      </c>
      <c r="R121" s="196">
        <f>IF($Q121&lt;&gt;"",IF($G121="周付",($Q121)*7+$P121+_xlfn.IFNA(VLOOKUP($B121,租期调整!A:B,2,0),0),EDATE($P121+_xlfn.IFNA(VLOOKUP($B121,租期调整!A:B,2,0),0),$Q121)),"")</f>
        <v>45113</v>
      </c>
      <c r="S121" s="196">
        <f>IF($Q121&lt;&gt;"",IF($G121="周付",($Q121+1)*7+$P121-1+_xlfn.IFNA(VLOOKUP($B121,租期调整!A:B,2,0),0),EDATE($P121+_xlfn.IFNA(VLOOKUP($B121,租期调整!A:B,2,0),0),$Q121+1)-1),"")</f>
        <v>45143</v>
      </c>
      <c r="T121" s="173">
        <v>0</v>
      </c>
      <c r="U121" s="173">
        <v>7500</v>
      </c>
      <c r="V121" s="199">
        <f t="shared" si="14"/>
        <v>3200</v>
      </c>
      <c r="W121" s="193">
        <f t="shared" si="15"/>
        <v>-4300</v>
      </c>
      <c r="X121" s="211">
        <f t="shared" ca="1" si="13"/>
        <v>0.46250000000000002</v>
      </c>
      <c r="Y121" s="191"/>
      <c r="Z121" s="160"/>
      <c r="AA121" s="160"/>
      <c r="AB121" s="160"/>
      <c r="AC121" s="160"/>
      <c r="AD121" s="160"/>
      <c r="AE121" s="160"/>
      <c r="AF121" s="160"/>
      <c r="AG121" s="160"/>
      <c r="AH121" s="160"/>
      <c r="AI121" s="160"/>
      <c r="AJ121" s="160"/>
      <c r="AK121" s="160"/>
      <c r="AL121" s="160">
        <v>3200</v>
      </c>
      <c r="AM121" s="160"/>
      <c r="AN121" s="160"/>
      <c r="AO121" s="160"/>
      <c r="AP121" s="160"/>
      <c r="AQ121" s="160"/>
      <c r="AR121" s="160"/>
      <c r="AS121" s="160"/>
      <c r="AT121" s="160"/>
      <c r="AU121" s="160"/>
      <c r="AV121" s="160"/>
      <c r="AW121" s="160"/>
      <c r="AX121" s="160"/>
      <c r="AY121" s="160"/>
      <c r="AZ121" s="160"/>
      <c r="BA121" s="160"/>
      <c r="BB121" s="160"/>
      <c r="BC121" s="160"/>
      <c r="BD121" s="160"/>
    </row>
    <row r="122" spans="1:56" x14ac:dyDescent="0.15">
      <c r="A122" s="157">
        <f>IF(H122&lt;&gt;"",VLOOKUP(H122,车牌序号!A:B,2,0),"")</f>
        <v>113</v>
      </c>
      <c r="B122" s="157" t="s">
        <v>775</v>
      </c>
      <c r="C122" s="82" t="s">
        <v>318</v>
      </c>
      <c r="D122" s="82" t="s">
        <v>351</v>
      </c>
      <c r="E122" s="90">
        <v>45029</v>
      </c>
      <c r="F122" s="90">
        <v>45199</v>
      </c>
      <c r="G122" s="82" t="s">
        <v>265</v>
      </c>
      <c r="H122" s="82" t="s">
        <v>300</v>
      </c>
      <c r="I122" s="188">
        <v>8000</v>
      </c>
      <c r="J122" s="188">
        <v>7200</v>
      </c>
      <c r="K122" s="166" t="s">
        <v>404</v>
      </c>
      <c r="L122" s="153">
        <v>45070</v>
      </c>
      <c r="M122" s="153" t="s">
        <v>236</v>
      </c>
      <c r="N122" s="139" t="s">
        <v>236</v>
      </c>
      <c r="O122" s="158">
        <f t="shared" si="12"/>
        <v>45151</v>
      </c>
      <c r="P122" s="170">
        <v>45030</v>
      </c>
      <c r="Q122" s="85">
        <v>3</v>
      </c>
      <c r="R122" s="196">
        <f>IF($Q122&lt;&gt;"",IF($G122="周付",($Q122)*7+$P122+_xlfn.IFNA(VLOOKUP($B122,租期调整!A:B,2,0),0),EDATE($P122+_xlfn.IFNA(VLOOKUP($B122,租期调整!A:B,2,0),0),$Q122)),"")</f>
        <v>45121</v>
      </c>
      <c r="S122" s="196">
        <f>IF($Q122&lt;&gt;"",IF($G122="周付",($Q122+1)*7+$P122-1+_xlfn.IFNA(VLOOKUP($B122,租期调整!A:B,2,0),0),EDATE($P122+_xlfn.IFNA(VLOOKUP($B122,租期调整!A:B,2,0),0),$Q122+1)-1),"")</f>
        <v>45151</v>
      </c>
      <c r="T122" s="173">
        <v>0</v>
      </c>
      <c r="U122" s="173">
        <v>7200</v>
      </c>
      <c r="V122" s="199">
        <f t="shared" si="14"/>
        <v>7200</v>
      </c>
      <c r="W122" s="193">
        <f t="shared" si="15"/>
        <v>0</v>
      </c>
      <c r="X122" s="211">
        <f t="shared" ca="1" si="13"/>
        <v>1</v>
      </c>
      <c r="Y122" s="190" t="s">
        <v>236</v>
      </c>
      <c r="Z122" s="160"/>
      <c r="AA122" s="160"/>
      <c r="AB122" s="160"/>
      <c r="AC122" s="160"/>
      <c r="AD122" s="160"/>
      <c r="AE122" s="160"/>
      <c r="AF122" s="160"/>
      <c r="AG122" s="160"/>
      <c r="AH122" s="160"/>
      <c r="AI122" s="160"/>
      <c r="AJ122" s="160"/>
      <c r="AK122" s="160"/>
      <c r="AL122" s="160">
        <v>7200</v>
      </c>
      <c r="AM122" s="160"/>
      <c r="AN122" s="160"/>
      <c r="AO122" s="160"/>
      <c r="AP122" s="160"/>
      <c r="AQ122" s="160"/>
      <c r="AR122" s="160"/>
      <c r="AS122" s="160"/>
      <c r="AT122" s="160"/>
      <c r="AU122" s="160"/>
      <c r="AV122" s="160"/>
      <c r="AW122" s="160"/>
      <c r="AX122" s="160"/>
      <c r="AY122" s="160"/>
      <c r="AZ122" s="160"/>
      <c r="BA122" s="160"/>
      <c r="BB122" s="160"/>
      <c r="BC122" s="160"/>
      <c r="BD122" s="160"/>
    </row>
    <row r="123" spans="1:56" x14ac:dyDescent="0.15">
      <c r="A123" s="157">
        <f>IF(H123&lt;&gt;"",VLOOKUP(H123,车牌序号!A:B,2,0),"")</f>
        <v>112</v>
      </c>
      <c r="B123" s="157" t="s">
        <v>884</v>
      </c>
      <c r="C123" s="82" t="s">
        <v>322</v>
      </c>
      <c r="D123" s="82" t="s">
        <v>351</v>
      </c>
      <c r="E123" s="90">
        <v>45033</v>
      </c>
      <c r="F123" s="90">
        <v>45230</v>
      </c>
      <c r="G123" s="82" t="s">
        <v>270</v>
      </c>
      <c r="H123" s="82" t="s">
        <v>299</v>
      </c>
      <c r="I123" s="188">
        <v>10000</v>
      </c>
      <c r="J123" s="188">
        <v>1750</v>
      </c>
      <c r="K123" s="166" t="s">
        <v>404</v>
      </c>
      <c r="L123" s="150" t="s">
        <v>942</v>
      </c>
      <c r="M123" s="153" t="s">
        <v>236</v>
      </c>
      <c r="N123" s="139" t="s">
        <v>236</v>
      </c>
      <c r="O123" s="158">
        <f t="shared" si="12"/>
        <v>45123</v>
      </c>
      <c r="P123" s="170">
        <v>45033</v>
      </c>
      <c r="Q123" s="85">
        <v>12</v>
      </c>
      <c r="R123" s="196">
        <f>IF($Q123&lt;&gt;"",IF($G123="周付",($Q123)*7+$P123+_xlfn.IFNA(VLOOKUP($B123,租期调整!A:B,2,0),0),EDATE($P123+_xlfn.IFNA(VLOOKUP($B123,租期调整!A:B,2,0),0),$Q123)),"")</f>
        <v>45117</v>
      </c>
      <c r="S123" s="196">
        <f>IF($Q123&lt;&gt;"",IF($G123="周付",($Q123+1)*7+$P123-1+_xlfn.IFNA(VLOOKUP($B123,租期调整!A:B,2,0),0),EDATE($P123+_xlfn.IFNA(VLOOKUP($B123,租期调整!A:B,2,0),0),$Q123+1)-1),"")</f>
        <v>45123</v>
      </c>
      <c r="T123" s="173">
        <v>0</v>
      </c>
      <c r="U123" s="173">
        <f>1750*3</f>
        <v>5250</v>
      </c>
      <c r="V123" s="199">
        <f t="shared" si="14"/>
        <v>5250</v>
      </c>
      <c r="W123" s="193">
        <f t="shared" si="15"/>
        <v>0</v>
      </c>
      <c r="X123" s="211">
        <f t="shared" ca="1" si="13"/>
        <v>0.57499999999999996</v>
      </c>
      <c r="Y123" s="190" t="s">
        <v>645</v>
      </c>
      <c r="Z123" s="160"/>
      <c r="AA123" s="160"/>
      <c r="AB123" s="160"/>
      <c r="AC123" s="160">
        <v>1750</v>
      </c>
      <c r="AD123" s="160"/>
      <c r="AE123" s="160"/>
      <c r="AF123" s="160"/>
      <c r="AG123" s="160"/>
      <c r="AH123" s="160"/>
      <c r="AI123" s="160"/>
      <c r="AJ123" s="160">
        <v>1750</v>
      </c>
      <c r="AK123" s="160"/>
      <c r="AL123" s="160"/>
      <c r="AM123" s="160"/>
      <c r="AN123" s="160"/>
      <c r="AO123" s="160"/>
      <c r="AP123" s="160"/>
      <c r="AQ123" s="160">
        <v>1750</v>
      </c>
      <c r="AR123" s="160"/>
      <c r="AS123" s="160"/>
      <c r="AT123" s="160"/>
      <c r="AU123" s="160"/>
      <c r="AV123" s="160"/>
      <c r="AW123" s="160"/>
      <c r="AX123" s="160"/>
      <c r="AY123" s="160"/>
      <c r="AZ123" s="160"/>
      <c r="BA123" s="160"/>
      <c r="BB123" s="160"/>
      <c r="BC123" s="160"/>
      <c r="BD123" s="160"/>
    </row>
    <row r="124" spans="1:56" hidden="1" x14ac:dyDescent="0.15">
      <c r="A124" s="157">
        <f>IF(H124&lt;&gt;"",VLOOKUP(H124,车牌序号!A:B,2,0),"")</f>
        <v>108</v>
      </c>
      <c r="B124" s="157" t="s">
        <v>776</v>
      </c>
      <c r="C124" s="82" t="s">
        <v>580</v>
      </c>
      <c r="D124" s="82" t="s">
        <v>351</v>
      </c>
      <c r="E124" s="90">
        <v>45035</v>
      </c>
      <c r="F124" s="90">
        <v>45138</v>
      </c>
      <c r="G124" s="82" t="s">
        <v>265</v>
      </c>
      <c r="H124" s="82" t="s">
        <v>295</v>
      </c>
      <c r="I124" s="188">
        <v>10000</v>
      </c>
      <c r="J124" s="188">
        <v>7300</v>
      </c>
      <c r="K124" s="166" t="s">
        <v>416</v>
      </c>
      <c r="L124" s="153">
        <v>45070</v>
      </c>
      <c r="M124" s="153" t="s">
        <v>236</v>
      </c>
      <c r="N124" s="139" t="s">
        <v>236</v>
      </c>
      <c r="O124" s="158">
        <f t="shared" si="12"/>
        <v>45096</v>
      </c>
      <c r="P124" s="170">
        <v>45036</v>
      </c>
      <c r="Q124" s="85">
        <v>1</v>
      </c>
      <c r="R124" s="196">
        <f>IF($Q124&lt;&gt;"",IF($G124="周付",($Q124)*7+$P124+_xlfn.IFNA(VLOOKUP($B124,租期调整!A:B,2,0),0),EDATE($P124+_xlfn.IFNA(VLOOKUP($B124,租期调整!A:B,2,0),0),$Q124)),"")</f>
        <v>45066</v>
      </c>
      <c r="S124" s="196">
        <f>IF($Q124&lt;&gt;"",IF($G124="周付",($Q124+1)*7+$P124-1+_xlfn.IFNA(VLOOKUP($B124,租期调整!A:B,2,0),0),EDATE($P124+_xlfn.IFNA(VLOOKUP($B124,租期调整!A:B,2,0),0),$Q124+1)-1),"")</f>
        <v>45096</v>
      </c>
      <c r="T124" s="173">
        <v>0</v>
      </c>
      <c r="U124" s="173"/>
      <c r="V124" s="199">
        <f t="shared" si="14"/>
        <v>0</v>
      </c>
      <c r="W124" s="193">
        <f t="shared" si="15"/>
        <v>0</v>
      </c>
      <c r="X124" s="211" t="str">
        <f t="shared" ca="1" si="13"/>
        <v/>
      </c>
      <c r="Y124" s="190" t="s">
        <v>236</v>
      </c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  <c r="AU124" s="160"/>
      <c r="AV124" s="160"/>
      <c r="AW124" s="160"/>
      <c r="AX124" s="160"/>
      <c r="AY124" s="160"/>
      <c r="AZ124" s="160"/>
      <c r="BA124" s="160"/>
      <c r="BB124" s="160"/>
      <c r="BC124" s="160"/>
      <c r="BD124" s="160"/>
    </row>
    <row r="125" spans="1:56" x14ac:dyDescent="0.15">
      <c r="A125" s="157">
        <f>IF(H125&lt;&gt;"",VLOOKUP(H125,车牌序号!A:B,2,0),"")</f>
        <v>47</v>
      </c>
      <c r="B125" s="157" t="s">
        <v>821</v>
      </c>
      <c r="C125" s="82" t="s">
        <v>328</v>
      </c>
      <c r="D125" s="82" t="s">
        <v>351</v>
      </c>
      <c r="E125" s="90">
        <v>45036</v>
      </c>
      <c r="F125" s="90">
        <v>45138</v>
      </c>
      <c r="G125" s="82" t="s">
        <v>265</v>
      </c>
      <c r="H125" s="82" t="s">
        <v>504</v>
      </c>
      <c r="I125" s="188">
        <v>10000</v>
      </c>
      <c r="J125" s="188">
        <v>7000</v>
      </c>
      <c r="K125" s="166" t="s">
        <v>404</v>
      </c>
      <c r="L125" s="153">
        <v>45070</v>
      </c>
      <c r="M125" s="153" t="s">
        <v>236</v>
      </c>
      <c r="N125" s="139" t="s">
        <v>236</v>
      </c>
      <c r="O125" s="158">
        <f t="shared" si="12"/>
        <v>45127</v>
      </c>
      <c r="P125" s="170">
        <v>45037</v>
      </c>
      <c r="Q125" s="85">
        <v>2</v>
      </c>
      <c r="R125" s="196">
        <f>IF($Q125&lt;&gt;"",IF($G125="周付",($Q125)*7+$P125+_xlfn.IFNA(VLOOKUP($B125,租期调整!A:B,2,0),0),EDATE($P125+_xlfn.IFNA(VLOOKUP($B125,租期调整!A:B,2,0),0),$Q125)),"")</f>
        <v>45098</v>
      </c>
      <c r="S125" s="196">
        <f>IF($Q125&lt;&gt;"",IF($G125="周付",($Q125+1)*7+$P125-1+_xlfn.IFNA(VLOOKUP($B125,租期调整!A:B,2,0),0),EDATE($P125+_xlfn.IFNA(VLOOKUP($B125,租期调整!A:B,2,0),0),$Q125+1)-1),"")</f>
        <v>45127</v>
      </c>
      <c r="T125" s="173">
        <v>0</v>
      </c>
      <c r="U125" s="173"/>
      <c r="V125" s="199">
        <f t="shared" si="14"/>
        <v>0</v>
      </c>
      <c r="W125" s="193">
        <f t="shared" si="15"/>
        <v>0</v>
      </c>
      <c r="X125" s="211">
        <f t="shared" ca="1" si="13"/>
        <v>0.69666666666666666</v>
      </c>
      <c r="Y125" s="190" t="s">
        <v>236</v>
      </c>
      <c r="Z125" s="160"/>
      <c r="AA125" s="160"/>
      <c r="AB125" s="160"/>
      <c r="AC125" s="160"/>
      <c r="AD125" s="160"/>
      <c r="AE125" s="160"/>
      <c r="AF125" s="160"/>
      <c r="AG125" s="160"/>
      <c r="AH125" s="160"/>
      <c r="AI125" s="160"/>
      <c r="AJ125" s="160"/>
      <c r="AK125" s="160"/>
      <c r="AL125" s="160"/>
      <c r="AM125" s="160"/>
      <c r="AN125" s="160"/>
      <c r="AO125" s="160"/>
      <c r="AP125" s="160"/>
      <c r="AQ125" s="160"/>
      <c r="AR125" s="160"/>
      <c r="AS125" s="160"/>
      <c r="AT125" s="160"/>
      <c r="AU125" s="160"/>
      <c r="AV125" s="160"/>
      <c r="AW125" s="160"/>
      <c r="AX125" s="160"/>
      <c r="AY125" s="160"/>
      <c r="AZ125" s="160"/>
      <c r="BA125" s="160"/>
      <c r="BB125" s="160"/>
      <c r="BC125" s="160"/>
      <c r="BD125" s="160"/>
    </row>
    <row r="126" spans="1:56" x14ac:dyDescent="0.15">
      <c r="A126" s="157">
        <f>IF(H126&lt;&gt;"",VLOOKUP(H126,车牌序号!A:B,2,0),"")</f>
        <v>75</v>
      </c>
      <c r="B126" s="157" t="s">
        <v>724</v>
      </c>
      <c r="C126" s="82" t="s">
        <v>332</v>
      </c>
      <c r="D126" s="82" t="s">
        <v>351</v>
      </c>
      <c r="E126" s="90">
        <v>45036</v>
      </c>
      <c r="F126" s="90">
        <v>45230</v>
      </c>
      <c r="G126" s="82" t="s">
        <v>270</v>
      </c>
      <c r="H126" s="82" t="s">
        <v>549</v>
      </c>
      <c r="I126" s="188">
        <v>7000</v>
      </c>
      <c r="J126" s="188">
        <v>1900</v>
      </c>
      <c r="K126" s="166" t="s">
        <v>404</v>
      </c>
      <c r="L126" s="153">
        <v>45070</v>
      </c>
      <c r="M126" s="153" t="s">
        <v>236</v>
      </c>
      <c r="N126" s="139" t="s">
        <v>236</v>
      </c>
      <c r="O126" s="158">
        <f t="shared" si="12"/>
        <v>45134</v>
      </c>
      <c r="P126" s="170">
        <v>45037</v>
      </c>
      <c r="Q126" s="85">
        <v>13</v>
      </c>
      <c r="R126" s="196">
        <f>IF($Q126&lt;&gt;"",IF($G126="周付",($Q126)*7+$P126+_xlfn.IFNA(VLOOKUP($B126,租期调整!A:B,2,0),0),EDATE($P126+_xlfn.IFNA(VLOOKUP($B126,租期调整!A:B,2,0),0),$Q126)),"")</f>
        <v>45128</v>
      </c>
      <c r="S126" s="196">
        <f>IF($Q126&lt;&gt;"",IF($G126="周付",($Q126+1)*7+$P126-1+_xlfn.IFNA(VLOOKUP($B126,租期调整!A:B,2,0),0),EDATE($P126+_xlfn.IFNA(VLOOKUP($B126,租期调整!A:B,2,0),0),$Q126+1)-1),"")</f>
        <v>45134</v>
      </c>
      <c r="T126" s="173">
        <v>0</v>
      </c>
      <c r="U126" s="173">
        <f>1900*4</f>
        <v>7600</v>
      </c>
      <c r="V126" s="199">
        <f t="shared" si="14"/>
        <v>7600</v>
      </c>
      <c r="W126" s="193">
        <f t="shared" si="15"/>
        <v>0</v>
      </c>
      <c r="X126" s="211">
        <f t="shared" ca="1" si="13"/>
        <v>0.76734693877551019</v>
      </c>
      <c r="Y126" s="190" t="s">
        <v>236</v>
      </c>
      <c r="Z126" s="160"/>
      <c r="AA126" s="160"/>
      <c r="AB126" s="160"/>
      <c r="AC126" s="160"/>
      <c r="AD126" s="160"/>
      <c r="AE126" s="214">
        <v>1900</v>
      </c>
      <c r="AF126" s="160">
        <v>1900</v>
      </c>
      <c r="AG126" s="160"/>
      <c r="AH126" s="160"/>
      <c r="AI126" s="160"/>
      <c r="AJ126" s="160"/>
      <c r="AK126" s="160"/>
      <c r="AM126" s="160">
        <v>1900</v>
      </c>
      <c r="AN126" s="160"/>
      <c r="AO126" s="160"/>
      <c r="AP126" s="160"/>
      <c r="AQ126" s="160"/>
      <c r="AR126" s="160"/>
      <c r="AS126" s="160">
        <v>1900</v>
      </c>
      <c r="AT126" s="160"/>
      <c r="AU126" s="160"/>
      <c r="AV126" s="160"/>
      <c r="AW126" s="160"/>
      <c r="AX126" s="160"/>
      <c r="AY126" s="160"/>
      <c r="AZ126" s="160"/>
      <c r="BA126" s="160"/>
      <c r="BB126" s="160"/>
      <c r="BC126" s="160"/>
      <c r="BD126" s="160"/>
    </row>
    <row r="127" spans="1:56" x14ac:dyDescent="0.15">
      <c r="A127" s="157">
        <f>IF(H127&lt;&gt;"",VLOOKUP(H127,车牌序号!A:B,2,0),"")</f>
        <v>109</v>
      </c>
      <c r="B127" s="157" t="s">
        <v>885</v>
      </c>
      <c r="C127" s="82" t="s">
        <v>334</v>
      </c>
      <c r="D127" s="82" t="s">
        <v>351</v>
      </c>
      <c r="E127" s="90">
        <v>45036</v>
      </c>
      <c r="F127" s="90">
        <v>45138</v>
      </c>
      <c r="G127" s="82" t="s">
        <v>265</v>
      </c>
      <c r="H127" s="82" t="s">
        <v>296</v>
      </c>
      <c r="I127" s="188">
        <v>5000</v>
      </c>
      <c r="J127" s="188">
        <v>7200</v>
      </c>
      <c r="K127" s="166" t="s">
        <v>404</v>
      </c>
      <c r="L127" s="150" t="s">
        <v>942</v>
      </c>
      <c r="M127" s="153" t="s">
        <v>236</v>
      </c>
      <c r="N127" s="139" t="s">
        <v>236</v>
      </c>
      <c r="O127" s="158">
        <f t="shared" si="12"/>
        <v>45127</v>
      </c>
      <c r="P127" s="170">
        <v>45037</v>
      </c>
      <c r="Q127" s="85">
        <v>2</v>
      </c>
      <c r="R127" s="196">
        <f>IF($Q127&lt;&gt;"",IF($G127="周付",($Q127)*7+$P127+_xlfn.IFNA(VLOOKUP($B127,租期调整!A:B,2,0),0),EDATE($P127+_xlfn.IFNA(VLOOKUP($B127,租期调整!A:B,2,0),0),$Q127)),"")</f>
        <v>45098</v>
      </c>
      <c r="S127" s="196">
        <f>IF($Q127&lt;&gt;"",IF($G127="周付",($Q127+1)*7+$P127-1+_xlfn.IFNA(VLOOKUP($B127,租期调整!A:B,2,0),0),EDATE($P127+_xlfn.IFNA(VLOOKUP($B127,租期调整!A:B,2,0),0),$Q127+1)-1),"")</f>
        <v>45127</v>
      </c>
      <c r="T127" s="173">
        <v>0</v>
      </c>
      <c r="U127" s="173"/>
      <c r="V127" s="199">
        <f t="shared" si="14"/>
        <v>0</v>
      </c>
      <c r="W127" s="193">
        <f t="shared" si="15"/>
        <v>0</v>
      </c>
      <c r="X127" s="211">
        <f t="shared" ca="1" si="13"/>
        <v>0.376</v>
      </c>
      <c r="Y127" s="190" t="s">
        <v>236</v>
      </c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60"/>
      <c r="AL127" s="160"/>
      <c r="AM127" s="160"/>
      <c r="AN127" s="160"/>
      <c r="AO127" s="160"/>
      <c r="AP127" s="160"/>
      <c r="AQ127" s="160"/>
      <c r="AR127" s="160"/>
      <c r="AS127" s="160"/>
      <c r="AT127" s="160"/>
      <c r="AU127" s="160"/>
      <c r="AV127" s="160"/>
      <c r="AW127" s="160"/>
      <c r="AX127" s="160"/>
      <c r="AY127" s="160"/>
      <c r="AZ127" s="160"/>
      <c r="BA127" s="160"/>
      <c r="BB127" s="160"/>
      <c r="BC127" s="160"/>
      <c r="BD127" s="160"/>
    </row>
    <row r="128" spans="1:56" x14ac:dyDescent="0.15">
      <c r="A128" s="157">
        <f>IF(H128&lt;&gt;"",VLOOKUP(H128,车牌序号!A:B,2,0),"")</f>
        <v>114</v>
      </c>
      <c r="B128" s="157" t="s">
        <v>886</v>
      </c>
      <c r="C128" s="82" t="s">
        <v>398</v>
      </c>
      <c r="D128" s="82" t="s">
        <v>351</v>
      </c>
      <c r="E128" s="90">
        <v>45036</v>
      </c>
      <c r="F128" s="90">
        <v>45138</v>
      </c>
      <c r="G128" s="82" t="s">
        <v>265</v>
      </c>
      <c r="H128" s="82" t="s">
        <v>301</v>
      </c>
      <c r="I128" s="188">
        <v>5000</v>
      </c>
      <c r="J128" s="188">
        <v>7200</v>
      </c>
      <c r="K128" s="166" t="s">
        <v>404</v>
      </c>
      <c r="L128" s="153">
        <v>45070</v>
      </c>
      <c r="M128" s="153" t="s">
        <v>236</v>
      </c>
      <c r="N128" s="139" t="s">
        <v>236</v>
      </c>
      <c r="O128" s="158">
        <f t="shared" si="12"/>
        <v>45127</v>
      </c>
      <c r="P128" s="170">
        <v>45037</v>
      </c>
      <c r="Q128" s="85">
        <v>2</v>
      </c>
      <c r="R128" s="196">
        <f>IF($Q128&lt;&gt;"",IF($G128="周付",($Q128)*7+$P128+_xlfn.IFNA(VLOOKUP($B128,租期调整!A:B,2,0),0),EDATE($P128+_xlfn.IFNA(VLOOKUP($B128,租期调整!A:B,2,0),0),$Q128)),"")</f>
        <v>45098</v>
      </c>
      <c r="S128" s="196">
        <f>IF($Q128&lt;&gt;"",IF($G128="周付",($Q128+1)*7+$P128-1+_xlfn.IFNA(VLOOKUP($B128,租期调整!A:B,2,0),0),EDATE($P128+_xlfn.IFNA(VLOOKUP($B128,租期调整!A:B,2,0),0),$Q128+1)-1),"")</f>
        <v>45127</v>
      </c>
      <c r="T128" s="173">
        <v>-3000</v>
      </c>
      <c r="U128" s="173"/>
      <c r="V128" s="199">
        <f t="shared" si="14"/>
        <v>3000</v>
      </c>
      <c r="W128" s="193">
        <f t="shared" si="15"/>
        <v>0</v>
      </c>
      <c r="X128" s="211">
        <f t="shared" ca="1" si="13"/>
        <v>0.376</v>
      </c>
      <c r="Y128" s="190" t="s">
        <v>236</v>
      </c>
      <c r="Z128" s="160">
        <v>3000</v>
      </c>
      <c r="AA128" s="160"/>
      <c r="AB128" s="160"/>
      <c r="AC128" s="160"/>
      <c r="AD128" s="160"/>
      <c r="AE128" s="160"/>
      <c r="AF128" s="160"/>
      <c r="AG128" s="160"/>
      <c r="AH128" s="160"/>
      <c r="AI128" s="160"/>
      <c r="AJ128" s="160"/>
      <c r="AK128" s="160"/>
      <c r="AL128" s="160"/>
      <c r="AM128" s="160"/>
      <c r="AN128" s="160"/>
      <c r="AO128" s="160"/>
      <c r="AP128" s="160"/>
      <c r="AQ128" s="160"/>
      <c r="AR128" s="160"/>
      <c r="AS128" s="160"/>
      <c r="AT128" s="160"/>
      <c r="AU128" s="160"/>
      <c r="AV128" s="160"/>
      <c r="AW128" s="160"/>
      <c r="AX128" s="160"/>
      <c r="AY128" s="160"/>
      <c r="AZ128" s="160"/>
      <c r="BA128" s="160"/>
      <c r="BB128" s="160"/>
      <c r="BC128" s="160"/>
      <c r="BD128" s="160"/>
    </row>
    <row r="129" spans="1:56" ht="28.5" hidden="1" x14ac:dyDescent="0.15">
      <c r="A129" s="157">
        <f>IF(H129&lt;&gt;"",VLOOKUP(H129,车牌序号!A:B,2,0),"")</f>
        <v>89</v>
      </c>
      <c r="B129" s="157" t="s">
        <v>747</v>
      </c>
      <c r="C129" s="82" t="s">
        <v>397</v>
      </c>
      <c r="D129" s="82" t="s">
        <v>351</v>
      </c>
      <c r="E129" s="90">
        <v>45037</v>
      </c>
      <c r="F129" s="90">
        <v>45138</v>
      </c>
      <c r="G129" s="82" t="s">
        <v>265</v>
      </c>
      <c r="H129" s="82" t="s">
        <v>570</v>
      </c>
      <c r="I129" s="188">
        <v>8000</v>
      </c>
      <c r="J129" s="188">
        <v>7000</v>
      </c>
      <c r="K129" s="166" t="s">
        <v>424</v>
      </c>
      <c r="L129" s="153">
        <v>45070</v>
      </c>
      <c r="M129" s="153" t="s">
        <v>236</v>
      </c>
      <c r="N129" s="139" t="s">
        <v>236</v>
      </c>
      <c r="O129" s="158">
        <f t="shared" si="12"/>
        <v>45107</v>
      </c>
      <c r="P129" s="170">
        <v>45078</v>
      </c>
      <c r="Q129" s="85">
        <v>0</v>
      </c>
      <c r="R129" s="196">
        <f>IF($Q129&lt;&gt;"",IF($G129="周付",($Q129)*7+$P129+_xlfn.IFNA(VLOOKUP($B129,租期调整!A:B,2,0),0),EDATE($P129+_xlfn.IFNA(VLOOKUP($B129,租期调整!A:B,2,0),0),$Q129)),"")</f>
        <v>45078</v>
      </c>
      <c r="S129" s="196">
        <f>IF($Q129&lt;&gt;"",IF($G129="周付",($Q129+1)*7+$P129-1+_xlfn.IFNA(VLOOKUP($B129,租期调整!A:B,2,0),0),EDATE($P129+_xlfn.IFNA(VLOOKUP($B129,租期调整!A:B,2,0),0),$Q129+1)-1),"")</f>
        <v>45107</v>
      </c>
      <c r="T129" s="173">
        <v>-3460</v>
      </c>
      <c r="U129" s="173"/>
      <c r="V129" s="199">
        <f t="shared" si="14"/>
        <v>0</v>
      </c>
      <c r="W129" s="193">
        <f t="shared" si="15"/>
        <v>-3460</v>
      </c>
      <c r="X129" s="211" t="str">
        <f t="shared" ca="1" si="13"/>
        <v/>
      </c>
      <c r="Y129" s="190" t="s">
        <v>408</v>
      </c>
      <c r="Z129" s="160"/>
      <c r="AA129" s="160"/>
      <c r="AB129" s="160"/>
      <c r="AC129" s="160"/>
      <c r="AD129" s="160"/>
      <c r="AE129" s="160"/>
      <c r="AF129" s="160"/>
      <c r="AG129" s="160"/>
      <c r="AH129" s="160"/>
      <c r="AI129" s="160"/>
      <c r="AJ129" s="160"/>
      <c r="AK129" s="160"/>
      <c r="AL129" s="160"/>
      <c r="AM129" s="160"/>
      <c r="AN129" s="160"/>
      <c r="AO129" s="160"/>
      <c r="AP129" s="160"/>
      <c r="AQ129" s="160"/>
      <c r="AR129" s="160"/>
      <c r="AS129" s="160"/>
      <c r="AT129" s="160"/>
      <c r="AU129" s="160"/>
      <c r="AV129" s="160"/>
      <c r="AW129" s="160"/>
      <c r="AX129" s="160"/>
      <c r="AY129" s="160"/>
      <c r="AZ129" s="160"/>
      <c r="BA129" s="160"/>
      <c r="BB129" s="160"/>
      <c r="BC129" s="160"/>
      <c r="BD129" s="160"/>
    </row>
    <row r="130" spans="1:56" ht="42.75" x14ac:dyDescent="0.15">
      <c r="A130" s="157">
        <f>IF(H130&lt;&gt;"",VLOOKUP(H130,车牌序号!A:B,2,0),"")</f>
        <v>33</v>
      </c>
      <c r="B130" s="157" t="s">
        <v>887</v>
      </c>
      <c r="C130" s="82" t="s">
        <v>357</v>
      </c>
      <c r="D130" s="82" t="s">
        <v>351</v>
      </c>
      <c r="E130" s="90">
        <v>45040</v>
      </c>
      <c r="F130" s="90">
        <v>45138</v>
      </c>
      <c r="G130" s="82" t="s">
        <v>13</v>
      </c>
      <c r="H130" s="82" t="s">
        <v>364</v>
      </c>
      <c r="I130" s="188">
        <v>8000</v>
      </c>
      <c r="J130" s="188">
        <v>7000</v>
      </c>
      <c r="K130" s="166" t="s">
        <v>404</v>
      </c>
      <c r="L130" s="150" t="s">
        <v>942</v>
      </c>
      <c r="M130" s="153" t="s">
        <v>236</v>
      </c>
      <c r="N130" s="139" t="s">
        <v>236</v>
      </c>
      <c r="O130" s="158">
        <f t="shared" ref="O130:O161" si="16">S130</f>
        <v>45138</v>
      </c>
      <c r="P130" s="170">
        <v>45078</v>
      </c>
      <c r="Q130" s="85">
        <v>1</v>
      </c>
      <c r="R130" s="196">
        <f>IF($Q130&lt;&gt;"",IF($G130="周付",($Q130)*7+$P130+_xlfn.IFNA(VLOOKUP($B130,租期调整!A:B,2,0),0),EDATE($P130+_xlfn.IFNA(VLOOKUP($B130,租期调整!A:B,2,0),0),$Q130)),"")</f>
        <v>45108</v>
      </c>
      <c r="S130" s="196">
        <f>IF($Q130&lt;&gt;"",IF($G130="周付",($Q130+1)*7+$P130-1+_xlfn.IFNA(VLOOKUP($B130,租期调整!A:B,2,0),0),EDATE($P130+_xlfn.IFNA(VLOOKUP($B130,租期调整!A:B,2,0),0),$Q130+1)-1),"")</f>
        <v>45138</v>
      </c>
      <c r="T130" s="173">
        <v>-4000</v>
      </c>
      <c r="U130" s="173">
        <v>7000</v>
      </c>
      <c r="V130" s="199">
        <f t="shared" ref="V130:V159" si="17">SUM(Z130:BD130)</f>
        <v>7000</v>
      </c>
      <c r="W130" s="193">
        <f t="shared" ref="W130:W161" si="18">SUM($Z130:$BD130)+$T130-$U130</f>
        <v>-4000</v>
      </c>
      <c r="X130" s="211">
        <f t="shared" ref="X130:X161" ca="1" si="19">IF(K130="生效中",((I130+W130-J130/IF(G130="月付",30,7)*MAX(TODAY()-O130,0))/I130),"")</f>
        <v>0.44166666666666671</v>
      </c>
      <c r="Y130" s="190" t="s">
        <v>637</v>
      </c>
      <c r="Z130" s="160"/>
      <c r="AA130" s="160"/>
      <c r="AB130" s="160"/>
      <c r="AC130" s="160"/>
      <c r="AD130" s="160">
        <v>1000</v>
      </c>
      <c r="AE130" s="160"/>
      <c r="AF130" s="160"/>
      <c r="AG130" s="160"/>
      <c r="AH130" s="160"/>
      <c r="AI130" s="160"/>
      <c r="AJ130" s="160"/>
      <c r="AK130" s="225">
        <v>4500</v>
      </c>
      <c r="AL130" s="160"/>
      <c r="AM130" s="160"/>
      <c r="AN130" s="160"/>
      <c r="AO130" s="160"/>
      <c r="AP130" s="160"/>
      <c r="AQ130" s="160"/>
      <c r="AR130" s="160">
        <v>1500</v>
      </c>
      <c r="AS130" s="160"/>
      <c r="AT130" s="160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0"/>
    </row>
    <row r="131" spans="1:56" x14ac:dyDescent="0.15">
      <c r="A131" s="157">
        <f>IF(H131&lt;&gt;"",VLOOKUP(H131,车牌序号!A:B,2,0),"")</f>
        <v>39</v>
      </c>
      <c r="B131" s="157" t="s">
        <v>888</v>
      </c>
      <c r="C131" s="82" t="s">
        <v>353</v>
      </c>
      <c r="D131" s="82" t="s">
        <v>351</v>
      </c>
      <c r="E131" s="90">
        <v>45040</v>
      </c>
      <c r="F131" s="90">
        <v>45260</v>
      </c>
      <c r="G131" s="82" t="s">
        <v>265</v>
      </c>
      <c r="H131" s="82" t="s">
        <v>491</v>
      </c>
      <c r="I131" s="188">
        <v>5000</v>
      </c>
      <c r="J131" s="188">
        <v>7000</v>
      </c>
      <c r="K131" s="166" t="s">
        <v>404</v>
      </c>
      <c r="L131" s="153">
        <v>45070</v>
      </c>
      <c r="M131" s="153" t="s">
        <v>236</v>
      </c>
      <c r="N131" s="139" t="s">
        <v>236</v>
      </c>
      <c r="O131" s="158">
        <f t="shared" si="16"/>
        <v>45131</v>
      </c>
      <c r="P131" s="170">
        <v>45041</v>
      </c>
      <c r="Q131" s="85">
        <v>2</v>
      </c>
      <c r="R131" s="196">
        <f>IF($Q131&lt;&gt;"",IF($G131="周付",($Q131)*7+$P131+_xlfn.IFNA(VLOOKUP($B131,租期调整!A:B,2,0),0),EDATE($P131+_xlfn.IFNA(VLOOKUP($B131,租期调整!A:B,2,0),0),$Q131)),"")</f>
        <v>45102</v>
      </c>
      <c r="S131" s="196">
        <f>IF($Q131&lt;&gt;"",IF($G131="周付",($Q131+1)*7+$P131-1+_xlfn.IFNA(VLOOKUP($B131,租期调整!A:B,2,0),0),EDATE($P131+_xlfn.IFNA(VLOOKUP($B131,租期调整!A:B,2,0),0),$Q131+1)-1),"")</f>
        <v>45131</v>
      </c>
      <c r="T131" s="173">
        <v>0</v>
      </c>
      <c r="U131" s="173"/>
      <c r="V131" s="199">
        <f t="shared" si="17"/>
        <v>0</v>
      </c>
      <c r="W131" s="193">
        <f t="shared" si="18"/>
        <v>0</v>
      </c>
      <c r="X131" s="211">
        <f t="shared" ca="1" si="19"/>
        <v>0.57999999999999996</v>
      </c>
      <c r="Y131" s="190" t="s">
        <v>638</v>
      </c>
      <c r="Z131" s="160"/>
      <c r="AA131" s="160"/>
      <c r="AB131" s="160"/>
      <c r="AC131" s="160"/>
      <c r="AD131" s="160"/>
      <c r="AE131" s="160"/>
      <c r="AF131" s="160"/>
      <c r="AG131" s="160"/>
      <c r="AH131" s="160"/>
      <c r="AI131" s="160"/>
      <c r="AJ131" s="160"/>
      <c r="AK131" s="160"/>
      <c r="AL131" s="160"/>
      <c r="AM131" s="160"/>
      <c r="AN131" s="160"/>
      <c r="AO131" s="160"/>
      <c r="AP131" s="160"/>
      <c r="AQ131" s="160"/>
      <c r="AR131" s="160"/>
      <c r="AS131" s="160"/>
      <c r="AT131" s="160"/>
      <c r="AU131" s="160"/>
      <c r="AV131" s="160"/>
      <c r="AW131" s="160"/>
      <c r="AX131" s="160"/>
      <c r="AY131" s="160"/>
      <c r="AZ131" s="160"/>
      <c r="BA131" s="160"/>
      <c r="BB131" s="160"/>
      <c r="BC131" s="160"/>
      <c r="BD131" s="160"/>
    </row>
    <row r="132" spans="1:56" ht="28.5" x14ac:dyDescent="0.15">
      <c r="A132" s="157">
        <f>IF(H132&lt;&gt;"",VLOOKUP(H132,车牌序号!A:B,2,0),"")</f>
        <v>88</v>
      </c>
      <c r="B132" s="157" t="s">
        <v>736</v>
      </c>
      <c r="C132" s="82" t="s">
        <v>396</v>
      </c>
      <c r="D132" s="82" t="s">
        <v>351</v>
      </c>
      <c r="E132" s="90">
        <v>45040</v>
      </c>
      <c r="F132" s="90">
        <v>45138</v>
      </c>
      <c r="G132" s="82" t="s">
        <v>265</v>
      </c>
      <c r="H132" s="82" t="s">
        <v>569</v>
      </c>
      <c r="I132" s="188">
        <v>8000</v>
      </c>
      <c r="J132" s="188">
        <v>7300</v>
      </c>
      <c r="K132" s="166" t="s">
        <v>404</v>
      </c>
      <c r="L132" s="150" t="s">
        <v>942</v>
      </c>
      <c r="M132" s="153" t="s">
        <v>236</v>
      </c>
      <c r="N132" s="139" t="s">
        <v>236</v>
      </c>
      <c r="O132" s="158">
        <f t="shared" si="16"/>
        <v>45101</v>
      </c>
      <c r="P132" s="170">
        <v>45041</v>
      </c>
      <c r="Q132" s="85">
        <v>1</v>
      </c>
      <c r="R132" s="196">
        <f>IF($Q132&lt;&gt;"",IF($G132="周付",($Q132)*7+$P132+_xlfn.IFNA(VLOOKUP($B132,租期调整!A:B,2,0),0),EDATE($P132+_xlfn.IFNA(VLOOKUP($B132,租期调整!A:B,2,0),0),$Q132)),"")</f>
        <v>45071</v>
      </c>
      <c r="S132" s="196">
        <f>IF($Q132&lt;&gt;"",IF($G132="周付",($Q132+1)*7+$P132-1+_xlfn.IFNA(VLOOKUP($B132,租期调整!A:B,2,0),0),EDATE($P132+_xlfn.IFNA(VLOOKUP($B132,租期调整!A:B,2,0),0),$Q132+1)-1),"")</f>
        <v>45101</v>
      </c>
      <c r="T132" s="173">
        <v>-900</v>
      </c>
      <c r="U132" s="173"/>
      <c r="V132" s="199">
        <f t="shared" si="17"/>
        <v>0</v>
      </c>
      <c r="W132" s="193">
        <f t="shared" si="18"/>
        <v>-900</v>
      </c>
      <c r="X132" s="211">
        <f t="shared" ca="1" si="19"/>
        <v>-0.29875000000000002</v>
      </c>
      <c r="Y132" s="190" t="s">
        <v>409</v>
      </c>
      <c r="Z132" s="160"/>
      <c r="AA132" s="160"/>
      <c r="AB132" s="160"/>
      <c r="AC132" s="160"/>
      <c r="AD132" s="160"/>
      <c r="AE132" s="160"/>
      <c r="AF132" s="160"/>
      <c r="AG132" s="160"/>
      <c r="AH132" s="160"/>
      <c r="AI132" s="160"/>
      <c r="AJ132" s="160"/>
      <c r="AK132" s="160"/>
      <c r="AL132" s="160"/>
      <c r="AM132" s="160"/>
      <c r="AN132" s="160"/>
      <c r="AO132" s="160"/>
      <c r="AP132" s="160"/>
      <c r="AQ132" s="160"/>
      <c r="AR132" s="160"/>
      <c r="AS132" s="160"/>
      <c r="AT132" s="160"/>
      <c r="AU132" s="160"/>
      <c r="AV132" s="160"/>
      <c r="AW132" s="160"/>
      <c r="AX132" s="160"/>
      <c r="AY132" s="160"/>
      <c r="AZ132" s="160"/>
      <c r="BA132" s="160"/>
      <c r="BB132" s="160"/>
      <c r="BC132" s="160"/>
      <c r="BD132" s="160"/>
    </row>
    <row r="133" spans="1:56" x14ac:dyDescent="0.15">
      <c r="A133" s="157">
        <f>IF(H133&lt;&gt;"",VLOOKUP(H133,车牌序号!A:B,2,0),"")</f>
        <v>115</v>
      </c>
      <c r="B133" s="157" t="s">
        <v>889</v>
      </c>
      <c r="C133" s="82" t="s">
        <v>361</v>
      </c>
      <c r="D133" s="82" t="s">
        <v>351</v>
      </c>
      <c r="E133" s="90">
        <v>45041</v>
      </c>
      <c r="F133" s="90">
        <v>45138</v>
      </c>
      <c r="G133" s="82" t="s">
        <v>265</v>
      </c>
      <c r="H133" s="82" t="s">
        <v>583</v>
      </c>
      <c r="I133" s="188">
        <v>5000</v>
      </c>
      <c r="J133" s="188">
        <v>5000</v>
      </c>
      <c r="K133" s="166" t="s">
        <v>404</v>
      </c>
      <c r="L133" s="153">
        <v>45070</v>
      </c>
      <c r="M133" s="153" t="s">
        <v>236</v>
      </c>
      <c r="N133" s="139" t="s">
        <v>236</v>
      </c>
      <c r="O133" s="158">
        <f t="shared" si="16"/>
        <v>45132</v>
      </c>
      <c r="P133" s="170">
        <v>45042</v>
      </c>
      <c r="Q133" s="85">
        <v>2</v>
      </c>
      <c r="R133" s="196">
        <f>IF($Q133&lt;&gt;"",IF($G133="周付",($Q133)*7+$P133+_xlfn.IFNA(VLOOKUP($B133,租期调整!A:B,2,0),0),EDATE($P133+_xlfn.IFNA(VLOOKUP($B133,租期调整!A:B,2,0),0),$Q133)),"")</f>
        <v>45103</v>
      </c>
      <c r="S133" s="196">
        <f>IF($Q133&lt;&gt;"",IF($G133="周付",($Q133+1)*7+$P133-1+_xlfn.IFNA(VLOOKUP($B133,租期调整!A:B,2,0),0),EDATE($P133+_xlfn.IFNA(VLOOKUP($B133,租期调整!A:B,2,0),0),$Q133+1)-1),"")</f>
        <v>45132</v>
      </c>
      <c r="T133" s="173">
        <v>0</v>
      </c>
      <c r="U133" s="173"/>
      <c r="V133" s="199">
        <f t="shared" si="17"/>
        <v>0</v>
      </c>
      <c r="W133" s="193">
        <f t="shared" si="18"/>
        <v>0</v>
      </c>
      <c r="X133" s="211">
        <f t="shared" ca="1" si="19"/>
        <v>0.73333333333333339</v>
      </c>
      <c r="Y133" s="190" t="s">
        <v>236</v>
      </c>
      <c r="Z133" s="160"/>
      <c r="AA133" s="160"/>
      <c r="AB133" s="160"/>
      <c r="AC133" s="160"/>
      <c r="AD133" s="160"/>
      <c r="AE133" s="160"/>
      <c r="AF133" s="160"/>
      <c r="AG133" s="160"/>
      <c r="AH133" s="160"/>
      <c r="AI133" s="160"/>
      <c r="AJ133" s="160"/>
      <c r="AK133" s="160"/>
      <c r="AL133" s="160"/>
      <c r="AM133" s="160"/>
      <c r="AN133" s="160"/>
      <c r="AO133" s="160"/>
      <c r="AP133" s="160"/>
      <c r="AQ133" s="160"/>
      <c r="AR133" s="160"/>
      <c r="AS133" s="160"/>
      <c r="AT133" s="160"/>
      <c r="AU133" s="160"/>
      <c r="AV133" s="160"/>
      <c r="AW133" s="160"/>
      <c r="AX133" s="160"/>
      <c r="AY133" s="160"/>
      <c r="AZ133" s="160"/>
      <c r="BA133" s="160"/>
      <c r="BB133" s="160"/>
      <c r="BC133" s="160"/>
      <c r="BD133" s="160"/>
    </row>
    <row r="134" spans="1:56" ht="28.5" hidden="1" x14ac:dyDescent="0.15">
      <c r="A134" s="157">
        <f>IF(H134&lt;&gt;"",VLOOKUP(H134,车牌序号!A:B,2,0),"")</f>
        <v>10</v>
      </c>
      <c r="B134" s="157" t="s">
        <v>890</v>
      </c>
      <c r="C134" s="82" t="s">
        <v>378</v>
      </c>
      <c r="D134" s="82" t="s">
        <v>351</v>
      </c>
      <c r="E134" s="90">
        <v>45043</v>
      </c>
      <c r="F134" s="90">
        <v>45230</v>
      </c>
      <c r="G134" s="82" t="s">
        <v>265</v>
      </c>
      <c r="H134" s="82" t="s">
        <v>377</v>
      </c>
      <c r="I134" s="188">
        <v>8000</v>
      </c>
      <c r="J134" s="188">
        <v>7000</v>
      </c>
      <c r="K134" s="166" t="s">
        <v>943</v>
      </c>
      <c r="L134" s="150"/>
      <c r="M134" s="153" t="s">
        <v>236</v>
      </c>
      <c r="N134" s="139" t="s">
        <v>236</v>
      </c>
      <c r="O134" s="158">
        <f t="shared" si="16"/>
        <v>45073</v>
      </c>
      <c r="P134" s="170">
        <v>45044</v>
      </c>
      <c r="Q134" s="85">
        <v>0</v>
      </c>
      <c r="R134" s="196">
        <f>IF($Q134&lt;&gt;"",IF($G134="周付",($Q134)*7+$P134+_xlfn.IFNA(VLOOKUP($B134,租期调整!A:B,2,0),0),EDATE($P134+_xlfn.IFNA(VLOOKUP($B134,租期调整!A:B,2,0),0),$Q134)),"")</f>
        <v>45044</v>
      </c>
      <c r="S134" s="196">
        <f>IF($Q134&lt;&gt;"",IF($G134="周付",($Q134+1)*7+$P134-1+_xlfn.IFNA(VLOOKUP($B134,租期调整!A:B,2,0),0),EDATE($P134+_xlfn.IFNA(VLOOKUP($B134,租期调整!A:B,2,0),0),$Q134+1)-1),"")</f>
        <v>45073</v>
      </c>
      <c r="T134" s="173">
        <v>-4000</v>
      </c>
      <c r="U134" s="173"/>
      <c r="V134" s="199">
        <f t="shared" si="17"/>
        <v>0</v>
      </c>
      <c r="W134" s="193">
        <f t="shared" si="18"/>
        <v>-4000</v>
      </c>
      <c r="X134" s="211" t="str">
        <f t="shared" ca="1" si="19"/>
        <v/>
      </c>
      <c r="Y134" s="190" t="s">
        <v>633</v>
      </c>
      <c r="Z134" s="160"/>
      <c r="AA134" s="160"/>
      <c r="AB134" s="160"/>
      <c r="AC134" s="160"/>
      <c r="AD134" s="160"/>
      <c r="AE134" s="160"/>
      <c r="AF134" s="160"/>
      <c r="AG134" s="160"/>
      <c r="AH134" s="160"/>
      <c r="AI134" s="160"/>
      <c r="AJ134" s="160"/>
      <c r="AK134" s="160"/>
      <c r="AL134" s="160"/>
      <c r="AM134" s="160"/>
      <c r="AN134" s="160"/>
      <c r="AO134" s="160"/>
      <c r="AP134" s="160"/>
      <c r="AQ134" s="160"/>
      <c r="AR134" s="160"/>
      <c r="AS134" s="160"/>
      <c r="AT134" s="160"/>
      <c r="AU134" s="160"/>
      <c r="AV134" s="160"/>
      <c r="AW134" s="160"/>
      <c r="AX134" s="160"/>
      <c r="AY134" s="160"/>
      <c r="AZ134" s="160"/>
      <c r="BA134" s="160"/>
      <c r="BB134" s="160"/>
      <c r="BC134" s="160"/>
      <c r="BD134" s="160"/>
    </row>
    <row r="135" spans="1:56" ht="42.75" hidden="1" x14ac:dyDescent="0.15">
      <c r="A135" s="157">
        <f>IF(H135&lt;&gt;"",VLOOKUP(H135,车牌序号!A:B,2,0),"")</f>
        <v>12</v>
      </c>
      <c r="B135" s="157" t="s">
        <v>777</v>
      </c>
      <c r="C135" s="82" t="s">
        <v>386</v>
      </c>
      <c r="D135" s="82" t="s">
        <v>351</v>
      </c>
      <c r="E135" s="90">
        <v>45044</v>
      </c>
      <c r="F135" s="90">
        <v>45138</v>
      </c>
      <c r="G135" s="82" t="s">
        <v>265</v>
      </c>
      <c r="H135" s="82" t="s">
        <v>401</v>
      </c>
      <c r="I135" s="188">
        <v>8000</v>
      </c>
      <c r="J135" s="188">
        <v>7300</v>
      </c>
      <c r="K135" s="166" t="s">
        <v>928</v>
      </c>
      <c r="L135" s="159">
        <v>45098</v>
      </c>
      <c r="M135" s="153" t="s">
        <v>236</v>
      </c>
      <c r="N135" s="139" t="s">
        <v>236</v>
      </c>
      <c r="O135" s="158">
        <f t="shared" si="16"/>
        <v>45135</v>
      </c>
      <c r="P135" s="170">
        <v>45045</v>
      </c>
      <c r="Q135" s="85">
        <v>2</v>
      </c>
      <c r="R135" s="196">
        <f>IF($Q135&lt;&gt;"",IF($G135="周付",($Q135)*7+$P135+_xlfn.IFNA(VLOOKUP($B135,租期调整!A:B,2,0),0),EDATE($P135+_xlfn.IFNA(VLOOKUP($B135,租期调整!A:B,2,0),0),$Q135)),"")</f>
        <v>45106</v>
      </c>
      <c r="S135" s="196">
        <f>IF($Q135&lt;&gt;"",IF($G135="周付",($Q135+1)*7+$P135-1+_xlfn.IFNA(VLOOKUP($B135,租期调整!A:B,2,0),0),EDATE($P135+_xlfn.IFNA(VLOOKUP($B135,租期调整!A:B,2,0),0),$Q135+1)-1),"")</f>
        <v>45135</v>
      </c>
      <c r="T135" s="173">
        <v>-700</v>
      </c>
      <c r="U135" s="173"/>
      <c r="V135" s="199">
        <f t="shared" si="17"/>
        <v>0</v>
      </c>
      <c r="W135" s="193">
        <f t="shared" si="18"/>
        <v>-700</v>
      </c>
      <c r="X135" s="211" t="str">
        <f t="shared" ca="1" si="19"/>
        <v/>
      </c>
      <c r="Y135" s="190" t="s">
        <v>634</v>
      </c>
      <c r="Z135" s="160"/>
      <c r="AA135" s="160"/>
      <c r="AB135" s="160"/>
      <c r="AC135" s="160"/>
      <c r="AD135" s="160"/>
      <c r="AE135" s="160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</row>
    <row r="136" spans="1:56" ht="42.75" x14ac:dyDescent="0.15">
      <c r="A136" s="157">
        <f>IF(H136&lt;&gt;"",VLOOKUP(H136,车牌序号!A:B,2,0),"")</f>
        <v>32</v>
      </c>
      <c r="B136" s="157" t="s">
        <v>891</v>
      </c>
      <c r="C136" s="82" t="s">
        <v>394</v>
      </c>
      <c r="D136" s="82" t="s">
        <v>351</v>
      </c>
      <c r="E136" s="90">
        <v>45044</v>
      </c>
      <c r="F136" s="90">
        <v>45138</v>
      </c>
      <c r="G136" s="82" t="s">
        <v>265</v>
      </c>
      <c r="H136" s="82" t="s">
        <v>480</v>
      </c>
      <c r="I136" s="188">
        <v>8000</v>
      </c>
      <c r="J136" s="188">
        <v>7300</v>
      </c>
      <c r="K136" s="166" t="s">
        <v>404</v>
      </c>
      <c r="L136" s="153">
        <v>45070</v>
      </c>
      <c r="M136" s="153" t="s">
        <v>236</v>
      </c>
      <c r="N136" s="139" t="s">
        <v>236</v>
      </c>
      <c r="O136" s="158">
        <f t="shared" si="16"/>
        <v>45135</v>
      </c>
      <c r="P136" s="170">
        <v>45045</v>
      </c>
      <c r="Q136" s="85">
        <v>2</v>
      </c>
      <c r="R136" s="196">
        <f>IF($Q136&lt;&gt;"",IF($G136="周付",($Q136)*7+$P136+_xlfn.IFNA(VLOOKUP($B136,租期调整!A:B,2,0),0),EDATE($P136+_xlfn.IFNA(VLOOKUP($B136,租期调整!A:B,2,0),0),$Q136)),"")</f>
        <v>45106</v>
      </c>
      <c r="S136" s="196">
        <f>IF($Q136&lt;&gt;"",IF($G136="周付",($Q136+1)*7+$P136-1+_xlfn.IFNA(VLOOKUP($B136,租期调整!A:B,2,0),0),EDATE($P136+_xlfn.IFNA(VLOOKUP($B136,租期调整!A:B,2,0),0),$Q136+1)-1),"")</f>
        <v>45135</v>
      </c>
      <c r="T136" s="173">
        <v>0</v>
      </c>
      <c r="U136" s="173"/>
      <c r="V136" s="199">
        <f t="shared" si="17"/>
        <v>0</v>
      </c>
      <c r="W136" s="193">
        <f t="shared" si="18"/>
        <v>0</v>
      </c>
      <c r="X136" s="211">
        <f t="shared" ca="1" si="19"/>
        <v>0.84791666666666665</v>
      </c>
      <c r="Y136" s="190" t="s">
        <v>636</v>
      </c>
      <c r="Z136" s="160"/>
      <c r="AA136" s="160"/>
      <c r="AB136" s="160"/>
      <c r="AC136" s="160"/>
      <c r="AD136" s="160"/>
      <c r="AE136" s="160"/>
      <c r="AF136" s="160"/>
      <c r="AG136" s="160"/>
      <c r="AH136" s="160"/>
      <c r="AI136" s="160"/>
      <c r="AJ136" s="160"/>
      <c r="AK136" s="160"/>
      <c r="AL136" s="160"/>
      <c r="AM136" s="160"/>
      <c r="AN136" s="160"/>
      <c r="AO136" s="160"/>
      <c r="AP136" s="160"/>
      <c r="AQ136" s="160"/>
      <c r="AR136" s="160"/>
      <c r="AS136" s="160"/>
      <c r="AT136" s="160"/>
      <c r="AU136" s="160"/>
      <c r="AV136" s="160"/>
      <c r="AW136" s="160"/>
      <c r="AX136" s="160"/>
      <c r="AY136" s="160"/>
      <c r="AZ136" s="160"/>
      <c r="BA136" s="160"/>
      <c r="BB136" s="160"/>
      <c r="BC136" s="160"/>
      <c r="BD136" s="160"/>
    </row>
    <row r="137" spans="1:56" ht="28.5" x14ac:dyDescent="0.15">
      <c r="A137" s="157">
        <f>IF(H137&lt;&gt;"",VLOOKUP(H137,车牌序号!A:B,2,0),"")</f>
        <v>87</v>
      </c>
      <c r="B137" s="157" t="s">
        <v>748</v>
      </c>
      <c r="C137" s="82" t="s">
        <v>387</v>
      </c>
      <c r="D137" s="82" t="s">
        <v>351</v>
      </c>
      <c r="E137" s="90">
        <v>45044</v>
      </c>
      <c r="F137" s="90">
        <v>45230</v>
      </c>
      <c r="G137" s="82" t="s">
        <v>265</v>
      </c>
      <c r="H137" s="82" t="s">
        <v>365</v>
      </c>
      <c r="I137" s="188">
        <v>8000</v>
      </c>
      <c r="J137" s="188">
        <v>7000</v>
      </c>
      <c r="K137" s="166" t="s">
        <v>404</v>
      </c>
      <c r="L137" s="153">
        <v>45070</v>
      </c>
      <c r="M137" s="153" t="s">
        <v>236</v>
      </c>
      <c r="N137" s="139" t="s">
        <v>236</v>
      </c>
      <c r="O137" s="158">
        <f t="shared" si="16"/>
        <v>45135</v>
      </c>
      <c r="P137" s="170">
        <v>45045</v>
      </c>
      <c r="Q137" s="85">
        <v>2</v>
      </c>
      <c r="R137" s="196">
        <f>IF($Q137&lt;&gt;"",IF($G137="周付",($Q137)*7+$P137+_xlfn.IFNA(VLOOKUP($B137,租期调整!A:B,2,0),0),EDATE($P137+_xlfn.IFNA(VLOOKUP($B137,租期调整!A:B,2,0),0),$Q137)),"")</f>
        <v>45106</v>
      </c>
      <c r="S137" s="196">
        <f>IF($Q137&lt;&gt;"",IF($G137="周付",($Q137+1)*7+$P137-1+_xlfn.IFNA(VLOOKUP($B137,租期调整!A:B,2,0),0),EDATE($P137+_xlfn.IFNA(VLOOKUP($B137,租期调整!A:B,2,0),0),$Q137+1)-1),"")</f>
        <v>45135</v>
      </c>
      <c r="T137" s="173">
        <v>0</v>
      </c>
      <c r="U137" s="173"/>
      <c r="V137" s="199">
        <f t="shared" si="17"/>
        <v>0</v>
      </c>
      <c r="W137" s="193">
        <f t="shared" si="18"/>
        <v>0</v>
      </c>
      <c r="X137" s="211">
        <f t="shared" ca="1" si="19"/>
        <v>0.85416666666666663</v>
      </c>
      <c r="Y137" s="190" t="s">
        <v>640</v>
      </c>
      <c r="Z137" s="160"/>
      <c r="AA137" s="160"/>
      <c r="AB137" s="160"/>
      <c r="AC137" s="160"/>
      <c r="AD137" s="160"/>
      <c r="AE137" s="160"/>
      <c r="AF137" s="160"/>
      <c r="AG137" s="160"/>
      <c r="AH137" s="160"/>
      <c r="AI137" s="160"/>
      <c r="AJ137" s="160"/>
      <c r="AK137" s="160"/>
      <c r="AL137" s="160"/>
      <c r="AM137" s="160"/>
      <c r="AN137" s="160"/>
      <c r="AO137" s="160"/>
      <c r="AP137" s="160"/>
      <c r="AQ137" s="160"/>
      <c r="AR137" s="160"/>
      <c r="AS137" s="160"/>
      <c r="AT137" s="160"/>
      <c r="AU137" s="160"/>
      <c r="AV137" s="160"/>
      <c r="AW137" s="160"/>
      <c r="AX137" s="160"/>
      <c r="AY137" s="160"/>
      <c r="AZ137" s="160"/>
      <c r="BA137" s="160"/>
      <c r="BB137" s="160"/>
      <c r="BC137" s="160"/>
      <c r="BD137" s="160"/>
    </row>
    <row r="138" spans="1:56" x14ac:dyDescent="0.15">
      <c r="A138" s="157">
        <f>IF(H138&lt;&gt;"",VLOOKUP(H138,车牌序号!A:B,2,0),"")</f>
        <v>91</v>
      </c>
      <c r="B138" s="157" t="s">
        <v>892</v>
      </c>
      <c r="C138" s="82" t="s">
        <v>414</v>
      </c>
      <c r="D138" s="82" t="s">
        <v>351</v>
      </c>
      <c r="E138" s="90">
        <v>45050</v>
      </c>
      <c r="F138" s="90">
        <v>45233</v>
      </c>
      <c r="G138" s="82" t="s">
        <v>265</v>
      </c>
      <c r="H138" s="82" t="s">
        <v>393</v>
      </c>
      <c r="I138" s="188">
        <v>8000</v>
      </c>
      <c r="J138" s="188">
        <v>7000</v>
      </c>
      <c r="K138" s="166" t="s">
        <v>404</v>
      </c>
      <c r="L138" s="153">
        <v>45070</v>
      </c>
      <c r="M138" s="153" t="s">
        <v>236</v>
      </c>
      <c r="N138" s="139" t="s">
        <v>236</v>
      </c>
      <c r="O138" s="158">
        <f t="shared" si="16"/>
        <v>45142</v>
      </c>
      <c r="P138" s="170">
        <v>45051</v>
      </c>
      <c r="Q138" s="85">
        <v>2</v>
      </c>
      <c r="R138" s="196">
        <f>IF($Q138&lt;&gt;"",IF($G138="周付",($Q138)*7+$P138+_xlfn.IFNA(VLOOKUP($B138,租期调整!A:B,2,0),0),EDATE($P138+_xlfn.IFNA(VLOOKUP($B138,租期调整!A:B,2,0),0),$Q138)),"")</f>
        <v>45112</v>
      </c>
      <c r="S138" s="196">
        <f>IF($Q138&lt;&gt;"",IF($G138="周付",($Q138+1)*7+$P138-1+_xlfn.IFNA(VLOOKUP($B138,租期调整!A:B,2,0),0),EDATE($P138+_xlfn.IFNA(VLOOKUP($B138,租期调整!A:B,2,0),0),$Q138+1)-1),"")</f>
        <v>45142</v>
      </c>
      <c r="T138" s="173">
        <v>0</v>
      </c>
      <c r="U138" s="173">
        <v>7000</v>
      </c>
      <c r="V138" s="199">
        <f t="shared" si="17"/>
        <v>7000</v>
      </c>
      <c r="W138" s="193">
        <f t="shared" si="18"/>
        <v>0</v>
      </c>
      <c r="X138" s="211">
        <f t="shared" ca="1" si="19"/>
        <v>1</v>
      </c>
      <c r="Y138" s="190" t="s">
        <v>417</v>
      </c>
      <c r="Z138" s="160"/>
      <c r="AA138" s="160"/>
      <c r="AB138" s="160"/>
      <c r="AC138" s="160">
        <v>7000</v>
      </c>
      <c r="AD138" s="160"/>
      <c r="AE138" s="160"/>
      <c r="AF138" s="160"/>
      <c r="AG138" s="160"/>
      <c r="AH138" s="160"/>
      <c r="AI138" s="160"/>
      <c r="AJ138" s="160"/>
      <c r="AK138" s="160"/>
      <c r="AL138" s="160"/>
      <c r="AM138" s="160"/>
      <c r="AN138" s="160"/>
      <c r="AO138" s="160"/>
      <c r="AP138" s="160"/>
      <c r="AQ138" s="160"/>
      <c r="AR138" s="160"/>
      <c r="AS138" s="160"/>
      <c r="AT138" s="160"/>
      <c r="AU138" s="160"/>
      <c r="AV138" s="160"/>
      <c r="AW138" s="160"/>
      <c r="AX138" s="160"/>
      <c r="AY138" s="160"/>
      <c r="AZ138" s="160"/>
      <c r="BA138" s="160"/>
      <c r="BB138" s="160"/>
      <c r="BC138" s="160"/>
      <c r="BD138" s="160"/>
    </row>
    <row r="139" spans="1:56" x14ac:dyDescent="0.15">
      <c r="A139" s="157">
        <f>IF(H139&lt;&gt;"",VLOOKUP(H139,车牌序号!A:B,2,0),"")</f>
        <v>85</v>
      </c>
      <c r="B139" s="157" t="s">
        <v>893</v>
      </c>
      <c r="C139" s="82" t="s">
        <v>622</v>
      </c>
      <c r="D139" s="82" t="s">
        <v>351</v>
      </c>
      <c r="E139" s="90">
        <v>45051</v>
      </c>
      <c r="F139" s="90">
        <v>45143</v>
      </c>
      <c r="G139" s="82" t="s">
        <v>265</v>
      </c>
      <c r="H139" s="82" t="s">
        <v>582</v>
      </c>
      <c r="I139" s="188">
        <v>8000</v>
      </c>
      <c r="J139" s="188">
        <v>7500</v>
      </c>
      <c r="K139" s="166" t="s">
        <v>404</v>
      </c>
      <c r="L139" s="153">
        <v>45070</v>
      </c>
      <c r="O139" s="158">
        <f t="shared" si="16"/>
        <v>45143</v>
      </c>
      <c r="P139" s="171">
        <v>45052</v>
      </c>
      <c r="Q139" s="82">
        <v>2</v>
      </c>
      <c r="R139" s="196">
        <f>IF($Q139&lt;&gt;"",IF($G139="周付",($Q139)*7+$P139+_xlfn.IFNA(VLOOKUP($B139,租期调整!A:B,2,0),0),EDATE($P139+_xlfn.IFNA(VLOOKUP($B139,租期调整!A:B,2,0),0),$Q139)),"")</f>
        <v>45113</v>
      </c>
      <c r="S139" s="196">
        <f>IF($Q139&lt;&gt;"",IF($G139="周付",($Q139+1)*7+$P139-1+_xlfn.IFNA(VLOOKUP($B139,租期调整!A:B,2,0),0),EDATE($P139+_xlfn.IFNA(VLOOKUP($B139,租期调整!A:B,2,0),0),$Q139+1)-1),"")</f>
        <v>45143</v>
      </c>
      <c r="T139" s="173">
        <v>0</v>
      </c>
      <c r="U139" s="173">
        <v>7500</v>
      </c>
      <c r="V139" s="199">
        <f t="shared" si="17"/>
        <v>7500</v>
      </c>
      <c r="W139" s="193">
        <f t="shared" si="18"/>
        <v>0</v>
      </c>
      <c r="X139" s="211">
        <f t="shared" ca="1" si="19"/>
        <v>1</v>
      </c>
      <c r="Y139" s="191" t="s">
        <v>810</v>
      </c>
      <c r="Z139" s="160"/>
      <c r="AA139" s="160"/>
      <c r="AB139" s="160"/>
      <c r="AC139" s="160"/>
      <c r="AD139" s="160">
        <v>4000</v>
      </c>
      <c r="AE139" s="160"/>
      <c r="AF139" s="160"/>
      <c r="AG139" s="160"/>
      <c r="AH139" s="160"/>
      <c r="AI139" s="160"/>
      <c r="AJ139" s="160"/>
      <c r="AK139" s="160"/>
      <c r="AL139" s="160"/>
      <c r="AM139" s="160"/>
      <c r="AN139" s="160"/>
      <c r="AO139" s="160"/>
      <c r="AP139" s="160">
        <v>3500</v>
      </c>
      <c r="AQ139" s="160"/>
      <c r="AR139" s="160"/>
      <c r="AS139" s="160"/>
      <c r="AT139" s="160"/>
      <c r="AU139" s="160"/>
      <c r="AV139" s="160"/>
      <c r="AW139" s="160"/>
      <c r="AX139" s="160"/>
      <c r="AY139" s="160"/>
      <c r="AZ139" s="160"/>
      <c r="BA139" s="160"/>
      <c r="BB139" s="160"/>
      <c r="BC139" s="160"/>
      <c r="BD139" s="160"/>
    </row>
    <row r="140" spans="1:56" ht="28.5" x14ac:dyDescent="0.15">
      <c r="A140" s="157">
        <f>IF(H140&lt;&gt;"",VLOOKUP(H140,车牌序号!A:B,2,0),"")</f>
        <v>123</v>
      </c>
      <c r="B140" s="157" t="s">
        <v>778</v>
      </c>
      <c r="C140" s="82" t="s">
        <v>625</v>
      </c>
      <c r="D140" s="82" t="s">
        <v>351</v>
      </c>
      <c r="E140" s="90">
        <v>45051</v>
      </c>
      <c r="F140" s="90">
        <v>45235</v>
      </c>
      <c r="G140" s="82" t="s">
        <v>265</v>
      </c>
      <c r="H140" s="82" t="s">
        <v>596</v>
      </c>
      <c r="I140" s="188">
        <v>5000</v>
      </c>
      <c r="J140" s="188">
        <v>4800</v>
      </c>
      <c r="K140" s="166" t="s">
        <v>404</v>
      </c>
      <c r="L140" s="159">
        <v>45070</v>
      </c>
      <c r="O140" s="158">
        <f t="shared" si="16"/>
        <v>45135</v>
      </c>
      <c r="P140" s="170">
        <v>45106</v>
      </c>
      <c r="Q140" s="85">
        <v>0</v>
      </c>
      <c r="R140" s="196">
        <f>IF($Q140&lt;&gt;"",IF($G140="周付",($Q140)*7+$P140+_xlfn.IFNA(VLOOKUP($B140,租期调整!A:B,2,0),0),EDATE($P140+_xlfn.IFNA(VLOOKUP($B140,租期调整!A:B,2,0),0),$Q140)),"")</f>
        <v>45106</v>
      </c>
      <c r="S140" s="196">
        <f>IF($Q140&lt;&gt;"",IF($G140="周付",($Q140+1)*7+$P140-1+_xlfn.IFNA(VLOOKUP($B140,租期调整!A:B,2,0),0),EDATE($P140+_xlfn.IFNA(VLOOKUP($B140,租期调整!A:B,2,0),0),$Q140+1)-1),"")</f>
        <v>45135</v>
      </c>
      <c r="T140" s="173">
        <v>0</v>
      </c>
      <c r="U140" s="173">
        <v>2000</v>
      </c>
      <c r="V140" s="199">
        <f t="shared" si="17"/>
        <v>2000</v>
      </c>
      <c r="W140" s="193">
        <f t="shared" si="18"/>
        <v>0</v>
      </c>
      <c r="X140" s="211">
        <f t="shared" ca="1" si="19"/>
        <v>0.84</v>
      </c>
      <c r="Y140" s="191" t="s">
        <v>809</v>
      </c>
      <c r="Z140" s="160"/>
      <c r="AA140" s="160"/>
      <c r="AB140" s="160"/>
      <c r="AC140" s="160"/>
      <c r="AD140" s="160"/>
      <c r="AE140" s="160"/>
      <c r="AF140" s="160">
        <v>2000</v>
      </c>
      <c r="AG140" s="160"/>
      <c r="AH140" s="160"/>
      <c r="AI140" s="160"/>
      <c r="AJ140" s="160"/>
      <c r="AK140" s="160"/>
      <c r="AL140" s="160"/>
      <c r="AM140" s="160"/>
      <c r="AN140" s="160"/>
      <c r="AO140" s="160"/>
      <c r="AP140" s="160"/>
      <c r="AQ140" s="160"/>
      <c r="AR140" s="160"/>
      <c r="AS140" s="160"/>
      <c r="AT140" s="160"/>
      <c r="AU140" s="160"/>
      <c r="AV140" s="160"/>
      <c r="AW140" s="160"/>
      <c r="AX140" s="160"/>
      <c r="AY140" s="160"/>
      <c r="AZ140" s="160"/>
      <c r="BA140" s="160"/>
      <c r="BB140" s="160"/>
      <c r="BC140" s="160"/>
      <c r="BD140" s="160"/>
    </row>
    <row r="141" spans="1:56" ht="28.5" hidden="1" x14ac:dyDescent="0.15">
      <c r="A141" s="157">
        <f>IF(H141&lt;&gt;"",VLOOKUP(H141,车牌序号!A:B,2,0),"")</f>
        <v>3</v>
      </c>
      <c r="B141" s="157" t="s">
        <v>746</v>
      </c>
      <c r="C141" s="82" t="s">
        <v>796</v>
      </c>
      <c r="D141" s="82" t="s">
        <v>797</v>
      </c>
      <c r="E141" s="90">
        <v>45057</v>
      </c>
      <c r="F141" s="90">
        <v>45148</v>
      </c>
      <c r="G141" s="82" t="s">
        <v>798</v>
      </c>
      <c r="H141" s="82" t="s">
        <v>799</v>
      </c>
      <c r="I141" s="188">
        <v>5000</v>
      </c>
      <c r="J141" s="188">
        <v>7200</v>
      </c>
      <c r="K141" s="166" t="s">
        <v>424</v>
      </c>
      <c r="L141" s="150" t="s">
        <v>941</v>
      </c>
      <c r="O141" s="158">
        <f t="shared" si="16"/>
        <v>45088</v>
      </c>
      <c r="P141" s="170">
        <v>45058</v>
      </c>
      <c r="Q141" s="85">
        <v>0</v>
      </c>
      <c r="R141" s="196">
        <f>IF($Q141&lt;&gt;"",IF($G141="周付",($Q141)*7+$P141+_xlfn.IFNA(VLOOKUP($B141,租期调整!A:B,2,0),0),EDATE($P141+_xlfn.IFNA(VLOOKUP($B141,租期调整!A:B,2,0),0),$Q141)),"")</f>
        <v>45058</v>
      </c>
      <c r="S141" s="196">
        <f>IF($Q141&lt;&gt;"",IF($G141="周付",($Q141+1)*7+$P141-1+_xlfn.IFNA(VLOOKUP($B141,租期调整!A:B,2,0),0),EDATE($P141+_xlfn.IFNA(VLOOKUP($B141,租期调整!A:B,2,0),0),$Q141+1)-1),"")</f>
        <v>45088</v>
      </c>
      <c r="T141" s="173">
        <v>0</v>
      </c>
      <c r="U141" s="173"/>
      <c r="V141" s="199">
        <f t="shared" si="17"/>
        <v>0</v>
      </c>
      <c r="W141" s="193">
        <f t="shared" si="18"/>
        <v>0</v>
      </c>
      <c r="X141" s="211" t="str">
        <f t="shared" ca="1" si="19"/>
        <v/>
      </c>
      <c r="Y141" s="191" t="s">
        <v>800</v>
      </c>
      <c r="Z141" s="160"/>
      <c r="AA141" s="160"/>
      <c r="AB141" s="160"/>
      <c r="AC141" s="160"/>
      <c r="AD141" s="160"/>
      <c r="AE141" s="160"/>
      <c r="AF141" s="160"/>
      <c r="AG141" s="160"/>
      <c r="AH141" s="160"/>
      <c r="AI141" s="160"/>
      <c r="AJ141" s="160"/>
      <c r="AK141" s="160"/>
      <c r="AL141" s="160"/>
      <c r="AM141" s="160"/>
      <c r="AN141" s="160"/>
      <c r="AO141" s="160"/>
      <c r="AP141" s="160"/>
      <c r="AQ141" s="160"/>
      <c r="AR141" s="160"/>
      <c r="AS141" s="160"/>
      <c r="AT141" s="160"/>
      <c r="AU141" s="160"/>
      <c r="AV141" s="160"/>
      <c r="AW141" s="160"/>
      <c r="AX141" s="160"/>
      <c r="AY141" s="160"/>
      <c r="AZ141" s="160"/>
      <c r="BA141" s="160"/>
      <c r="BB141" s="160"/>
      <c r="BC141" s="160"/>
      <c r="BD141" s="160"/>
    </row>
    <row r="142" spans="1:56" x14ac:dyDescent="0.15">
      <c r="A142" s="157">
        <f>IF(H142&lt;&gt;"",VLOOKUP(H142,车牌序号!A:B,2,0),"")</f>
        <v>118</v>
      </c>
      <c r="B142" s="157" t="s">
        <v>894</v>
      </c>
      <c r="C142" s="82" t="s">
        <v>837</v>
      </c>
      <c r="D142" s="82" t="s">
        <v>836</v>
      </c>
      <c r="E142" s="90">
        <v>45058</v>
      </c>
      <c r="F142" s="90">
        <v>45149</v>
      </c>
      <c r="G142" s="82" t="s">
        <v>838</v>
      </c>
      <c r="H142" s="82" t="s">
        <v>839</v>
      </c>
      <c r="I142" s="188">
        <v>5000</v>
      </c>
      <c r="J142" s="188">
        <v>4800</v>
      </c>
      <c r="K142" s="166" t="s">
        <v>840</v>
      </c>
      <c r="L142" s="159">
        <v>45098</v>
      </c>
      <c r="O142" s="158">
        <f t="shared" si="16"/>
        <v>45150</v>
      </c>
      <c r="P142" s="170">
        <v>45059</v>
      </c>
      <c r="Q142" s="85">
        <v>2</v>
      </c>
      <c r="R142" s="196">
        <f>IF($Q142&lt;&gt;"",IF($G142="周付",($Q142)*7+$P142+_xlfn.IFNA(VLOOKUP($B142,租期调整!A:B,2,0),0),EDATE($P142+_xlfn.IFNA(VLOOKUP($B142,租期调整!A:B,2,0),0),$Q142)),"")</f>
        <v>45120</v>
      </c>
      <c r="S142" s="196">
        <f>IF($Q142&lt;&gt;"",IF($G142="周付",($Q142+1)*7+$P142-1+_xlfn.IFNA(VLOOKUP($B142,租期调整!A:B,2,0),0),EDATE($P142+_xlfn.IFNA(VLOOKUP($B142,租期调整!A:B,2,0),0),$Q142+1)-1),"")</f>
        <v>45150</v>
      </c>
      <c r="T142" s="173">
        <v>0</v>
      </c>
      <c r="U142" s="173">
        <v>4800</v>
      </c>
      <c r="V142" s="199">
        <f t="shared" si="17"/>
        <v>1200</v>
      </c>
      <c r="W142" s="193">
        <f t="shared" si="18"/>
        <v>-3600</v>
      </c>
      <c r="X142" s="211">
        <f t="shared" ca="1" si="19"/>
        <v>0.28000000000000003</v>
      </c>
      <c r="Y142" s="191"/>
      <c r="Z142" s="160"/>
      <c r="AA142" s="160"/>
      <c r="AB142" s="160"/>
      <c r="AC142" s="160"/>
      <c r="AD142" s="160"/>
      <c r="AE142" s="160"/>
      <c r="AF142" s="160"/>
      <c r="AG142" s="160"/>
      <c r="AH142" s="160"/>
      <c r="AI142" s="160"/>
      <c r="AJ142" s="160"/>
      <c r="AK142" s="160"/>
      <c r="AL142" s="160"/>
      <c r="AM142" s="160"/>
      <c r="AN142" s="160"/>
      <c r="AO142" s="160"/>
      <c r="AP142" s="214">
        <v>1200</v>
      </c>
      <c r="AQ142" s="160"/>
      <c r="AR142" s="160"/>
      <c r="AS142" s="160"/>
      <c r="AT142" s="160"/>
      <c r="AU142" s="160"/>
      <c r="AV142" s="160"/>
      <c r="AW142" s="160"/>
      <c r="AX142" s="160"/>
      <c r="AY142" s="160"/>
      <c r="AZ142" s="160"/>
      <c r="BA142" s="160"/>
      <c r="BB142" s="160"/>
      <c r="BC142" s="160"/>
      <c r="BD142" s="160"/>
    </row>
    <row r="143" spans="1:56" x14ac:dyDescent="0.15">
      <c r="A143" s="157">
        <f>IF(H143&lt;&gt;"",VLOOKUP(H143,车牌序号!A:B,2,0),"")</f>
        <v>71</v>
      </c>
      <c r="B143" s="157" t="s">
        <v>905</v>
      </c>
      <c r="C143" s="82" t="s">
        <v>906</v>
      </c>
      <c r="D143" s="82" t="s">
        <v>907</v>
      </c>
      <c r="E143" s="90">
        <v>45065</v>
      </c>
      <c r="F143" s="90">
        <v>45169</v>
      </c>
      <c r="G143" s="82" t="s">
        <v>908</v>
      </c>
      <c r="H143" s="82" t="s">
        <v>909</v>
      </c>
      <c r="I143" s="188">
        <v>8000</v>
      </c>
      <c r="J143" s="188">
        <v>7000</v>
      </c>
      <c r="K143" s="166" t="s">
        <v>910</v>
      </c>
      <c r="L143" s="153">
        <v>45098</v>
      </c>
      <c r="M143" s="153" t="s">
        <v>236</v>
      </c>
      <c r="N143" s="139" t="s">
        <v>236</v>
      </c>
      <c r="O143" s="158">
        <f t="shared" si="16"/>
        <v>45126</v>
      </c>
      <c r="P143" s="170">
        <v>45066</v>
      </c>
      <c r="Q143" s="85">
        <v>1</v>
      </c>
      <c r="R143" s="196">
        <f>IF($Q143&lt;&gt;"",IF($G143="周付",($Q143)*7+$P143+_xlfn.IFNA(VLOOKUP($B143,租期调整!A:B,2,0),0),EDATE($P143+_xlfn.IFNA(VLOOKUP($B143,租期调整!A:B,2,0),0),$Q143)),"")</f>
        <v>45097</v>
      </c>
      <c r="S143" s="196">
        <f>IF($Q143&lt;&gt;"",IF($G143="周付",($Q143+1)*7+$P143-1+_xlfn.IFNA(VLOOKUP($B143,租期调整!A:B,2,0),0),EDATE($P143+_xlfn.IFNA(VLOOKUP($B143,租期调整!A:B,2,0),0),$Q143+1)-1),"")</f>
        <v>45126</v>
      </c>
      <c r="T143" s="173">
        <v>0</v>
      </c>
      <c r="U143" s="173"/>
      <c r="V143" s="199">
        <f t="shared" si="17"/>
        <v>0</v>
      </c>
      <c r="W143" s="193">
        <f t="shared" si="18"/>
        <v>0</v>
      </c>
      <c r="X143" s="211">
        <f t="shared" ca="1" si="19"/>
        <v>0.59166666666666667</v>
      </c>
      <c r="Y143" s="191" t="s">
        <v>911</v>
      </c>
      <c r="Z143" s="160"/>
      <c r="AA143" s="160"/>
      <c r="AB143" s="160"/>
      <c r="AC143" s="160"/>
      <c r="AD143" s="160"/>
      <c r="AE143" s="160"/>
      <c r="AF143" s="160"/>
      <c r="AG143" s="160"/>
      <c r="AH143" s="160"/>
      <c r="AI143" s="160"/>
      <c r="AJ143" s="160"/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0"/>
      <c r="AV143" s="160"/>
      <c r="AW143" s="160"/>
      <c r="AX143" s="160"/>
      <c r="AY143" s="160"/>
      <c r="AZ143" s="160"/>
      <c r="BA143" s="160"/>
      <c r="BB143" s="160"/>
      <c r="BC143" s="160"/>
      <c r="BD143" s="160"/>
    </row>
    <row r="144" spans="1:56" hidden="1" x14ac:dyDescent="0.15">
      <c r="A144" s="157">
        <f>IF(H144&lt;&gt;"",VLOOKUP(H144,车牌序号!A:B,2,0),"")</f>
        <v>84</v>
      </c>
      <c r="B144" s="157" t="s">
        <v>917</v>
      </c>
      <c r="C144" s="82" t="s">
        <v>918</v>
      </c>
      <c r="D144" s="82" t="s">
        <v>919</v>
      </c>
      <c r="E144" s="90">
        <v>45067</v>
      </c>
      <c r="F144" s="90">
        <v>45169</v>
      </c>
      <c r="G144" s="82" t="s">
        <v>920</v>
      </c>
      <c r="H144" s="82" t="s">
        <v>921</v>
      </c>
      <c r="I144" s="188">
        <v>10000</v>
      </c>
      <c r="J144" s="188">
        <v>7200</v>
      </c>
      <c r="K144" s="166" t="s">
        <v>416</v>
      </c>
      <c r="L144" s="150" t="s">
        <v>1070</v>
      </c>
      <c r="O144" s="158">
        <f t="shared" si="16"/>
        <v>45098</v>
      </c>
      <c r="P144" s="170">
        <v>45068</v>
      </c>
      <c r="Q144" s="85">
        <v>0</v>
      </c>
      <c r="R144" s="196">
        <f>IF($Q144&lt;&gt;"",IF($G144="周付",($Q144)*7+$P144+_xlfn.IFNA(VLOOKUP($B144,租期调整!A:B,2,0),0),EDATE($P144+_xlfn.IFNA(VLOOKUP($B144,租期调整!A:B,2,0),0),$Q144)),"")</f>
        <v>45068</v>
      </c>
      <c r="S144" s="196">
        <f>IF($Q144&lt;&gt;"",IF($G144="周付",($Q144+1)*7+$P144-1+_xlfn.IFNA(VLOOKUP($B144,租期调整!A:B,2,0),0),EDATE($P144+_xlfn.IFNA(VLOOKUP($B144,租期调整!A:B,2,0),0),$Q144+1)-1),"")</f>
        <v>45098</v>
      </c>
      <c r="T144" s="173">
        <v>0</v>
      </c>
      <c r="U144" s="173"/>
      <c r="V144" s="199">
        <f t="shared" si="17"/>
        <v>0</v>
      </c>
      <c r="W144" s="193">
        <f t="shared" si="18"/>
        <v>0</v>
      </c>
      <c r="X144" s="211" t="str">
        <f t="shared" ca="1" si="19"/>
        <v/>
      </c>
      <c r="Y144" s="190"/>
      <c r="Z144" s="160"/>
      <c r="AA144" s="160"/>
      <c r="AB144" s="160"/>
      <c r="AC144" s="160"/>
      <c r="AD144" s="160"/>
      <c r="AE144" s="160"/>
      <c r="AF144" s="160"/>
      <c r="AG144" s="160"/>
      <c r="AH144" s="160"/>
      <c r="AI144" s="160"/>
      <c r="AJ144" s="160"/>
      <c r="AK144" s="160"/>
      <c r="AL144" s="160"/>
      <c r="AM144" s="160"/>
      <c r="AN144" s="160"/>
      <c r="AO144" s="160"/>
      <c r="AP144" s="160"/>
      <c r="AQ144" s="160"/>
      <c r="AR144" s="160"/>
      <c r="AS144" s="160"/>
      <c r="AT144" s="160"/>
      <c r="AU144" s="160"/>
      <c r="AV144" s="160"/>
      <c r="AW144" s="160"/>
      <c r="AX144" s="160"/>
      <c r="AY144" s="160"/>
      <c r="AZ144" s="160"/>
      <c r="BA144" s="160"/>
      <c r="BB144" s="160"/>
      <c r="BC144" s="160"/>
      <c r="BD144" s="160"/>
    </row>
    <row r="145" spans="1:56" ht="28.5" x14ac:dyDescent="0.15">
      <c r="A145" s="157">
        <f>IF(H145&lt;&gt;"",VLOOKUP(H145,车牌序号!A:B,2,0),"")</f>
        <v>34</v>
      </c>
      <c r="B145" s="157" t="s">
        <v>922</v>
      </c>
      <c r="C145" s="82" t="s">
        <v>481</v>
      </c>
      <c r="D145" s="82" t="s">
        <v>351</v>
      </c>
      <c r="E145" s="90">
        <v>45079</v>
      </c>
      <c r="F145" s="90">
        <v>45171</v>
      </c>
      <c r="G145" s="82" t="s">
        <v>265</v>
      </c>
      <c r="H145" s="82" t="s">
        <v>482</v>
      </c>
      <c r="I145" s="188">
        <v>10000</v>
      </c>
      <c r="J145" s="188">
        <v>7200</v>
      </c>
      <c r="K145" s="166" t="s">
        <v>404</v>
      </c>
      <c r="L145" s="153">
        <v>45035</v>
      </c>
      <c r="M145" s="153" t="s">
        <v>792</v>
      </c>
      <c r="N145" s="139" t="s">
        <v>236</v>
      </c>
      <c r="O145" s="158">
        <f t="shared" si="16"/>
        <v>45139</v>
      </c>
      <c r="P145" s="170">
        <v>45048</v>
      </c>
      <c r="Q145" s="85">
        <v>2</v>
      </c>
      <c r="R145" s="196">
        <f>IF($Q145&lt;&gt;"",IF($G145="周付",($Q145)*7+$P145+_xlfn.IFNA(VLOOKUP($B145,租期调整!A:B,2,0),0),EDATE($P145+_xlfn.IFNA(VLOOKUP($B145,租期调整!A:B,2,0),0),$Q145)),"")</f>
        <v>45109</v>
      </c>
      <c r="S145" s="196">
        <f>IF($Q145&lt;&gt;"",IF($G145="周付",($Q145+1)*7+$P145-1+_xlfn.IFNA(VLOOKUP($B145,租期调整!A:B,2,0),0),EDATE($P145+_xlfn.IFNA(VLOOKUP($B145,租期调整!A:B,2,0),0),$Q145+1)-1),"")</f>
        <v>45139</v>
      </c>
      <c r="T145" s="173">
        <v>-3200</v>
      </c>
      <c r="U145" s="173">
        <v>7200</v>
      </c>
      <c r="V145" s="199">
        <f t="shared" si="17"/>
        <v>5200</v>
      </c>
      <c r="W145" s="193">
        <f t="shared" si="18"/>
        <v>-5200</v>
      </c>
      <c r="X145" s="211">
        <f t="shared" ca="1" si="19"/>
        <v>0.45600000000000002</v>
      </c>
      <c r="Y145" s="191" t="s">
        <v>924</v>
      </c>
      <c r="Z145" s="160"/>
      <c r="AA145" s="160"/>
      <c r="AB145" s="160"/>
      <c r="AC145" s="160">
        <v>3200</v>
      </c>
      <c r="AD145" s="160"/>
      <c r="AE145" s="160"/>
      <c r="AF145" s="160"/>
      <c r="AG145" s="160"/>
      <c r="AH145" s="160"/>
      <c r="AI145" s="160"/>
      <c r="AJ145" s="160">
        <v>2000</v>
      </c>
      <c r="AK145" s="160"/>
      <c r="AL145" s="160"/>
      <c r="AM145" s="160"/>
      <c r="AN145" s="160"/>
      <c r="AO145" s="160"/>
      <c r="AP145" s="160"/>
      <c r="AQ145" s="160"/>
      <c r="AR145" s="160"/>
      <c r="AS145" s="160"/>
      <c r="AT145" s="160"/>
      <c r="AU145" s="160"/>
      <c r="AV145" s="160"/>
      <c r="AW145" s="160"/>
      <c r="AX145" s="160"/>
      <c r="AY145" s="160"/>
      <c r="AZ145" s="160"/>
      <c r="BA145" s="160"/>
      <c r="BB145" s="160"/>
      <c r="BC145" s="160"/>
      <c r="BD145" s="160"/>
    </row>
    <row r="146" spans="1:56" x14ac:dyDescent="0.15">
      <c r="A146" s="157">
        <f>IF(H146&lt;&gt;"",VLOOKUP(H146,车牌序号!A:B,2,0),"")</f>
        <v>44</v>
      </c>
      <c r="B146" s="157" t="s">
        <v>927</v>
      </c>
      <c r="C146" s="82" t="s">
        <v>499</v>
      </c>
      <c r="D146" s="82" t="s">
        <v>351</v>
      </c>
      <c r="E146" s="90">
        <v>45069</v>
      </c>
      <c r="F146" s="90">
        <v>45169</v>
      </c>
      <c r="G146" s="82" t="s">
        <v>265</v>
      </c>
      <c r="H146" s="82" t="s">
        <v>500</v>
      </c>
      <c r="I146" s="188">
        <v>10000</v>
      </c>
      <c r="J146" s="188">
        <v>7000</v>
      </c>
      <c r="K146" s="166" t="s">
        <v>404</v>
      </c>
      <c r="L146" s="159" t="s">
        <v>941</v>
      </c>
      <c r="M146" s="153" t="s">
        <v>793</v>
      </c>
      <c r="N146" s="139" t="s">
        <v>793</v>
      </c>
      <c r="O146" s="158">
        <f t="shared" si="16"/>
        <v>45130</v>
      </c>
      <c r="P146" s="170">
        <v>45070</v>
      </c>
      <c r="Q146" s="85">
        <v>1</v>
      </c>
      <c r="R146" s="196">
        <f>IF($Q146&lt;&gt;"",IF($G146="周付",($Q146)*7+$P146+_xlfn.IFNA(VLOOKUP($B146,租期调整!A:B,2,0),0),EDATE($P146+_xlfn.IFNA(VLOOKUP($B146,租期调整!A:B,2,0),0),$Q146)),"")</f>
        <v>45101</v>
      </c>
      <c r="S146" s="196">
        <f>IF($Q146&lt;&gt;"",IF($G146="周付",($Q146+1)*7+$P146-1+_xlfn.IFNA(VLOOKUP($B146,租期调整!A:B,2,0),0),EDATE($P146+_xlfn.IFNA(VLOOKUP($B146,租期调整!A:B,2,0),0),$Q146+1)-1),"")</f>
        <v>45130</v>
      </c>
      <c r="T146" s="173">
        <v>0</v>
      </c>
      <c r="U146" s="173">
        <v>7000</v>
      </c>
      <c r="V146" s="199">
        <f t="shared" si="17"/>
        <v>7000</v>
      </c>
      <c r="W146" s="193">
        <f t="shared" si="18"/>
        <v>0</v>
      </c>
      <c r="X146" s="211">
        <f t="shared" ca="1" si="19"/>
        <v>0.76666666666666661</v>
      </c>
      <c r="Y146" s="190" t="s">
        <v>236</v>
      </c>
      <c r="Z146" s="160"/>
      <c r="AA146" s="160"/>
      <c r="AB146" s="160">
        <v>7000</v>
      </c>
      <c r="AC146" s="160"/>
      <c r="AD146" s="160"/>
      <c r="AE146" s="160"/>
      <c r="AF146" s="160"/>
      <c r="AG146" s="160"/>
      <c r="AH146" s="160"/>
      <c r="AI146" s="160"/>
      <c r="AJ146" s="160"/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0"/>
      <c r="AV146" s="160"/>
      <c r="AW146" s="160"/>
      <c r="AX146" s="160"/>
      <c r="AY146" s="160"/>
      <c r="AZ146" s="160"/>
      <c r="BA146" s="160"/>
      <c r="BB146" s="160"/>
      <c r="BC146" s="160"/>
      <c r="BD146" s="160"/>
    </row>
    <row r="147" spans="1:56" x14ac:dyDescent="0.15">
      <c r="A147" s="157">
        <f>IF(H147&lt;&gt;"",VLOOKUP(H147,车牌序号!A:B,2,0),"")</f>
        <v>79</v>
      </c>
      <c r="B147" s="157" t="s">
        <v>929</v>
      </c>
      <c r="C147" s="82" t="s">
        <v>937</v>
      </c>
      <c r="D147" s="82" t="s">
        <v>1065</v>
      </c>
      <c r="E147" s="90">
        <v>45068</v>
      </c>
      <c r="F147" s="90">
        <v>45169</v>
      </c>
      <c r="G147" s="82" t="s">
        <v>1066</v>
      </c>
      <c r="H147" s="82" t="s">
        <v>557</v>
      </c>
      <c r="I147" s="188">
        <v>10000</v>
      </c>
      <c r="J147" s="188">
        <v>7000</v>
      </c>
      <c r="K147" s="166" t="s">
        <v>935</v>
      </c>
      <c r="O147" s="158">
        <f t="shared" si="16"/>
        <v>45129</v>
      </c>
      <c r="P147" s="170">
        <v>45069</v>
      </c>
      <c r="Q147" s="85">
        <v>1</v>
      </c>
      <c r="R147" s="196">
        <f>IF($Q147&lt;&gt;"",IF($G147="周付",($Q147)*7+$P147+_xlfn.IFNA(VLOOKUP($B147,租期调整!A:B,2,0),0),EDATE($P147+_xlfn.IFNA(VLOOKUP($B147,租期调整!A:B,2,0),0),$Q147)),"")</f>
        <v>45100</v>
      </c>
      <c r="S147" s="196">
        <f>IF($Q147&lt;&gt;"",IF($G147="周付",($Q147+1)*7+$P147-1+_xlfn.IFNA(VLOOKUP($B147,租期调整!A:B,2,0),0),EDATE($P147+_xlfn.IFNA(VLOOKUP($B147,租期调整!A:B,2,0),0),$Q147+1)-1),"")</f>
        <v>45129</v>
      </c>
      <c r="T147" s="173">
        <v>0</v>
      </c>
      <c r="U147" s="173">
        <v>2000</v>
      </c>
      <c r="V147" s="199">
        <f t="shared" si="17"/>
        <v>2000</v>
      </c>
      <c r="W147" s="193">
        <f t="shared" si="18"/>
        <v>0</v>
      </c>
      <c r="X147" s="211">
        <f t="shared" ca="1" si="19"/>
        <v>0.74333333333333329</v>
      </c>
      <c r="Y147" s="191" t="s">
        <v>938</v>
      </c>
      <c r="Z147" s="160"/>
      <c r="AA147" s="160"/>
      <c r="AC147" s="160"/>
      <c r="AD147" s="160"/>
      <c r="AE147" s="160"/>
      <c r="AF147" s="160"/>
      <c r="AG147" s="160"/>
      <c r="AH147" s="160"/>
      <c r="AI147" s="160"/>
      <c r="AJ147" s="160"/>
      <c r="AK147" s="160"/>
      <c r="AL147" s="160"/>
      <c r="AM147" s="160"/>
      <c r="AN147" s="160"/>
      <c r="AO147" s="160"/>
      <c r="AP147" s="216">
        <v>2000</v>
      </c>
      <c r="AQ147" s="160"/>
      <c r="AR147" s="160"/>
      <c r="AS147" s="160"/>
      <c r="AT147" s="160"/>
      <c r="AU147" s="160"/>
      <c r="AV147" s="160"/>
      <c r="AW147" s="160"/>
      <c r="AX147" s="160"/>
      <c r="AY147" s="160"/>
      <c r="AZ147" s="160"/>
      <c r="BA147" s="160"/>
      <c r="BB147" s="160"/>
      <c r="BC147" s="160"/>
      <c r="BD147" s="160"/>
    </row>
    <row r="148" spans="1:56" x14ac:dyDescent="0.15">
      <c r="A148" s="157">
        <f>IF(H148&lt;&gt;"",VLOOKUP(H148,车牌序号!A:B,2,0),"")</f>
        <v>124</v>
      </c>
      <c r="B148" s="157" t="s">
        <v>930</v>
      </c>
      <c r="C148" s="82" t="s">
        <v>931</v>
      </c>
      <c r="D148" s="82" t="s">
        <v>932</v>
      </c>
      <c r="E148" s="90">
        <v>45069</v>
      </c>
      <c r="F148" s="90">
        <v>45169</v>
      </c>
      <c r="G148" s="82" t="s">
        <v>933</v>
      </c>
      <c r="H148" s="82" t="s">
        <v>934</v>
      </c>
      <c r="I148" s="188">
        <v>5000</v>
      </c>
      <c r="J148" s="188">
        <v>5200</v>
      </c>
      <c r="K148" s="166" t="s">
        <v>935</v>
      </c>
      <c r="L148" s="153">
        <v>45098</v>
      </c>
      <c r="O148" s="158">
        <f t="shared" si="16"/>
        <v>45130</v>
      </c>
      <c r="P148" s="170">
        <v>45070</v>
      </c>
      <c r="Q148" s="85">
        <v>1</v>
      </c>
      <c r="R148" s="196">
        <f>IF($Q148&lt;&gt;"",IF($G148="周付",($Q148)*7+$P148+_xlfn.IFNA(VLOOKUP($B148,租期调整!A:B,2,0),0),EDATE($P148+_xlfn.IFNA(VLOOKUP($B148,租期调整!A:B,2,0),0),$Q148)),"")</f>
        <v>45101</v>
      </c>
      <c r="S148" s="196">
        <f>IF($Q148&lt;&gt;"",IF($G148="周付",($Q148+1)*7+$P148-1+_xlfn.IFNA(VLOOKUP($B148,租期调整!A:B,2,0),0),EDATE($P148+_xlfn.IFNA(VLOOKUP($B148,租期调整!A:B,2,0),0),$Q148+1)-1),"")</f>
        <v>45130</v>
      </c>
      <c r="T148" s="173">
        <v>-2700</v>
      </c>
      <c r="U148" s="173"/>
      <c r="V148" s="199">
        <f t="shared" si="17"/>
        <v>2700</v>
      </c>
      <c r="W148" s="193">
        <f t="shared" si="18"/>
        <v>0</v>
      </c>
      <c r="X148" s="211">
        <f t="shared" ca="1" si="19"/>
        <v>0.65333333333333332</v>
      </c>
      <c r="Y148" s="191" t="s">
        <v>936</v>
      </c>
      <c r="Z148" s="160"/>
      <c r="AA148" s="160"/>
      <c r="AB148" s="160"/>
      <c r="AC148" s="160">
        <v>2700</v>
      </c>
      <c r="AD148" s="160"/>
      <c r="AE148" s="160"/>
      <c r="AF148" s="160"/>
      <c r="AG148" s="160"/>
      <c r="AH148" s="160"/>
      <c r="AI148" s="160"/>
      <c r="AJ148" s="160"/>
      <c r="AK148" s="160"/>
      <c r="AL148" s="160"/>
      <c r="AM148" s="160"/>
      <c r="AN148" s="160"/>
      <c r="AO148" s="160"/>
      <c r="AP148" s="160"/>
      <c r="AQ148" s="160"/>
      <c r="AR148" s="160"/>
      <c r="AS148" s="160"/>
      <c r="AT148" s="160"/>
      <c r="AU148" s="160"/>
      <c r="AV148" s="160"/>
      <c r="AW148" s="160"/>
      <c r="AX148" s="160"/>
      <c r="AY148" s="160"/>
      <c r="AZ148" s="160"/>
      <c r="BA148" s="160"/>
      <c r="BB148" s="160"/>
      <c r="BC148" s="160"/>
      <c r="BD148" s="160"/>
    </row>
    <row r="149" spans="1:56" x14ac:dyDescent="0.15">
      <c r="A149" s="157">
        <f>IF(H149&lt;&gt;"",VLOOKUP(H149,车牌序号!A:B,2,0),"")</f>
        <v>76</v>
      </c>
      <c r="B149" s="157" t="s">
        <v>944</v>
      </c>
      <c r="C149" s="82" t="s">
        <v>550</v>
      </c>
      <c r="D149" s="82" t="s">
        <v>236</v>
      </c>
      <c r="E149" s="90">
        <v>45071</v>
      </c>
      <c r="F149" s="90">
        <v>45164</v>
      </c>
      <c r="G149" s="82" t="s">
        <v>265</v>
      </c>
      <c r="H149" s="82" t="s">
        <v>551</v>
      </c>
      <c r="I149" s="188">
        <v>10000</v>
      </c>
      <c r="J149" s="188">
        <v>7200</v>
      </c>
      <c r="K149" s="166" t="s">
        <v>404</v>
      </c>
      <c r="M149" s="153" t="s">
        <v>236</v>
      </c>
      <c r="N149" s="139" t="s">
        <v>236</v>
      </c>
      <c r="O149" s="158">
        <f t="shared" si="16"/>
        <v>45133</v>
      </c>
      <c r="P149" s="170">
        <v>45073</v>
      </c>
      <c r="Q149" s="85">
        <v>1</v>
      </c>
      <c r="R149" s="196">
        <f>IF($Q149&lt;&gt;"",IF($G149="周付",($Q149)*7+$P149+_xlfn.IFNA(VLOOKUP($B149,租期调整!A:B,2,0),0),EDATE($P149+_xlfn.IFNA(VLOOKUP($B149,租期调整!A:B,2,0),0),$Q149)),"")</f>
        <v>45104</v>
      </c>
      <c r="S149" s="196">
        <f>IF($Q149&lt;&gt;"",IF($G149="周付",($Q149+1)*7+$P149-1+_xlfn.IFNA(VLOOKUP($B149,租期调整!A:B,2,0),0),EDATE($P149+_xlfn.IFNA(VLOOKUP($B149,租期调整!A:B,2,0),0),$Q149+1)-1),"")</f>
        <v>45133</v>
      </c>
      <c r="T149" s="173">
        <v>0</v>
      </c>
      <c r="U149" s="173">
        <v>7200</v>
      </c>
      <c r="V149" s="199">
        <f t="shared" si="17"/>
        <v>7200</v>
      </c>
      <c r="W149" s="193">
        <f t="shared" si="18"/>
        <v>0</v>
      </c>
      <c r="X149" s="211">
        <f t="shared" ca="1" si="19"/>
        <v>0.83199999999999996</v>
      </c>
      <c r="Y149" s="190"/>
      <c r="Z149" s="160"/>
      <c r="AA149" s="160"/>
      <c r="AB149" s="160"/>
      <c r="AC149" s="160"/>
      <c r="AD149" s="160"/>
      <c r="AE149" s="214">
        <v>4000</v>
      </c>
      <c r="AF149" s="160"/>
      <c r="AG149" s="160"/>
      <c r="AH149" s="160"/>
      <c r="AI149" s="160"/>
      <c r="AJ149" s="160"/>
      <c r="AK149" s="160"/>
      <c r="AL149" s="160"/>
      <c r="AM149" s="214">
        <v>3200</v>
      </c>
      <c r="AN149" s="160"/>
      <c r="AO149" s="160"/>
      <c r="AP149" s="160"/>
      <c r="AQ149" s="160"/>
      <c r="AR149" s="160"/>
      <c r="AS149" s="160"/>
      <c r="AT149" s="160"/>
      <c r="AU149" s="160"/>
      <c r="AV149" s="160"/>
      <c r="AW149" s="160"/>
      <c r="AX149" s="160"/>
      <c r="AY149" s="160"/>
      <c r="AZ149" s="160"/>
      <c r="BA149" s="160"/>
      <c r="BB149" s="160"/>
      <c r="BC149" s="160"/>
      <c r="BD149" s="160"/>
    </row>
    <row r="150" spans="1:56" x14ac:dyDescent="0.15">
      <c r="A150" s="157">
        <f>IF(H150&lt;&gt;"",VLOOKUP(H150,车牌序号!A:B,2,0),"")</f>
        <v>1</v>
      </c>
      <c r="B150" s="157" t="s">
        <v>945</v>
      </c>
      <c r="C150" s="82" t="s">
        <v>946</v>
      </c>
      <c r="D150" s="82" t="s">
        <v>947</v>
      </c>
      <c r="E150" s="90">
        <v>45073</v>
      </c>
      <c r="F150" s="90">
        <v>45164</v>
      </c>
      <c r="G150" s="82" t="s">
        <v>948</v>
      </c>
      <c r="H150" s="82" t="s">
        <v>427</v>
      </c>
      <c r="I150" s="188">
        <v>5000</v>
      </c>
      <c r="J150" s="188">
        <v>7000</v>
      </c>
      <c r="K150" s="166" t="s">
        <v>949</v>
      </c>
      <c r="L150" s="153">
        <v>45098</v>
      </c>
      <c r="O150" s="158">
        <f t="shared" si="16"/>
        <v>45134</v>
      </c>
      <c r="P150" s="170">
        <v>45074</v>
      </c>
      <c r="Q150" s="85">
        <v>1</v>
      </c>
      <c r="R150" s="196">
        <f>IF($Q150&lt;&gt;"",IF($G150="周付",($Q150)*7+$P150+_xlfn.IFNA(VLOOKUP($B150,租期调整!A:B,2,0),0),EDATE($P150+_xlfn.IFNA(VLOOKUP($B150,租期调整!A:B,2,0),0),$Q150)),"")</f>
        <v>45105</v>
      </c>
      <c r="S150" s="196">
        <f>IF($Q150&lt;&gt;"",IF($G150="周付",($Q150+1)*7+$P150-1+_xlfn.IFNA(VLOOKUP($B150,租期调整!A:B,2,0),0),EDATE($P150+_xlfn.IFNA(VLOOKUP($B150,租期调整!A:B,2,0),0),$Q150+1)-1),"")</f>
        <v>45134</v>
      </c>
      <c r="T150" s="173">
        <v>0</v>
      </c>
      <c r="U150" s="173"/>
      <c r="V150" s="199">
        <f t="shared" si="17"/>
        <v>0</v>
      </c>
      <c r="W150" s="193">
        <f t="shared" si="18"/>
        <v>0</v>
      </c>
      <c r="X150" s="211">
        <f t="shared" ca="1" si="19"/>
        <v>0.72</v>
      </c>
      <c r="Y150" s="191" t="s">
        <v>980</v>
      </c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0"/>
      <c r="AV150" s="160"/>
      <c r="AW150" s="160"/>
      <c r="AX150" s="160"/>
      <c r="AY150" s="160"/>
      <c r="AZ150" s="160"/>
      <c r="BA150" s="160"/>
      <c r="BB150" s="160"/>
      <c r="BC150" s="160"/>
      <c r="BD150" s="160"/>
    </row>
    <row r="151" spans="1:56" x14ac:dyDescent="0.15">
      <c r="A151" s="157">
        <f>IF(H151&lt;&gt;"",VLOOKUP(H151,车牌序号!A:B,2,0),"")</f>
        <v>68</v>
      </c>
      <c r="B151" s="157" t="s">
        <v>952</v>
      </c>
      <c r="C151" s="82" t="s">
        <v>953</v>
      </c>
      <c r="D151" s="82" t="s">
        <v>947</v>
      </c>
      <c r="E151" s="90">
        <v>45076</v>
      </c>
      <c r="F151" s="90">
        <v>45169</v>
      </c>
      <c r="G151" s="82" t="s">
        <v>948</v>
      </c>
      <c r="H151" s="82" t="s">
        <v>954</v>
      </c>
      <c r="I151" s="188">
        <v>8000</v>
      </c>
      <c r="J151" s="188">
        <v>7000</v>
      </c>
      <c r="K151" s="166" t="s">
        <v>949</v>
      </c>
      <c r="L151" s="153">
        <v>45098</v>
      </c>
      <c r="O151" s="158">
        <f t="shared" si="16"/>
        <v>45138</v>
      </c>
      <c r="P151" s="170">
        <v>45078</v>
      </c>
      <c r="Q151" s="85">
        <v>1</v>
      </c>
      <c r="R151" s="196">
        <f>IF($Q151&lt;&gt;"",IF($G151="周付",($Q151)*7+$P151+_xlfn.IFNA(VLOOKUP($B151,租期调整!A:B,2,0),0),EDATE($P151+_xlfn.IFNA(VLOOKUP($B151,租期调整!A:B,2,0),0),$Q151)),"")</f>
        <v>45108</v>
      </c>
      <c r="S151" s="196">
        <f>IF($Q151&lt;&gt;"",IF($G151="周付",($Q151+1)*7+$P151-1+_xlfn.IFNA(VLOOKUP($B151,租期调整!A:B,2,0),0),EDATE($P151+_xlfn.IFNA(VLOOKUP($B151,租期调整!A:B,2,0),0),$Q151+1)-1),"")</f>
        <v>45138</v>
      </c>
      <c r="T151" s="173">
        <v>0</v>
      </c>
      <c r="U151" s="173">
        <v>7000</v>
      </c>
      <c r="V151" s="199">
        <f t="shared" si="17"/>
        <v>7000</v>
      </c>
      <c r="W151" s="193">
        <f t="shared" si="18"/>
        <v>0</v>
      </c>
      <c r="X151" s="211">
        <f t="shared" ca="1" si="19"/>
        <v>0.94166666666666665</v>
      </c>
      <c r="Y151" s="190"/>
      <c r="Z151" s="160"/>
      <c r="AA151" s="160">
        <v>7000</v>
      </c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0"/>
      <c r="AV151" s="160"/>
      <c r="AW151" s="160"/>
      <c r="AX151" s="160"/>
      <c r="AY151" s="160"/>
      <c r="AZ151" s="160"/>
      <c r="BA151" s="160"/>
      <c r="BB151" s="160"/>
      <c r="BC151" s="160"/>
      <c r="BD151" s="160"/>
    </row>
    <row r="152" spans="1:56" x14ac:dyDescent="0.15">
      <c r="A152" s="157">
        <f>IF(H152&lt;&gt;"",VLOOKUP(H152,车牌序号!A:B,2,0),"")</f>
        <v>126</v>
      </c>
      <c r="B152" s="157" t="s">
        <v>955</v>
      </c>
      <c r="C152" s="82" t="s">
        <v>956</v>
      </c>
      <c r="D152" s="82"/>
      <c r="E152" s="90">
        <v>45076</v>
      </c>
      <c r="F152" s="90">
        <v>45169</v>
      </c>
      <c r="G152" s="82" t="s">
        <v>948</v>
      </c>
      <c r="H152" s="82" t="s">
        <v>957</v>
      </c>
      <c r="I152" s="188">
        <v>6000</v>
      </c>
      <c r="J152" s="188">
        <v>5000</v>
      </c>
      <c r="K152" s="166" t="s">
        <v>949</v>
      </c>
      <c r="O152" s="158">
        <f t="shared" si="16"/>
        <v>45136</v>
      </c>
      <c r="P152" s="170">
        <v>45076</v>
      </c>
      <c r="Q152" s="85">
        <v>1</v>
      </c>
      <c r="R152" s="196">
        <f>IF($Q152&lt;&gt;"",IF($G152="周付",($Q152)*7+$P152+_xlfn.IFNA(VLOOKUP($B152,租期调整!A:B,2,0),0),EDATE($P152+_xlfn.IFNA(VLOOKUP($B152,租期调整!A:B,2,0),0),$Q152)),"")</f>
        <v>45107</v>
      </c>
      <c r="S152" s="196">
        <f>IF($Q152&lt;&gt;"",IF($G152="周付",($Q152+1)*7+$P152-1+_xlfn.IFNA(VLOOKUP($B152,租期调整!A:B,2,0),0),EDATE($P152+_xlfn.IFNA(VLOOKUP($B152,租期调整!A:B,2,0),0),$Q152+1)-1),"")</f>
        <v>45136</v>
      </c>
      <c r="T152" s="173">
        <v>0</v>
      </c>
      <c r="U152" s="173">
        <v>5000</v>
      </c>
      <c r="V152" s="199">
        <f t="shared" si="17"/>
        <v>5000</v>
      </c>
      <c r="W152" s="193">
        <f t="shared" si="18"/>
        <v>0</v>
      </c>
      <c r="X152" s="211">
        <f t="shared" ca="1" si="19"/>
        <v>0.88888888888888884</v>
      </c>
      <c r="Y152" s="190"/>
      <c r="Z152" s="160"/>
      <c r="AA152" s="160"/>
      <c r="AB152" s="160"/>
      <c r="AC152" s="160"/>
      <c r="AD152" s="160">
        <v>3000</v>
      </c>
      <c r="AE152" s="160"/>
      <c r="AF152" s="160"/>
      <c r="AG152" s="160"/>
      <c r="AH152" s="160"/>
      <c r="AI152" s="160">
        <v>2000</v>
      </c>
      <c r="AJ152" s="160"/>
      <c r="AK152" s="160"/>
      <c r="AL152" s="160"/>
      <c r="AM152" s="160"/>
      <c r="AN152" s="160"/>
      <c r="AO152" s="160"/>
      <c r="AP152" s="160"/>
      <c r="AQ152" s="160"/>
      <c r="AR152" s="160"/>
      <c r="AS152" s="160"/>
      <c r="AT152" s="160"/>
      <c r="AU152" s="160"/>
      <c r="AV152" s="160"/>
      <c r="AW152" s="160"/>
      <c r="AX152" s="160"/>
      <c r="AY152" s="160"/>
      <c r="AZ152" s="160"/>
      <c r="BA152" s="160"/>
      <c r="BB152" s="160"/>
      <c r="BC152" s="160"/>
      <c r="BD152" s="160"/>
    </row>
    <row r="153" spans="1:56" x14ac:dyDescent="0.15">
      <c r="A153" s="157">
        <f>IF(H153&lt;&gt;"",VLOOKUP(H153,车牌序号!A:B,2,0),"")</f>
        <v>86</v>
      </c>
      <c r="B153" s="157" t="s">
        <v>964</v>
      </c>
      <c r="C153" s="82" t="s">
        <v>567</v>
      </c>
      <c r="D153" s="82" t="s">
        <v>963</v>
      </c>
      <c r="E153" s="90">
        <v>45079</v>
      </c>
      <c r="F153" s="90">
        <v>45171</v>
      </c>
      <c r="G153" s="82" t="s">
        <v>265</v>
      </c>
      <c r="H153" s="82" t="s">
        <v>568</v>
      </c>
      <c r="I153" s="188">
        <v>10000</v>
      </c>
      <c r="J153" s="188">
        <v>7500</v>
      </c>
      <c r="K153" s="166" t="s">
        <v>404</v>
      </c>
      <c r="L153" s="153">
        <v>45098</v>
      </c>
      <c r="O153" s="158">
        <f t="shared" si="16"/>
        <v>45140</v>
      </c>
      <c r="P153" s="170">
        <v>45080</v>
      </c>
      <c r="Q153" s="85">
        <v>1</v>
      </c>
      <c r="R153" s="196">
        <f>IF($Q153&lt;&gt;"",IF($G153="周付",($Q153)*7+$P153+_xlfn.IFNA(VLOOKUP($B153,租期调整!A:B,2,0),0),EDATE($P153+_xlfn.IFNA(VLOOKUP($B153,租期调整!A:B,2,0),0),$Q153)),"")</f>
        <v>45110</v>
      </c>
      <c r="S153" s="196">
        <f>IF($Q153&lt;&gt;"",IF($G153="周付",($Q153+1)*7+$P153-1+_xlfn.IFNA(VLOOKUP($B153,租期调整!A:B,2,0),0),EDATE($P153+_xlfn.IFNA(VLOOKUP($B153,租期调整!A:B,2,0),0),$Q153+1)-1),"")</f>
        <v>45140</v>
      </c>
      <c r="T153" s="173">
        <v>0</v>
      </c>
      <c r="U153" s="173">
        <v>7500</v>
      </c>
      <c r="V153" s="199">
        <f t="shared" si="17"/>
        <v>6500</v>
      </c>
      <c r="W153" s="193">
        <f t="shared" si="18"/>
        <v>-1000</v>
      </c>
      <c r="X153" s="211">
        <f t="shared" ca="1" si="19"/>
        <v>0.9</v>
      </c>
      <c r="Y153" s="190"/>
      <c r="Z153" s="160"/>
      <c r="AA153" s="160"/>
      <c r="AB153" s="160"/>
      <c r="AC153" s="160">
        <v>4000</v>
      </c>
      <c r="AD153" s="160"/>
      <c r="AE153" s="160"/>
      <c r="AF153" s="160"/>
      <c r="AG153" s="160"/>
      <c r="AH153" s="160"/>
      <c r="AI153" s="160"/>
      <c r="AJ153" s="160"/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>
        <v>2500</v>
      </c>
      <c r="AU153" s="160"/>
      <c r="AV153" s="160"/>
      <c r="AW153" s="160"/>
      <c r="AX153" s="160"/>
      <c r="AY153" s="160"/>
      <c r="AZ153" s="160"/>
      <c r="BA153" s="160"/>
      <c r="BB153" s="160"/>
      <c r="BC153" s="160"/>
      <c r="BD153" s="160"/>
    </row>
    <row r="154" spans="1:56" ht="28.5" x14ac:dyDescent="0.15">
      <c r="A154" s="157">
        <f>IF(H154&lt;&gt;"",VLOOKUP(H154,车牌序号!A:B,2,0),"")</f>
        <v>7</v>
      </c>
      <c r="B154" s="157" t="s">
        <v>966</v>
      </c>
      <c r="C154" s="82" t="s">
        <v>965</v>
      </c>
      <c r="D154" s="82" t="s">
        <v>351</v>
      </c>
      <c r="E154" s="90">
        <v>45079</v>
      </c>
      <c r="F154" s="90">
        <v>45170</v>
      </c>
      <c r="G154" s="82" t="s">
        <v>265</v>
      </c>
      <c r="H154" s="82" t="s">
        <v>438</v>
      </c>
      <c r="I154" s="188">
        <v>8000</v>
      </c>
      <c r="J154" s="188">
        <v>6700</v>
      </c>
      <c r="K154" s="166" t="s">
        <v>404</v>
      </c>
      <c r="L154" s="153">
        <v>45098</v>
      </c>
      <c r="O154" s="158">
        <f t="shared" si="16"/>
        <v>45140</v>
      </c>
      <c r="P154" s="170">
        <v>45080</v>
      </c>
      <c r="Q154" s="85">
        <v>1</v>
      </c>
      <c r="R154" s="196">
        <f>IF($Q154&lt;&gt;"",IF($G154="周付",($Q154)*7+$P154+_xlfn.IFNA(VLOOKUP($B154,租期调整!A:B,2,0),0),EDATE($P154+_xlfn.IFNA(VLOOKUP($B154,租期调整!A:B,2,0),0),$Q154)),"")</f>
        <v>45110</v>
      </c>
      <c r="S154" s="196">
        <f>IF($Q154&lt;&gt;"",IF($G154="周付",($Q154+1)*7+$P154-1+_xlfn.IFNA(VLOOKUP($B154,租期调整!A:B,2,0),0),EDATE($P154+_xlfn.IFNA(VLOOKUP($B154,租期调整!A:B,2,0),0),$Q154+1)-1),"")</f>
        <v>45140</v>
      </c>
      <c r="T154" s="173">
        <v>0</v>
      </c>
      <c r="U154" s="173">
        <v>6700</v>
      </c>
      <c r="V154" s="199">
        <f t="shared" si="17"/>
        <v>6700</v>
      </c>
      <c r="W154" s="193">
        <f t="shared" si="18"/>
        <v>0</v>
      </c>
      <c r="X154" s="211">
        <f t="shared" ca="1" si="19"/>
        <v>1</v>
      </c>
      <c r="Y154" s="190" t="s">
        <v>967</v>
      </c>
      <c r="Z154" s="160">
        <v>6700</v>
      </c>
      <c r="AA154" s="160"/>
      <c r="AB154" s="160"/>
      <c r="AC154" s="160"/>
      <c r="AD154" s="160"/>
      <c r="AE154" s="160"/>
      <c r="AF154" s="160"/>
      <c r="AG154" s="160"/>
      <c r="AH154" s="160"/>
      <c r="AI154" s="160"/>
      <c r="AJ154" s="160"/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  <c r="AU154" s="160"/>
      <c r="AV154" s="160"/>
      <c r="AW154" s="160"/>
      <c r="AX154" s="160"/>
      <c r="AY154" s="160"/>
      <c r="AZ154" s="160"/>
      <c r="BA154" s="160"/>
      <c r="BB154" s="160"/>
      <c r="BC154" s="160"/>
      <c r="BD154" s="160"/>
    </row>
    <row r="155" spans="1:56" x14ac:dyDescent="0.15">
      <c r="A155" s="157">
        <f>IF(H155&lt;&gt;"",VLOOKUP(H155,车牌序号!A:B,2,0),"")</f>
        <v>40</v>
      </c>
      <c r="B155" s="157" t="s">
        <v>969</v>
      </c>
      <c r="C155" s="82" t="s">
        <v>970</v>
      </c>
      <c r="D155" s="82" t="s">
        <v>351</v>
      </c>
      <c r="E155" s="90">
        <v>45079</v>
      </c>
      <c r="F155" s="90">
        <v>45261</v>
      </c>
      <c r="G155" s="82" t="s">
        <v>265</v>
      </c>
      <c r="H155" s="82" t="s">
        <v>493</v>
      </c>
      <c r="I155" s="188">
        <v>8000</v>
      </c>
      <c r="J155" s="188">
        <v>7000</v>
      </c>
      <c r="K155" s="166" t="s">
        <v>404</v>
      </c>
      <c r="L155" s="153">
        <v>45098</v>
      </c>
      <c r="O155" s="158">
        <f t="shared" si="16"/>
        <v>45138</v>
      </c>
      <c r="P155" s="170">
        <v>45078</v>
      </c>
      <c r="Q155" s="85">
        <v>1</v>
      </c>
      <c r="R155" s="196">
        <f>IF($Q155&lt;&gt;"",IF($G155="周付",($Q155)*7+$P155+_xlfn.IFNA(VLOOKUP($B155,租期调整!A:B,2,0),0),EDATE($P155+_xlfn.IFNA(VLOOKUP($B155,租期调整!A:B,2,0),0),$Q155)),"")</f>
        <v>45108</v>
      </c>
      <c r="S155" s="196">
        <f>IF($Q155&lt;&gt;"",IF($G155="周付",($Q155+1)*7+$P155-1+_xlfn.IFNA(VLOOKUP($B155,租期调整!A:B,2,0),0),EDATE($P155+_xlfn.IFNA(VLOOKUP($B155,租期调整!A:B,2,0),0),$Q155+1)-1),"")</f>
        <v>45138</v>
      </c>
      <c r="T155" s="173">
        <v>-1500</v>
      </c>
      <c r="U155" s="173">
        <v>7000</v>
      </c>
      <c r="V155" s="199">
        <f t="shared" si="17"/>
        <v>8500</v>
      </c>
      <c r="W155" s="193">
        <f t="shared" si="18"/>
        <v>0</v>
      </c>
      <c r="X155" s="211">
        <f t="shared" ca="1" si="19"/>
        <v>0.94166666666666665</v>
      </c>
      <c r="Y155" s="191" t="s">
        <v>1097</v>
      </c>
      <c r="Z155" s="160"/>
      <c r="AA155" s="160"/>
      <c r="AB155" s="160"/>
      <c r="AC155" s="160"/>
      <c r="AD155" s="160"/>
      <c r="AE155" s="160"/>
      <c r="AF155" s="160"/>
      <c r="AG155" s="160"/>
      <c r="AH155" s="160"/>
      <c r="AI155" s="160"/>
      <c r="AJ155" s="160"/>
      <c r="AK155" s="160"/>
      <c r="AL155" s="160"/>
      <c r="AM155" s="160"/>
      <c r="AN155" s="160"/>
      <c r="AO155" s="160"/>
      <c r="AP155" s="160"/>
      <c r="AQ155" s="160"/>
      <c r="AR155" s="225">
        <v>8500</v>
      </c>
      <c r="AS155" s="160"/>
      <c r="AT155" s="160"/>
      <c r="AU155" s="160"/>
      <c r="AV155" s="160"/>
      <c r="AW155" s="160"/>
      <c r="AX155" s="160"/>
      <c r="AY155" s="160"/>
      <c r="AZ155" s="160"/>
      <c r="BA155" s="160"/>
      <c r="BB155" s="160"/>
      <c r="BC155" s="160"/>
      <c r="BD155" s="160"/>
    </row>
    <row r="156" spans="1:56" x14ac:dyDescent="0.15">
      <c r="A156" s="157">
        <f>IF(H156&lt;&gt;"",VLOOKUP(H156,车牌序号!A:B,2,0),"")</f>
        <v>19</v>
      </c>
      <c r="B156" s="157" t="s">
        <v>976</v>
      </c>
      <c r="C156" s="82" t="s">
        <v>972</v>
      </c>
      <c r="D156" s="82" t="s">
        <v>351</v>
      </c>
      <c r="E156" s="90">
        <v>45081</v>
      </c>
      <c r="F156" s="90">
        <v>45260</v>
      </c>
      <c r="G156" s="82" t="s">
        <v>265</v>
      </c>
      <c r="H156" s="82" t="s">
        <v>455</v>
      </c>
      <c r="I156" s="188">
        <v>5000</v>
      </c>
      <c r="J156" s="188">
        <v>6500</v>
      </c>
      <c r="K156" s="166" t="s">
        <v>404</v>
      </c>
      <c r="L156" s="150" t="s">
        <v>1070</v>
      </c>
      <c r="O156" s="158">
        <f t="shared" si="16"/>
        <v>45142</v>
      </c>
      <c r="P156" s="170">
        <v>45082</v>
      </c>
      <c r="Q156" s="85">
        <v>1</v>
      </c>
      <c r="R156" s="196">
        <f>IF($Q156&lt;&gt;"",IF($G156="周付",($Q156)*7+$P156+_xlfn.IFNA(VLOOKUP($B156,租期调整!A:B,2,0),0),EDATE($P156+_xlfn.IFNA(VLOOKUP($B156,租期调整!A:B,2,0),0),$Q156)),"")</f>
        <v>45112</v>
      </c>
      <c r="S156" s="196">
        <f>IF($Q156&lt;&gt;"",IF($G156="周付",($Q156+1)*7+$P156-1+_xlfn.IFNA(VLOOKUP($B156,租期调整!A:B,2,0),0),EDATE($P156+_xlfn.IFNA(VLOOKUP($B156,租期调整!A:B,2,0),0),$Q156+1)-1),"")</f>
        <v>45142</v>
      </c>
      <c r="T156" s="173">
        <v>0</v>
      </c>
      <c r="U156" s="173">
        <v>6500</v>
      </c>
      <c r="V156" s="199">
        <f t="shared" si="17"/>
        <v>6500</v>
      </c>
      <c r="W156" s="193">
        <f t="shared" si="18"/>
        <v>0</v>
      </c>
      <c r="X156" s="211">
        <f t="shared" ca="1" si="19"/>
        <v>1</v>
      </c>
      <c r="Y156" s="190" t="s">
        <v>973</v>
      </c>
      <c r="Z156" s="160"/>
      <c r="AA156" s="160"/>
      <c r="AB156" s="160"/>
      <c r="AC156" s="160"/>
      <c r="AD156" s="222">
        <v>6500</v>
      </c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0"/>
      <c r="AV156" s="160"/>
      <c r="AW156" s="160"/>
      <c r="AX156" s="160"/>
      <c r="AY156" s="160"/>
      <c r="AZ156" s="160"/>
      <c r="BA156" s="160"/>
      <c r="BB156" s="160"/>
      <c r="BC156" s="160"/>
      <c r="BD156" s="160"/>
    </row>
    <row r="157" spans="1:56" ht="28.5" x14ac:dyDescent="0.15">
      <c r="A157" s="157">
        <f>IF(H157&lt;&gt;"",VLOOKUP(H157,车牌序号!A:B,2,0),"")</f>
        <v>49</v>
      </c>
      <c r="B157" s="157" t="s">
        <v>977</v>
      </c>
      <c r="C157" s="82" t="s">
        <v>975</v>
      </c>
      <c r="D157" s="82" t="s">
        <v>351</v>
      </c>
      <c r="E157" s="90">
        <v>45082</v>
      </c>
      <c r="F157" s="90">
        <v>45264</v>
      </c>
      <c r="G157" s="82" t="s">
        <v>265</v>
      </c>
      <c r="H157" s="82" t="s">
        <v>507</v>
      </c>
      <c r="I157" s="188">
        <v>8000</v>
      </c>
      <c r="J157" s="188">
        <v>6800</v>
      </c>
      <c r="K157" s="166" t="s">
        <v>404</v>
      </c>
      <c r="L157" s="153">
        <v>45098</v>
      </c>
      <c r="O157" s="158">
        <f t="shared" si="16"/>
        <v>45143</v>
      </c>
      <c r="P157" s="170">
        <v>45083</v>
      </c>
      <c r="Q157" s="85">
        <v>1</v>
      </c>
      <c r="R157" s="196">
        <f>IF($Q157&lt;&gt;"",IF($G157="周付",($Q157)*7+$P157+_xlfn.IFNA(VLOOKUP($B157,租期调整!A:B,2,0),0),EDATE($P157+_xlfn.IFNA(VLOOKUP($B157,租期调整!A:B,2,0),0),$Q157)),"")</f>
        <v>45113</v>
      </c>
      <c r="S157" s="196">
        <f>IF($Q157&lt;&gt;"",IF($G157="周付",($Q157+1)*7+$P157-1+_xlfn.IFNA(VLOOKUP($B157,租期调整!A:B,2,0),0),EDATE($P157+_xlfn.IFNA(VLOOKUP($B157,租期调整!A:B,2,0),0),$Q157+1)-1),"")</f>
        <v>45143</v>
      </c>
      <c r="T157" s="173">
        <v>-2000</v>
      </c>
      <c r="U157" s="173">
        <v>6800</v>
      </c>
      <c r="V157" s="199">
        <f t="shared" si="17"/>
        <v>8800</v>
      </c>
      <c r="W157" s="193">
        <f t="shared" si="18"/>
        <v>0</v>
      </c>
      <c r="X157" s="211">
        <f t="shared" ca="1" si="19"/>
        <v>1</v>
      </c>
      <c r="Y157" s="191" t="s">
        <v>979</v>
      </c>
      <c r="Z157" s="160"/>
      <c r="AA157" s="160"/>
      <c r="AB157" s="160"/>
      <c r="AC157" s="216">
        <v>2000</v>
      </c>
      <c r="AD157" s="160"/>
      <c r="AE157" s="160">
        <v>6800</v>
      </c>
      <c r="AF157" s="160"/>
      <c r="AG157" s="160"/>
      <c r="AH157" s="160"/>
      <c r="AI157" s="160"/>
      <c r="AJ157" s="160"/>
      <c r="AK157" s="160"/>
      <c r="AL157" s="160"/>
      <c r="AM157" s="160"/>
      <c r="AN157" s="160"/>
      <c r="AO157" s="160"/>
      <c r="AP157" s="160"/>
      <c r="AQ157" s="160"/>
      <c r="AR157" s="160"/>
      <c r="AS157" s="160"/>
      <c r="AT157" s="160"/>
      <c r="AU157" s="160"/>
      <c r="AV157" s="160"/>
      <c r="AW157" s="160"/>
      <c r="AX157" s="160"/>
      <c r="AY157" s="160"/>
      <c r="AZ157" s="160"/>
      <c r="BA157" s="160"/>
      <c r="BB157" s="160"/>
      <c r="BC157" s="160"/>
      <c r="BD157" s="160"/>
    </row>
    <row r="158" spans="1:56" ht="28.5" hidden="1" x14ac:dyDescent="0.15">
      <c r="A158" s="157">
        <f>IF(H158&lt;&gt;"",VLOOKUP(H158,车牌序号!A:B,2,0),"")</f>
        <v>17</v>
      </c>
      <c r="B158" s="157" t="s">
        <v>981</v>
      </c>
      <c r="C158" s="82" t="s">
        <v>978</v>
      </c>
      <c r="D158" s="82" t="s">
        <v>351</v>
      </c>
      <c r="E158" s="90">
        <v>45082</v>
      </c>
      <c r="F158" s="90">
        <v>45173</v>
      </c>
      <c r="G158" s="82" t="s">
        <v>265</v>
      </c>
      <c r="H158" s="82" t="s">
        <v>451</v>
      </c>
      <c r="I158" s="188">
        <v>8000</v>
      </c>
      <c r="J158" s="188">
        <v>6800</v>
      </c>
      <c r="K158" s="166" t="s">
        <v>424</v>
      </c>
      <c r="O158" s="158">
        <f t="shared" si="16"/>
        <v>45112</v>
      </c>
      <c r="P158" s="170">
        <v>45083</v>
      </c>
      <c r="Q158" s="85">
        <v>0</v>
      </c>
      <c r="R158" s="196">
        <f>IF($Q158&lt;&gt;"",IF($G158="周付",($Q158)*7+$P158+_xlfn.IFNA(VLOOKUP($B158,租期调整!A:B,2,0),0),EDATE($P158+_xlfn.IFNA(VLOOKUP($B158,租期调整!A:B,2,0),0),$Q158)),"")</f>
        <v>45083</v>
      </c>
      <c r="S158" s="196">
        <f>IF($Q158&lt;&gt;"",IF($G158="周付",($Q158+1)*7+$P158-1+_xlfn.IFNA(VLOOKUP($B158,租期调整!A:B,2,0),0),EDATE($P158+_xlfn.IFNA(VLOOKUP($B158,租期调整!A:B,2,0),0),$Q158+1)-1),"")</f>
        <v>45112</v>
      </c>
      <c r="T158" s="173">
        <v>-8000</v>
      </c>
      <c r="U158" s="173"/>
      <c r="V158" s="199">
        <f t="shared" si="17"/>
        <v>0</v>
      </c>
      <c r="W158" s="193">
        <f t="shared" si="18"/>
        <v>-8000</v>
      </c>
      <c r="X158" s="211" t="str">
        <f t="shared" ca="1" si="19"/>
        <v/>
      </c>
      <c r="Y158" s="191" t="s">
        <v>979</v>
      </c>
      <c r="Z158" s="160"/>
      <c r="AA158" s="160"/>
      <c r="AB158" s="160"/>
      <c r="AC158" s="160"/>
      <c r="AD158" s="160"/>
      <c r="AE158" s="160"/>
      <c r="AF158" s="160"/>
      <c r="AG158" s="160"/>
      <c r="AH158" s="160"/>
      <c r="AI158" s="160"/>
      <c r="AJ158" s="160"/>
      <c r="AK158" s="160"/>
      <c r="AL158" s="160"/>
      <c r="AM158" s="160"/>
      <c r="AN158" s="160"/>
      <c r="AO158" s="160"/>
      <c r="AP158" s="160"/>
      <c r="AQ158" s="160"/>
      <c r="AR158" s="160"/>
      <c r="AS158" s="160"/>
      <c r="AT158" s="160"/>
      <c r="AU158" s="160"/>
      <c r="AV158" s="160"/>
      <c r="AW158" s="160"/>
      <c r="AX158" s="160"/>
      <c r="AY158" s="160"/>
      <c r="AZ158" s="160"/>
      <c r="BA158" s="160"/>
      <c r="BB158" s="160"/>
      <c r="BC158" s="160"/>
      <c r="BD158" s="160"/>
    </row>
    <row r="159" spans="1:56" x14ac:dyDescent="0.15">
      <c r="A159" s="157">
        <f>IF(H159&lt;&gt;"",VLOOKUP(H159,车牌序号!A:B,2,0),"")</f>
        <v>94</v>
      </c>
      <c r="B159" s="157" t="s">
        <v>983</v>
      </c>
      <c r="C159" s="82" t="s">
        <v>984</v>
      </c>
      <c r="D159" s="82" t="s">
        <v>985</v>
      </c>
      <c r="E159" s="90">
        <v>45084</v>
      </c>
      <c r="F159" s="90">
        <v>45175</v>
      </c>
      <c r="G159" s="82" t="s">
        <v>270</v>
      </c>
      <c r="H159" s="82" t="s">
        <v>579</v>
      </c>
      <c r="I159" s="188">
        <v>10000</v>
      </c>
      <c r="J159" s="188">
        <v>1750</v>
      </c>
      <c r="K159" s="166" t="s">
        <v>404</v>
      </c>
      <c r="L159" s="153">
        <v>45098</v>
      </c>
      <c r="O159" s="158">
        <f t="shared" si="16"/>
        <v>45123</v>
      </c>
      <c r="P159" s="170">
        <v>45082</v>
      </c>
      <c r="Q159" s="85">
        <v>5</v>
      </c>
      <c r="R159" s="196">
        <f>IF($Q159&lt;&gt;"",IF($G159="周付",($Q159)*7+$P159+_xlfn.IFNA(VLOOKUP($B159,租期调整!A:B,2,0),0),EDATE($P159+_xlfn.IFNA(VLOOKUP($B159,租期调整!A:B,2,0),0),$Q159)),"")</f>
        <v>45117</v>
      </c>
      <c r="S159" s="196">
        <f>IF($Q159&lt;&gt;"",IF($G159="周付",($Q159+1)*7+$P159-1+_xlfn.IFNA(VLOOKUP($B159,租期调整!A:B,2,0),0),EDATE($P159+_xlfn.IFNA(VLOOKUP($B159,租期调整!A:B,2,0),0),$Q159+1)-1),"")</f>
        <v>45123</v>
      </c>
      <c r="T159" s="173">
        <v>0</v>
      </c>
      <c r="U159" s="173">
        <f>1750*3</f>
        <v>5250</v>
      </c>
      <c r="V159" s="199">
        <f t="shared" si="17"/>
        <v>5250</v>
      </c>
      <c r="W159" s="193">
        <f t="shared" si="18"/>
        <v>0</v>
      </c>
      <c r="X159" s="211">
        <f t="shared" ca="1" si="19"/>
        <v>0.57499999999999996</v>
      </c>
      <c r="Y159" s="191" t="s">
        <v>986</v>
      </c>
      <c r="Z159" s="160"/>
      <c r="AA159" s="160"/>
      <c r="AB159" s="160"/>
      <c r="AC159" s="160">
        <v>1750</v>
      </c>
      <c r="AD159" s="160"/>
      <c r="AE159" s="160"/>
      <c r="AF159" s="160"/>
      <c r="AG159" s="160"/>
      <c r="AH159" s="160"/>
      <c r="AI159" s="160"/>
      <c r="AJ159" s="160">
        <v>1750</v>
      </c>
      <c r="AK159" s="160"/>
      <c r="AL159" s="160"/>
      <c r="AM159" s="160"/>
      <c r="AN159" s="160"/>
      <c r="AO159" s="160"/>
      <c r="AP159" s="160"/>
      <c r="AQ159" s="160">
        <v>1750</v>
      </c>
      <c r="AR159" s="160"/>
      <c r="AS159" s="160"/>
      <c r="AT159" s="160"/>
      <c r="AU159" s="160"/>
      <c r="AV159" s="160"/>
      <c r="AW159" s="160"/>
      <c r="AX159" s="160"/>
      <c r="AY159" s="160"/>
      <c r="AZ159" s="160"/>
      <c r="BA159" s="160"/>
      <c r="BB159" s="160"/>
      <c r="BC159" s="160"/>
      <c r="BD159" s="160"/>
    </row>
    <row r="160" spans="1:56" ht="28.5" x14ac:dyDescent="0.15">
      <c r="A160" s="157">
        <f>IF(H160&lt;&gt;"",VLOOKUP(H160,车牌序号!A:B,2,0),"")</f>
        <v>56</v>
      </c>
      <c r="B160" s="157" t="s">
        <v>990</v>
      </c>
      <c r="C160" s="82" t="s">
        <v>987</v>
      </c>
      <c r="D160" s="82" t="s">
        <v>351</v>
      </c>
      <c r="E160" s="90">
        <v>45084</v>
      </c>
      <c r="F160" s="90">
        <v>45175</v>
      </c>
      <c r="G160" s="82" t="s">
        <v>265</v>
      </c>
      <c r="H160" s="82" t="s">
        <v>519</v>
      </c>
      <c r="I160" s="188">
        <v>8000</v>
      </c>
      <c r="J160" s="188">
        <v>6800</v>
      </c>
      <c r="K160" s="166" t="s">
        <v>404</v>
      </c>
      <c r="L160" s="153">
        <v>45098</v>
      </c>
      <c r="O160" s="158">
        <f t="shared" si="16"/>
        <v>45145</v>
      </c>
      <c r="P160" s="170">
        <v>45085</v>
      </c>
      <c r="Q160" s="85">
        <v>1</v>
      </c>
      <c r="R160" s="196">
        <f>IF($Q160&lt;&gt;"",IF($G160="周付",($Q160)*7+$P160+_xlfn.IFNA(VLOOKUP($B160,租期调整!A:B,2,0),0),EDATE($P160+_xlfn.IFNA(VLOOKUP($B160,租期调整!A:B,2,0),0),$Q160)),"")</f>
        <v>45115</v>
      </c>
      <c r="S160" s="196">
        <f>IF($Q160&lt;&gt;"",IF($G160="周付",($Q160+1)*7+$P160-1+_xlfn.IFNA(VLOOKUP($B160,租期调整!A:B,2,0),0),EDATE($P160+_xlfn.IFNA(VLOOKUP($B160,租期调整!A:B,2,0),0),$Q160+1)-1),"")</f>
        <v>45145</v>
      </c>
      <c r="T160" s="173">
        <v>-2000</v>
      </c>
      <c r="U160" s="173">
        <v>6800</v>
      </c>
      <c r="V160" s="199"/>
      <c r="W160" s="193">
        <f t="shared" si="18"/>
        <v>-1700</v>
      </c>
      <c r="X160" s="211">
        <f t="shared" ca="1" si="19"/>
        <v>0.78749999999999998</v>
      </c>
      <c r="Y160" s="191" t="s">
        <v>989</v>
      </c>
      <c r="Z160" s="160"/>
      <c r="AA160" s="160"/>
      <c r="AB160" s="160"/>
      <c r="AC160" s="160"/>
      <c r="AE160" s="216">
        <v>2000</v>
      </c>
      <c r="AF160" s="160"/>
      <c r="AG160" s="160"/>
      <c r="AH160" s="160"/>
      <c r="AI160" s="160">
        <v>1700</v>
      </c>
      <c r="AJ160" s="160"/>
      <c r="AK160" s="160"/>
      <c r="AL160" s="160"/>
      <c r="AM160" s="160"/>
      <c r="AN160" s="160"/>
      <c r="AO160" s="160"/>
      <c r="AP160" s="160">
        <v>1700</v>
      </c>
      <c r="AQ160" s="160"/>
      <c r="AR160" s="160"/>
      <c r="AS160" s="160"/>
      <c r="AT160" s="160"/>
      <c r="AU160" s="160">
        <v>600</v>
      </c>
      <c r="AV160" s="160"/>
      <c r="AW160" s="160"/>
      <c r="AX160" s="160">
        <v>1100</v>
      </c>
      <c r="AY160" s="160"/>
      <c r="AZ160" s="160"/>
      <c r="BA160" s="160"/>
      <c r="BB160" s="160"/>
      <c r="BC160" s="160"/>
      <c r="BD160" s="160"/>
    </row>
    <row r="161" spans="1:56" ht="28.5" x14ac:dyDescent="0.15">
      <c r="A161" s="157">
        <f>IF(H161&lt;&gt;"",VLOOKUP(H161,车牌序号!A:B,2,0),"")</f>
        <v>36</v>
      </c>
      <c r="B161" s="157" t="s">
        <v>991</v>
      </c>
      <c r="C161" s="82" t="s">
        <v>988</v>
      </c>
      <c r="D161" s="82" t="s">
        <v>351</v>
      </c>
      <c r="E161" s="90">
        <v>45084</v>
      </c>
      <c r="F161" s="90">
        <v>45175</v>
      </c>
      <c r="G161" s="82" t="s">
        <v>265</v>
      </c>
      <c r="H161" s="82" t="s">
        <v>486</v>
      </c>
      <c r="I161" s="188">
        <v>8000</v>
      </c>
      <c r="J161" s="188">
        <v>6800</v>
      </c>
      <c r="K161" s="166" t="s">
        <v>404</v>
      </c>
      <c r="L161" s="153">
        <v>45098</v>
      </c>
      <c r="O161" s="158">
        <f t="shared" si="16"/>
        <v>45145</v>
      </c>
      <c r="P161" s="170">
        <v>45085</v>
      </c>
      <c r="Q161" s="85">
        <v>1</v>
      </c>
      <c r="R161" s="196">
        <f>IF($Q161&lt;&gt;"",IF($G161="周付",($Q161)*7+$P161+_xlfn.IFNA(VLOOKUP($B161,租期调整!A:B,2,0),0),EDATE($P161+_xlfn.IFNA(VLOOKUP($B161,租期调整!A:B,2,0),0),$Q161)),"")</f>
        <v>45115</v>
      </c>
      <c r="S161" s="196">
        <f>IF($Q161&lt;&gt;"",IF($G161="周付",($Q161+1)*7+$P161-1+_xlfn.IFNA(VLOOKUP($B161,租期调整!A:B,2,0),0),EDATE($P161+_xlfn.IFNA(VLOOKUP($B161,租期调整!A:B,2,0),0),$Q161+1)-1),"")</f>
        <v>45145</v>
      </c>
      <c r="T161" s="173">
        <v>-2000</v>
      </c>
      <c r="U161" s="173">
        <v>6800</v>
      </c>
      <c r="V161" s="199"/>
      <c r="W161" s="193">
        <f t="shared" si="18"/>
        <v>-2000</v>
      </c>
      <c r="X161" s="211">
        <f t="shared" ca="1" si="19"/>
        <v>0.75</v>
      </c>
      <c r="Y161" s="191" t="s">
        <v>989</v>
      </c>
      <c r="Z161" s="160"/>
      <c r="AA161" s="160"/>
      <c r="AB161" s="160"/>
      <c r="AC161" s="160"/>
      <c r="AD161" s="160"/>
      <c r="AE161" s="160"/>
      <c r="AF161" s="160"/>
      <c r="AG161" s="160"/>
      <c r="AH161" s="160"/>
      <c r="AI161" s="160"/>
      <c r="AJ161" s="160"/>
      <c r="AK161" s="216">
        <v>2000</v>
      </c>
      <c r="AL161" s="160">
        <v>2500</v>
      </c>
      <c r="AM161" s="160"/>
      <c r="AN161" s="160"/>
      <c r="AO161" s="160"/>
      <c r="AP161" s="160"/>
      <c r="AQ161" s="160"/>
      <c r="AR161" s="160">
        <v>2300</v>
      </c>
      <c r="AS161" s="160"/>
      <c r="AT161" s="160"/>
      <c r="AU161" s="160"/>
      <c r="AV161" s="160"/>
      <c r="AW161" s="160"/>
      <c r="AX161" s="160"/>
      <c r="AY161" s="160"/>
      <c r="AZ161" s="160"/>
      <c r="BA161" s="160"/>
      <c r="BB161" s="160"/>
      <c r="BC161" s="160"/>
      <c r="BD161" s="160"/>
    </row>
    <row r="162" spans="1:56" x14ac:dyDescent="0.15">
      <c r="A162" s="157">
        <f>IF(H162&lt;&gt;"",VLOOKUP(H162,车牌序号!A:B,2,0),"")</f>
        <v>119</v>
      </c>
      <c r="B162" s="157" t="s">
        <v>994</v>
      </c>
      <c r="C162" s="82" t="s">
        <v>590</v>
      </c>
      <c r="D162" s="82" t="s">
        <v>236</v>
      </c>
      <c r="E162" s="90">
        <v>45085</v>
      </c>
      <c r="F162" s="90">
        <v>45274</v>
      </c>
      <c r="G162" s="82" t="s">
        <v>265</v>
      </c>
      <c r="H162" s="82" t="s">
        <v>591</v>
      </c>
      <c r="I162" s="188">
        <v>7000</v>
      </c>
      <c r="J162" s="188">
        <v>5000</v>
      </c>
      <c r="K162" s="166" t="s">
        <v>404</v>
      </c>
      <c r="M162" s="139" t="s">
        <v>236</v>
      </c>
      <c r="N162" s="139" t="s">
        <v>236</v>
      </c>
      <c r="O162" s="158">
        <f t="shared" ref="O162:O169" si="20">S162</f>
        <v>45152</v>
      </c>
      <c r="P162" s="170">
        <v>45085</v>
      </c>
      <c r="Q162" s="85">
        <v>1</v>
      </c>
      <c r="R162" s="196">
        <f>IF($Q162&lt;&gt;"",IF($G162="周付",($Q162)*7+$P162+_xlfn.IFNA(VLOOKUP($B162,租期调整!A:B,2,0),0),EDATE($P162+_xlfn.IFNA(VLOOKUP($B162,租期调整!A:B,2,0),0),$Q162)),"")</f>
        <v>45122</v>
      </c>
      <c r="S162" s="196">
        <f>IF($Q162&lt;&gt;"",IF($G162="周付",($Q162+1)*7+$P162-1+_xlfn.IFNA(VLOOKUP($B162,租期调整!A:B,2,0),0),EDATE($P162+_xlfn.IFNA(VLOOKUP($B162,租期调整!A:B,2,0),0),$Q162+1)-1),"")</f>
        <v>45152</v>
      </c>
      <c r="T162" s="173">
        <v>0</v>
      </c>
      <c r="U162" s="173">
        <v>5000</v>
      </c>
      <c r="V162" s="199">
        <f t="shared" ref="V162:V169" si="21">SUM(Z162:BD162)</f>
        <v>5000</v>
      </c>
      <c r="W162" s="193">
        <f t="shared" ref="W162:W169" si="22">SUM($Z162:$BD162)+$T162-$U162</f>
        <v>0</v>
      </c>
      <c r="X162" s="211">
        <f t="shared" ref="X162:X169" ca="1" si="23">IF(K162="生效中",((I162+W162-J162/IF(G162="月付",30,7)*MAX(TODAY()-O162,0))/I162),"")</f>
        <v>1</v>
      </c>
      <c r="Y162" s="190" t="s">
        <v>236</v>
      </c>
      <c r="Z162" s="160"/>
      <c r="AA162" s="160"/>
      <c r="AB162" s="160"/>
      <c r="AC162" s="160"/>
      <c r="AD162" s="160"/>
      <c r="AE162" s="160"/>
      <c r="AF162" s="160">
        <v>5000</v>
      </c>
      <c r="AG162" s="160"/>
      <c r="AH162" s="160"/>
      <c r="AI162" s="160"/>
      <c r="AJ162" s="160"/>
      <c r="AK162" s="160"/>
      <c r="AL162" s="160"/>
      <c r="AM162" s="160"/>
      <c r="AN162" s="160"/>
      <c r="AO162" s="160"/>
      <c r="AP162" s="160"/>
      <c r="AQ162" s="160"/>
      <c r="AR162" s="160"/>
      <c r="AS162" s="160"/>
      <c r="AT162" s="160"/>
      <c r="AU162" s="160"/>
      <c r="AV162" s="160"/>
      <c r="AW162" s="160"/>
      <c r="AX162" s="160"/>
      <c r="AY162" s="160"/>
      <c r="AZ162" s="160"/>
      <c r="BA162" s="160"/>
      <c r="BB162" s="160"/>
      <c r="BC162" s="160"/>
      <c r="BD162" s="160"/>
    </row>
    <row r="163" spans="1:56" x14ac:dyDescent="0.15">
      <c r="A163" s="157">
        <f>IF(H163&lt;&gt;"",VLOOKUP(H163,车牌序号!A:B,2,0),"")</f>
        <v>25</v>
      </c>
      <c r="B163" s="157" t="s">
        <v>996</v>
      </c>
      <c r="C163" s="82" t="s">
        <v>466</v>
      </c>
      <c r="D163" s="82" t="s">
        <v>351</v>
      </c>
      <c r="E163" s="90">
        <v>45083</v>
      </c>
      <c r="F163" s="90">
        <v>45199</v>
      </c>
      <c r="G163" s="82" t="s">
        <v>265</v>
      </c>
      <c r="H163" s="82" t="s">
        <v>467</v>
      </c>
      <c r="I163" s="188">
        <v>10000</v>
      </c>
      <c r="J163" s="188">
        <v>7000</v>
      </c>
      <c r="K163" s="166" t="s">
        <v>404</v>
      </c>
      <c r="L163" s="153">
        <v>45035</v>
      </c>
      <c r="M163" s="139" t="s">
        <v>792</v>
      </c>
      <c r="N163" s="139" t="s">
        <v>236</v>
      </c>
      <c r="O163" s="158">
        <f t="shared" si="20"/>
        <v>45144</v>
      </c>
      <c r="P163" s="170">
        <v>45084</v>
      </c>
      <c r="Q163" s="85">
        <v>1</v>
      </c>
      <c r="R163" s="196">
        <f>IF($Q163&lt;&gt;"",IF($G163="周付",($Q163)*7+$P163+_xlfn.IFNA(VLOOKUP($B163,租期调整!A:B,2,0),0),EDATE($P163+_xlfn.IFNA(VLOOKUP($B163,租期调整!A:B,2,0),0),$Q163)),"")</f>
        <v>45114</v>
      </c>
      <c r="S163" s="196">
        <f>IF($Q163&lt;&gt;"",IF($G163="周付",($Q163+1)*7+$P163-1+_xlfn.IFNA(VLOOKUP($B163,租期调整!A:B,2,0),0),EDATE($P163+_xlfn.IFNA(VLOOKUP($B163,租期调整!A:B,2,0),0),$Q163+1)-1),"")</f>
        <v>45144</v>
      </c>
      <c r="T163" s="173">
        <v>-5380</v>
      </c>
      <c r="U163" s="173">
        <v>7000</v>
      </c>
      <c r="V163" s="199">
        <f t="shared" si="21"/>
        <v>6000</v>
      </c>
      <c r="W163" s="193">
        <f t="shared" si="22"/>
        <v>-6380</v>
      </c>
      <c r="X163" s="211">
        <f t="shared" ca="1" si="23"/>
        <v>0.36199999999999999</v>
      </c>
      <c r="Y163" s="190" t="s">
        <v>236</v>
      </c>
      <c r="Z163" s="160"/>
      <c r="AA163" s="160"/>
      <c r="AB163" s="160"/>
      <c r="AC163" s="160"/>
      <c r="AD163" s="160"/>
      <c r="AE163" s="160"/>
      <c r="AF163" s="160">
        <v>2000</v>
      </c>
      <c r="AG163" s="160"/>
      <c r="AH163" s="160"/>
      <c r="AI163" s="160"/>
      <c r="AJ163" s="160"/>
      <c r="AK163" s="160"/>
      <c r="AL163" s="160">
        <v>2000</v>
      </c>
      <c r="AM163" s="160"/>
      <c r="AN163" s="160"/>
      <c r="AO163" s="160"/>
      <c r="AP163" s="160"/>
      <c r="AQ163" s="160"/>
      <c r="AR163" s="160"/>
      <c r="AS163" s="160"/>
      <c r="AT163" s="160">
        <v>2000</v>
      </c>
      <c r="AU163" s="160"/>
      <c r="AV163" s="160"/>
      <c r="AW163" s="160"/>
      <c r="AX163" s="160"/>
      <c r="AY163" s="160"/>
      <c r="AZ163" s="160"/>
      <c r="BA163" s="160"/>
      <c r="BB163" s="160"/>
      <c r="BC163" s="160"/>
      <c r="BD163" s="160"/>
    </row>
    <row r="164" spans="1:56" x14ac:dyDescent="0.15">
      <c r="A164" s="157">
        <f>IF(H164&lt;&gt;"",VLOOKUP(H164,车牌序号!A:B,2,0),"")</f>
        <v>10</v>
      </c>
      <c r="B164" s="157" t="s">
        <v>1000</v>
      </c>
      <c r="C164" s="82" t="s">
        <v>1003</v>
      </c>
      <c r="D164" s="82" t="s">
        <v>351</v>
      </c>
      <c r="E164" s="90">
        <v>45086</v>
      </c>
      <c r="F164" s="90">
        <v>45230</v>
      </c>
      <c r="G164" s="82" t="s">
        <v>265</v>
      </c>
      <c r="H164" s="82" t="s">
        <v>377</v>
      </c>
      <c r="I164" s="188">
        <v>8000</v>
      </c>
      <c r="J164" s="188">
        <v>6500</v>
      </c>
      <c r="K164" s="166" t="s">
        <v>404</v>
      </c>
      <c r="L164" s="150" t="s">
        <v>1070</v>
      </c>
      <c r="O164" s="158">
        <f t="shared" si="20"/>
        <v>1417425</v>
      </c>
      <c r="P164" s="170">
        <v>45087</v>
      </c>
      <c r="Q164" s="170">
        <v>45087</v>
      </c>
      <c r="R164" s="196">
        <f>IF($Q164&lt;&gt;"",IF($G164="周付",($Q164)*7+$P164+_xlfn.IFNA(VLOOKUP($B164,租期调整!A:B,2,0),0),EDATE($P164+_xlfn.IFNA(VLOOKUP($B164,租期调整!A:B,2,0),0),$Q164)),"")</f>
        <v>1417396</v>
      </c>
      <c r="S164" s="196">
        <f>IF($Q164&lt;&gt;"",IF($G164="周付",($Q164+1)*7+$P164-1+_xlfn.IFNA(VLOOKUP($B164,租期调整!A:B,2,0),0),EDATE($P164+_xlfn.IFNA(VLOOKUP($B164,租期调整!A:B,2,0),0),$Q164+1)-1),"")</f>
        <v>1417425</v>
      </c>
      <c r="T164" s="173">
        <v>0</v>
      </c>
      <c r="U164" s="173">
        <v>6500</v>
      </c>
      <c r="V164" s="199">
        <f t="shared" si="21"/>
        <v>6500</v>
      </c>
      <c r="W164" s="193">
        <f t="shared" si="22"/>
        <v>0</v>
      </c>
      <c r="X164" s="211">
        <f t="shared" ca="1" si="23"/>
        <v>1</v>
      </c>
      <c r="Y164" s="190" t="s">
        <v>236</v>
      </c>
      <c r="Z164" s="160"/>
      <c r="AA164" s="160"/>
      <c r="AB164" s="160"/>
      <c r="AC164" s="160"/>
      <c r="AD164" s="160"/>
      <c r="AE164" s="160"/>
      <c r="AF164" s="160"/>
      <c r="AG164" s="160"/>
      <c r="AH164" s="160"/>
      <c r="AI164" s="160">
        <v>6500</v>
      </c>
      <c r="AJ164" s="160"/>
      <c r="AK164" s="160"/>
      <c r="AL164" s="160"/>
      <c r="AM164" s="160"/>
      <c r="AN164" s="160"/>
      <c r="AO164" s="160"/>
      <c r="AP164" s="160"/>
      <c r="AQ164" s="160"/>
      <c r="AR164" s="160"/>
      <c r="AS164" s="160"/>
      <c r="AT164" s="160"/>
      <c r="AU164" s="160"/>
      <c r="AV164" s="160"/>
      <c r="AW164" s="160"/>
      <c r="AX164" s="160"/>
      <c r="AY164" s="160"/>
      <c r="AZ164" s="160"/>
      <c r="BA164" s="160"/>
      <c r="BB164" s="160"/>
      <c r="BC164" s="160"/>
      <c r="BD164" s="160"/>
    </row>
    <row r="165" spans="1:56" x14ac:dyDescent="0.15">
      <c r="A165" s="157">
        <f>IF(H165&lt;&gt;"",VLOOKUP(H165,车牌序号!A:B,2,0),"")</f>
        <v>63</v>
      </c>
      <c r="B165" s="157" t="s">
        <v>1004</v>
      </c>
      <c r="C165" s="82" t="s">
        <v>1005</v>
      </c>
      <c r="D165" s="82" t="s">
        <v>351</v>
      </c>
      <c r="E165" s="90">
        <v>45086</v>
      </c>
      <c r="F165" s="90">
        <v>45208</v>
      </c>
      <c r="G165" s="82" t="s">
        <v>265</v>
      </c>
      <c r="H165" s="82" t="s">
        <v>532</v>
      </c>
      <c r="I165" s="188">
        <v>8000</v>
      </c>
      <c r="J165" s="188">
        <v>6800</v>
      </c>
      <c r="K165" s="166" t="s">
        <v>404</v>
      </c>
      <c r="L165" s="153">
        <v>45098</v>
      </c>
      <c r="O165" s="158">
        <f t="shared" si="20"/>
        <v>45147</v>
      </c>
      <c r="P165" s="170">
        <v>45087</v>
      </c>
      <c r="Q165" s="85">
        <v>1</v>
      </c>
      <c r="R165" s="196">
        <f>IF($Q165&lt;&gt;"",IF($G165="周付",($Q165)*7+$P165+_xlfn.IFNA(VLOOKUP($B165,租期调整!A:B,2,0),0),EDATE($P165+_xlfn.IFNA(VLOOKUP($B165,租期调整!A:B,2,0),0),$Q165)),"")</f>
        <v>45117</v>
      </c>
      <c r="S165" s="196">
        <f>IF($Q165&lt;&gt;"",IF($G165="周付",($Q165+1)*7+$P165-1+_xlfn.IFNA(VLOOKUP($B165,租期调整!A:B,2,0),0),EDATE($P165+_xlfn.IFNA(VLOOKUP($B165,租期调整!A:B,2,0),0),$Q165+1)-1),"")</f>
        <v>45147</v>
      </c>
      <c r="T165" s="173">
        <v>-4000</v>
      </c>
      <c r="U165" s="173">
        <v>6800</v>
      </c>
      <c r="V165" s="199">
        <f t="shared" si="21"/>
        <v>7000</v>
      </c>
      <c r="W165" s="193">
        <f t="shared" si="22"/>
        <v>-3800</v>
      </c>
      <c r="X165" s="211">
        <f t="shared" ca="1" si="23"/>
        <v>0.52500000000000002</v>
      </c>
      <c r="Y165" s="191" t="s">
        <v>1006</v>
      </c>
      <c r="Z165" s="160"/>
      <c r="AA165" s="160"/>
      <c r="AB165" s="160"/>
      <c r="AC165" s="216">
        <v>2000</v>
      </c>
      <c r="AD165" s="160"/>
      <c r="AE165" s="160"/>
      <c r="AF165" s="160"/>
      <c r="AG165" s="160"/>
      <c r="AH165" s="160"/>
      <c r="AI165" s="160"/>
      <c r="AJ165" s="216">
        <v>1700</v>
      </c>
      <c r="AK165" s="160"/>
      <c r="AL165" s="160"/>
      <c r="AM165" s="160"/>
      <c r="AN165" s="160"/>
      <c r="AO165" s="160"/>
      <c r="AP165" s="160"/>
      <c r="AQ165" s="216">
        <v>3300</v>
      </c>
      <c r="AR165" s="160"/>
      <c r="AS165" s="160"/>
      <c r="AT165" s="160"/>
      <c r="AU165" s="160"/>
      <c r="AV165" s="160"/>
      <c r="AW165" s="160"/>
      <c r="AX165" s="160"/>
      <c r="AY165" s="160"/>
      <c r="AZ165" s="160"/>
      <c r="BA165" s="160"/>
      <c r="BB165" s="160"/>
      <c r="BC165" s="160"/>
      <c r="BD165" s="160"/>
    </row>
    <row r="166" spans="1:56" x14ac:dyDescent="0.15">
      <c r="A166" s="157">
        <f>IF(H166&lt;&gt;"",VLOOKUP(H166,车牌序号!A:B,2,0),"")</f>
        <v>89</v>
      </c>
      <c r="B166" s="157" t="s">
        <v>1009</v>
      </c>
      <c r="C166" s="82" t="s">
        <v>1007</v>
      </c>
      <c r="D166" s="82" t="s">
        <v>351</v>
      </c>
      <c r="E166" s="90">
        <v>45087</v>
      </c>
      <c r="F166" s="90">
        <v>45181</v>
      </c>
      <c r="G166" s="82" t="s">
        <v>265</v>
      </c>
      <c r="H166" s="82" t="s">
        <v>570</v>
      </c>
      <c r="I166" s="188">
        <v>8000</v>
      </c>
      <c r="J166" s="188">
        <v>6800</v>
      </c>
      <c r="K166" s="166" t="s">
        <v>404</v>
      </c>
      <c r="L166" s="153">
        <v>45098</v>
      </c>
      <c r="O166" s="158">
        <f t="shared" si="20"/>
        <v>45116</v>
      </c>
      <c r="P166" s="170">
        <v>45087</v>
      </c>
      <c r="Q166" s="85">
        <v>0</v>
      </c>
      <c r="R166" s="196">
        <f>IF($Q166&lt;&gt;"",IF($G166="周付",($Q166)*7+$P166+_xlfn.IFNA(VLOOKUP($B166,租期调整!A:B,2,0),0),EDATE($P166+_xlfn.IFNA(VLOOKUP($B166,租期调整!A:B,2,0),0),$Q166)),"")</f>
        <v>45087</v>
      </c>
      <c r="S166" s="196">
        <f>IF($Q166&lt;&gt;"",IF($G166="周付",($Q166+1)*7+$P166-1+_xlfn.IFNA(VLOOKUP($B166,租期调整!A:B,2,0),0),EDATE($P166+_xlfn.IFNA(VLOOKUP($B166,租期调整!A:B,2,0),0),$Q166+1)-1),"")</f>
        <v>45116</v>
      </c>
      <c r="T166" s="173">
        <v>-8000</v>
      </c>
      <c r="U166" s="173"/>
      <c r="V166" s="199">
        <f t="shared" si="21"/>
        <v>0</v>
      </c>
      <c r="W166" s="193">
        <f t="shared" si="22"/>
        <v>-8000</v>
      </c>
      <c r="X166" s="211">
        <f t="shared" ca="1" si="23"/>
        <v>-0.68</v>
      </c>
      <c r="Y166" s="191" t="s">
        <v>1010</v>
      </c>
      <c r="Z166" s="160"/>
      <c r="AA166" s="160"/>
      <c r="AB166" s="160"/>
      <c r="AC166" s="160"/>
      <c r="AD166" s="160"/>
      <c r="AE166" s="160"/>
      <c r="AF166" s="160"/>
      <c r="AG166" s="160"/>
      <c r="AH166" s="160"/>
      <c r="AI166" s="160"/>
      <c r="AJ166" s="160"/>
      <c r="AK166" s="160"/>
      <c r="AL166" s="160"/>
      <c r="AM166" s="160"/>
      <c r="AN166" s="160"/>
      <c r="AO166" s="160"/>
      <c r="AP166" s="160"/>
      <c r="AQ166" s="160"/>
      <c r="AR166" s="160"/>
      <c r="AS166" s="160"/>
      <c r="AT166" s="160"/>
      <c r="AU166" s="160"/>
      <c r="AV166" s="160"/>
      <c r="AW166" s="160"/>
      <c r="AX166" s="160"/>
      <c r="AY166" s="160"/>
      <c r="AZ166" s="160"/>
      <c r="BA166" s="160"/>
      <c r="BB166" s="160"/>
      <c r="BC166" s="160"/>
      <c r="BD166" s="160"/>
    </row>
    <row r="167" spans="1:56" x14ac:dyDescent="0.15">
      <c r="A167" s="157">
        <f>IF(H167&lt;&gt;"",VLOOKUP(H167,车牌序号!A:B,2,0),"")</f>
        <v>102</v>
      </c>
      <c r="B167" s="157" t="s">
        <v>1011</v>
      </c>
      <c r="C167" s="82" t="s">
        <v>1012</v>
      </c>
      <c r="D167" s="82" t="s">
        <v>351</v>
      </c>
      <c r="E167" s="90">
        <v>45090</v>
      </c>
      <c r="F167" s="90">
        <v>45272</v>
      </c>
      <c r="G167" s="82" t="s">
        <v>265</v>
      </c>
      <c r="H167" s="82" t="s">
        <v>261</v>
      </c>
      <c r="I167" s="188">
        <v>8000</v>
      </c>
      <c r="J167" s="188">
        <v>6500</v>
      </c>
      <c r="K167" s="166" t="s">
        <v>404</v>
      </c>
      <c r="L167" s="153">
        <v>45098</v>
      </c>
      <c r="O167" s="158">
        <f t="shared" si="20"/>
        <v>45151</v>
      </c>
      <c r="P167" s="170">
        <v>45091</v>
      </c>
      <c r="Q167" s="85">
        <v>1</v>
      </c>
      <c r="R167" s="196">
        <f>IF($Q167&lt;&gt;"",IF($G167="周付",($Q167)*7+$P167+_xlfn.IFNA(VLOOKUP($B167,租期调整!A:B,2,0),0),EDATE($P167+_xlfn.IFNA(VLOOKUP($B167,租期调整!A:B,2,0),0),$Q167)),"")</f>
        <v>45121</v>
      </c>
      <c r="S167" s="196">
        <f>IF($Q167&lt;&gt;"",IF($G167="周付",($Q167+1)*7+$P167-1+_xlfn.IFNA(VLOOKUP($B167,租期调整!A:B,2,0),0),EDATE($P167+_xlfn.IFNA(VLOOKUP($B167,租期调整!A:B,2,0),0),$Q167+1)-1),"")</f>
        <v>45151</v>
      </c>
      <c r="T167" s="173">
        <v>0</v>
      </c>
      <c r="U167" s="173">
        <v>6500</v>
      </c>
      <c r="V167" s="199">
        <f t="shared" si="21"/>
        <v>6500</v>
      </c>
      <c r="W167" s="193">
        <f t="shared" si="22"/>
        <v>0</v>
      </c>
      <c r="X167" s="211">
        <f t="shared" ca="1" si="23"/>
        <v>1</v>
      </c>
      <c r="Y167" s="191"/>
      <c r="Z167" s="160"/>
      <c r="AA167" s="160"/>
      <c r="AB167" s="160"/>
      <c r="AC167" s="160"/>
      <c r="AD167" s="160"/>
      <c r="AE167" s="160"/>
      <c r="AF167" s="160"/>
      <c r="AG167" s="160"/>
      <c r="AH167" s="160"/>
      <c r="AI167" s="160"/>
      <c r="AJ167" s="160"/>
      <c r="AK167" s="160"/>
      <c r="AL167" s="160"/>
      <c r="AM167" s="160"/>
      <c r="AN167" s="160"/>
      <c r="AO167" s="160"/>
      <c r="AP167" s="160">
        <v>6500</v>
      </c>
      <c r="AQ167" s="160"/>
      <c r="AR167" s="160"/>
      <c r="AS167" s="160"/>
      <c r="AT167" s="160"/>
      <c r="AU167" s="160"/>
      <c r="AV167" s="160"/>
      <c r="AW167" s="160"/>
      <c r="AX167" s="160"/>
      <c r="AY167" s="160"/>
      <c r="AZ167" s="160"/>
      <c r="BA167" s="160"/>
      <c r="BB167" s="160"/>
      <c r="BC167" s="160"/>
      <c r="BD167" s="160"/>
    </row>
    <row r="168" spans="1:56" x14ac:dyDescent="0.15">
      <c r="A168" s="157">
        <f>IF(H168&lt;&gt;"",VLOOKUP(H168,车牌序号!A:B,2,0),"")</f>
        <v>82</v>
      </c>
      <c r="B168" s="157" t="s">
        <v>1013</v>
      </c>
      <c r="C168" s="82" t="s">
        <v>1014</v>
      </c>
      <c r="D168" s="82" t="s">
        <v>351</v>
      </c>
      <c r="E168" s="90">
        <v>45092</v>
      </c>
      <c r="F168" s="90">
        <v>45199</v>
      </c>
      <c r="G168" s="82" t="s">
        <v>270</v>
      </c>
      <c r="H168" s="82" t="s">
        <v>562</v>
      </c>
      <c r="I168" s="188">
        <v>10000</v>
      </c>
      <c r="J168" s="188">
        <v>1750</v>
      </c>
      <c r="K168" s="166" t="s">
        <v>404</v>
      </c>
      <c r="L168" s="153">
        <v>45098</v>
      </c>
      <c r="O168" s="158">
        <f t="shared" si="20"/>
        <v>45123</v>
      </c>
      <c r="P168" s="170">
        <v>45103</v>
      </c>
      <c r="Q168" s="85">
        <v>2</v>
      </c>
      <c r="R168" s="196">
        <f>IF($Q168&lt;&gt;"",IF($G168="周付",($Q168)*7+$P168+_xlfn.IFNA(VLOOKUP($B168,租期调整!A:B,2,0),0),EDATE($P168+_xlfn.IFNA(VLOOKUP($B168,租期调整!A:B,2,0),0),$Q168)),"")</f>
        <v>45117</v>
      </c>
      <c r="S168" s="196">
        <f>IF($Q168&lt;&gt;"",IF($G168="周付",($Q168+1)*7+$P168-1+_xlfn.IFNA(VLOOKUP($B168,租期调整!A:B,2,0),0),EDATE($P168+_xlfn.IFNA(VLOOKUP($B168,租期调整!A:B,2,0),0),$Q168+1)-1),"")</f>
        <v>45123</v>
      </c>
      <c r="T168" s="173"/>
      <c r="U168" s="173">
        <f>1750*3</f>
        <v>5250</v>
      </c>
      <c r="V168" s="199">
        <f t="shared" si="21"/>
        <v>5250</v>
      </c>
      <c r="W168" s="193">
        <f t="shared" si="22"/>
        <v>0</v>
      </c>
      <c r="X168" s="211">
        <f t="shared" ca="1" si="23"/>
        <v>0.57499999999999996</v>
      </c>
      <c r="Y168" s="191"/>
      <c r="Z168" s="160"/>
      <c r="AA168" s="160"/>
      <c r="AB168" s="160"/>
      <c r="AC168" s="160">
        <v>1750</v>
      </c>
      <c r="AD168" s="160"/>
      <c r="AE168" s="160"/>
      <c r="AF168" s="160"/>
      <c r="AG168" s="160"/>
      <c r="AH168" s="160"/>
      <c r="AI168" s="160"/>
      <c r="AJ168" s="160">
        <v>1750</v>
      </c>
      <c r="AK168" s="160"/>
      <c r="AL168" s="160"/>
      <c r="AM168" s="160"/>
      <c r="AN168" s="160"/>
      <c r="AO168" s="160"/>
      <c r="AP168" s="160"/>
      <c r="AQ168" s="160">
        <v>1750</v>
      </c>
      <c r="AR168" s="160"/>
      <c r="AS168" s="160"/>
      <c r="AT168" s="160"/>
      <c r="AU168" s="160"/>
      <c r="AV168" s="160"/>
      <c r="AW168" s="160"/>
      <c r="AX168" s="160"/>
      <c r="AY168" s="160"/>
      <c r="AZ168" s="160"/>
      <c r="BA168" s="160"/>
      <c r="BB168" s="160"/>
      <c r="BC168" s="160"/>
      <c r="BD168" s="160"/>
    </row>
    <row r="169" spans="1:56" ht="28.5" x14ac:dyDescent="0.15">
      <c r="A169" s="157">
        <f>IF(H169&lt;&gt;"",VLOOKUP(H169,车牌序号!A:B,2,0),"")</f>
        <v>8</v>
      </c>
      <c r="B169" s="157" t="s">
        <v>1015</v>
      </c>
      <c r="C169" s="82" t="s">
        <v>1016</v>
      </c>
      <c r="D169" s="82" t="s">
        <v>351</v>
      </c>
      <c r="E169" s="90">
        <v>45092</v>
      </c>
      <c r="F169" s="90">
        <v>45291</v>
      </c>
      <c r="G169" s="82" t="s">
        <v>265</v>
      </c>
      <c r="H169" s="82" t="s">
        <v>1017</v>
      </c>
      <c r="I169" s="188">
        <v>8000</v>
      </c>
      <c r="J169" s="188">
        <v>6500</v>
      </c>
      <c r="K169" s="166" t="s">
        <v>404</v>
      </c>
      <c r="L169" s="153">
        <v>45098</v>
      </c>
      <c r="O169" s="158">
        <f t="shared" si="20"/>
        <v>45153</v>
      </c>
      <c r="P169" s="170">
        <v>45093</v>
      </c>
      <c r="Q169" s="85">
        <v>1</v>
      </c>
      <c r="R169" s="196">
        <f>IF($Q169&lt;&gt;"",IF($G169="周付",($Q169)*7+$P169+_xlfn.IFNA(VLOOKUP($B169,租期调整!A:B,2,0),0),EDATE($P169+_xlfn.IFNA(VLOOKUP($B169,租期调整!A:B,2,0),0),$Q169)),"")</f>
        <v>45123</v>
      </c>
      <c r="S169" s="196">
        <f>IF($Q169&lt;&gt;"",IF($G169="周付",($Q169+1)*7+$P169-1+_xlfn.IFNA(VLOOKUP($B169,租期调整!A:B,2,0),0),EDATE($P169+_xlfn.IFNA(VLOOKUP($B169,租期调整!A:B,2,0),0),$Q169+1)-1),"")</f>
        <v>45153</v>
      </c>
      <c r="T169" s="173">
        <v>-5000</v>
      </c>
      <c r="U169" s="173">
        <v>6500</v>
      </c>
      <c r="V169" s="199">
        <f t="shared" si="21"/>
        <v>6000</v>
      </c>
      <c r="W169" s="193">
        <f t="shared" si="22"/>
        <v>-5500</v>
      </c>
      <c r="X169" s="211">
        <f t="shared" ca="1" si="23"/>
        <v>0.3125</v>
      </c>
      <c r="Y169" s="191" t="s">
        <v>1018</v>
      </c>
      <c r="Z169" s="160"/>
      <c r="AA169" s="160"/>
      <c r="AB169" s="160"/>
      <c r="AC169" s="160"/>
      <c r="AD169" s="160"/>
      <c r="AE169" s="160"/>
      <c r="AF169" s="160"/>
      <c r="AG169" s="160"/>
      <c r="AH169" s="160"/>
      <c r="AI169" s="160"/>
      <c r="AJ169" s="216">
        <v>3000</v>
      </c>
      <c r="AK169" s="160"/>
      <c r="AL169" s="160"/>
      <c r="AM169" s="160"/>
      <c r="AN169" s="160"/>
      <c r="AO169" s="160"/>
      <c r="AP169" s="160"/>
      <c r="AQ169" s="216">
        <v>3000</v>
      </c>
      <c r="AR169" s="160"/>
      <c r="AS169" s="160"/>
      <c r="AT169" s="160"/>
      <c r="AU169" s="160"/>
      <c r="AV169" s="160"/>
      <c r="AW169" s="160"/>
      <c r="AX169" s="160"/>
      <c r="AY169" s="160"/>
      <c r="AZ169" s="160"/>
      <c r="BA169" s="160"/>
      <c r="BB169" s="160"/>
      <c r="BC169" s="160"/>
      <c r="BD169" s="160"/>
    </row>
    <row r="170" spans="1:56" ht="28.5" hidden="1" x14ac:dyDescent="0.15">
      <c r="A170" s="157">
        <f>IF(H170&lt;&gt;"",VLOOKUP(H170,车牌序号!A:B,2,0),"")</f>
        <v>72</v>
      </c>
      <c r="B170" s="157" t="s">
        <v>1020</v>
      </c>
      <c r="C170" s="82" t="s">
        <v>1022</v>
      </c>
      <c r="D170" s="82" t="s">
        <v>1023</v>
      </c>
      <c r="E170" s="90">
        <v>45093</v>
      </c>
      <c r="F170" s="90">
        <v>45291</v>
      </c>
      <c r="G170" s="82" t="s">
        <v>1024</v>
      </c>
      <c r="H170" s="82" t="s">
        <v>1025</v>
      </c>
      <c r="I170" s="188">
        <v>8000</v>
      </c>
      <c r="J170" s="188">
        <v>6500</v>
      </c>
      <c r="K170" s="166" t="s">
        <v>424</v>
      </c>
      <c r="L170" s="153">
        <v>45098</v>
      </c>
      <c r="O170" s="158">
        <f t="shared" ref="O170:O187" si="24">S170</f>
        <v>45123</v>
      </c>
      <c r="P170" s="170">
        <v>45094</v>
      </c>
      <c r="Q170" s="85">
        <v>0</v>
      </c>
      <c r="R170" s="196">
        <f>IF($Q170&lt;&gt;"",IF($G170="周付",($Q170)*7+$P170+_xlfn.IFNA(VLOOKUP($B170,租期调整!A:B,2,0),0),EDATE($P170+_xlfn.IFNA(VLOOKUP($B170,租期调整!A:B,2,0),0),$Q170)),"")</f>
        <v>45094</v>
      </c>
      <c r="S170" s="196">
        <f>IF($Q170&lt;&gt;"",IF($G170="周付",($Q170+1)*7+$P170-1+_xlfn.IFNA(VLOOKUP($B170,租期调整!A:B,2,0),0),EDATE($P170+_xlfn.IFNA(VLOOKUP($B170,租期调整!A:B,2,0),0),$Q170+1)-1),"")</f>
        <v>45123</v>
      </c>
      <c r="T170" s="173">
        <v>-6000</v>
      </c>
      <c r="U170" s="173"/>
      <c r="V170" s="199">
        <f>SUM(Z170:BD170)</f>
        <v>4000</v>
      </c>
      <c r="W170" s="193">
        <f t="shared" ref="W170:W198" si="25">SUM($Z170:$BD170)+$T170-$U170</f>
        <v>-2000</v>
      </c>
      <c r="X170" s="211" t="str">
        <f t="shared" ref="X170:X186" ca="1" si="26">IF(K170="生效中",((I170+W170-J170/IF(G170="月付",30,7)*MAX(TODAY()-O170,0))/I170),"")</f>
        <v/>
      </c>
      <c r="Y170" s="191" t="s">
        <v>1027</v>
      </c>
      <c r="Z170" s="160"/>
      <c r="AA170" s="160"/>
      <c r="AB170" s="160"/>
      <c r="AC170" s="216">
        <v>2000</v>
      </c>
      <c r="AD170" s="160"/>
      <c r="AE170" s="160"/>
      <c r="AF170" s="160"/>
      <c r="AG170" s="160"/>
      <c r="AH170" s="160"/>
      <c r="AI170" s="160"/>
      <c r="AJ170" s="216">
        <v>2000</v>
      </c>
      <c r="AK170" s="160"/>
      <c r="AL170" s="160"/>
      <c r="AM170" s="160"/>
      <c r="AN170" s="160"/>
      <c r="AO170" s="160"/>
      <c r="AP170" s="160"/>
      <c r="AQ170" s="160"/>
      <c r="AR170" s="160"/>
      <c r="AS170" s="160"/>
      <c r="AT170" s="160"/>
      <c r="AU170" s="160"/>
      <c r="AV170" s="160"/>
      <c r="AW170" s="160"/>
      <c r="AX170" s="160"/>
      <c r="AY170" s="160"/>
      <c r="AZ170" s="160"/>
      <c r="BA170" s="160"/>
      <c r="BB170" s="160"/>
      <c r="BC170" s="160"/>
      <c r="BD170" s="160"/>
    </row>
    <row r="171" spans="1:56" x14ac:dyDescent="0.15">
      <c r="A171" s="157">
        <f>IF(H171&lt;&gt;"",VLOOKUP(H171,车牌序号!A:B,2,0),"")</f>
        <v>24</v>
      </c>
      <c r="B171" s="157" t="s">
        <v>1021</v>
      </c>
      <c r="C171" s="82" t="s">
        <v>1028</v>
      </c>
      <c r="D171" s="82" t="s">
        <v>1029</v>
      </c>
      <c r="E171" s="90">
        <v>45093</v>
      </c>
      <c r="F171" s="90">
        <v>45275</v>
      </c>
      <c r="G171" s="82" t="s">
        <v>1024</v>
      </c>
      <c r="H171" s="82" t="s">
        <v>465</v>
      </c>
      <c r="I171" s="188">
        <v>8000</v>
      </c>
      <c r="J171" s="188">
        <v>7000</v>
      </c>
      <c r="K171" s="166" t="s">
        <v>1026</v>
      </c>
      <c r="L171" s="150"/>
      <c r="O171" s="158">
        <f t="shared" si="24"/>
        <v>45154</v>
      </c>
      <c r="P171" s="170">
        <v>45094</v>
      </c>
      <c r="Q171" s="85">
        <v>1</v>
      </c>
      <c r="R171" s="196">
        <f>IF($Q171&lt;&gt;"",IF($G171="周付",($Q171)*7+$P171+_xlfn.IFNA(VLOOKUP($B171,租期调整!A:B,2,0),0),EDATE($P171+_xlfn.IFNA(VLOOKUP($B171,租期调整!A:B,2,0),0),$Q171)),"")</f>
        <v>45124</v>
      </c>
      <c r="S171" s="196">
        <f>IF($Q171&lt;&gt;"",IF($G171="周付",($Q171+1)*7+$P171-1+_xlfn.IFNA(VLOOKUP($B171,租期调整!A:B,2,0),0),EDATE($P171+_xlfn.IFNA(VLOOKUP($B171,租期调整!A:B,2,0),0),$Q171+1)-1),"")</f>
        <v>45154</v>
      </c>
      <c r="T171" s="173">
        <v>0</v>
      </c>
      <c r="U171" s="173">
        <v>7000</v>
      </c>
      <c r="V171" s="199">
        <f>SUM(Z171:BD171)</f>
        <v>7000</v>
      </c>
      <c r="W171" s="193">
        <f t="shared" si="25"/>
        <v>0</v>
      </c>
      <c r="X171" s="211">
        <f t="shared" ca="1" si="26"/>
        <v>1</v>
      </c>
      <c r="Y171" s="191" t="s">
        <v>1030</v>
      </c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>
        <v>7000</v>
      </c>
      <c r="AQ171" s="160"/>
      <c r="AR171" s="160"/>
      <c r="AS171" s="160"/>
      <c r="AT171" s="160"/>
      <c r="AU171" s="160"/>
      <c r="AV171" s="160"/>
      <c r="AW171" s="160"/>
      <c r="AX171" s="160"/>
      <c r="AY171" s="160"/>
      <c r="AZ171" s="160"/>
      <c r="BA171" s="160"/>
      <c r="BB171" s="160"/>
      <c r="BC171" s="160"/>
      <c r="BD171" s="160"/>
    </row>
    <row r="172" spans="1:56" ht="28.5" x14ac:dyDescent="0.15">
      <c r="A172" s="157">
        <f>IF(H172&lt;&gt;"",VLOOKUP(H172,车牌序号!A:B,2,0),"")</f>
        <v>17</v>
      </c>
      <c r="B172" s="157" t="s">
        <v>1031</v>
      </c>
      <c r="C172" s="82" t="s">
        <v>1033</v>
      </c>
      <c r="D172" s="82" t="s">
        <v>351</v>
      </c>
      <c r="E172" s="90">
        <v>45093</v>
      </c>
      <c r="F172" s="90">
        <v>45214</v>
      </c>
      <c r="G172" s="82" t="s">
        <v>265</v>
      </c>
      <c r="H172" s="82" t="s">
        <v>451</v>
      </c>
      <c r="I172" s="188">
        <v>8000</v>
      </c>
      <c r="J172" s="188">
        <v>7000</v>
      </c>
      <c r="K172" s="166" t="s">
        <v>404</v>
      </c>
      <c r="L172" s="150" t="s">
        <v>1070</v>
      </c>
      <c r="O172" s="158">
        <f t="shared" si="24"/>
        <v>45123</v>
      </c>
      <c r="P172" s="170">
        <v>45094</v>
      </c>
      <c r="Q172" s="85">
        <v>0</v>
      </c>
      <c r="R172" s="196">
        <f>IF($Q172&lt;&gt;"",IF($G172="周付",($Q172)*7+$P172+_xlfn.IFNA(VLOOKUP($B172,租期调整!A:B,2,0),0),EDATE($P172+_xlfn.IFNA(VLOOKUP($B172,租期调整!A:B,2,0),0),$Q172)),"")</f>
        <v>45094</v>
      </c>
      <c r="S172" s="196">
        <f>IF($Q172&lt;&gt;"",IF($G172="周付",($Q172+1)*7+$P172-1+_xlfn.IFNA(VLOOKUP($B172,租期调整!A:B,2,0),0),EDATE($P172+_xlfn.IFNA(VLOOKUP($B172,租期调整!A:B,2,0),0),$Q172+1)-1),"")</f>
        <v>45123</v>
      </c>
      <c r="T172" s="173">
        <v>-6000</v>
      </c>
      <c r="U172" s="173"/>
      <c r="V172" s="199">
        <f>SUM(Z172:BD172)</f>
        <v>5000</v>
      </c>
      <c r="W172" s="193">
        <f t="shared" si="25"/>
        <v>-1000</v>
      </c>
      <c r="X172" s="211">
        <f t="shared" ca="1" si="26"/>
        <v>0.37916666666666665</v>
      </c>
      <c r="Y172" s="191" t="s">
        <v>1027</v>
      </c>
      <c r="Z172" s="160"/>
      <c r="AA172" s="160"/>
      <c r="AB172" s="160"/>
      <c r="AC172" s="160"/>
      <c r="AD172" s="216">
        <v>2000</v>
      </c>
      <c r="AE172" s="160"/>
      <c r="AF172" s="160"/>
      <c r="AG172" s="160"/>
      <c r="AH172" s="160"/>
      <c r="AI172" s="160"/>
      <c r="AJ172" s="160"/>
      <c r="AK172" s="160"/>
      <c r="AL172" s="160"/>
      <c r="AM172" s="160"/>
      <c r="AN172" s="160"/>
      <c r="AO172" s="160"/>
      <c r="AP172" s="160"/>
      <c r="AQ172" s="160"/>
      <c r="AR172" s="216">
        <v>3000</v>
      </c>
      <c r="AS172" s="160"/>
      <c r="AT172" s="160"/>
      <c r="AU172" s="160"/>
      <c r="AV172" s="160"/>
      <c r="AW172" s="160"/>
      <c r="AX172" s="160"/>
      <c r="AY172" s="160"/>
      <c r="AZ172" s="160"/>
      <c r="BA172" s="160"/>
      <c r="BB172" s="160"/>
      <c r="BC172" s="160"/>
      <c r="BD172" s="160"/>
    </row>
    <row r="173" spans="1:56" x14ac:dyDescent="0.15">
      <c r="A173" s="157">
        <f>IF(H173&lt;&gt;"",VLOOKUP(H173,车牌序号!A:B,2,0),"")</f>
        <v>41</v>
      </c>
      <c r="B173" s="157" t="s">
        <v>1032</v>
      </c>
      <c r="C173" s="82" t="s">
        <v>1035</v>
      </c>
      <c r="D173" s="82" t="s">
        <v>1029</v>
      </c>
      <c r="E173" s="90">
        <v>45093</v>
      </c>
      <c r="F173" s="90">
        <v>45184</v>
      </c>
      <c r="G173" s="82" t="s">
        <v>265</v>
      </c>
      <c r="H173" s="82" t="s">
        <v>494</v>
      </c>
      <c r="I173" s="188">
        <v>8000</v>
      </c>
      <c r="J173" s="188">
        <v>7200</v>
      </c>
      <c r="K173" s="166" t="s">
        <v>404</v>
      </c>
      <c r="M173" s="153"/>
      <c r="O173" s="158">
        <f t="shared" si="24"/>
        <v>45154</v>
      </c>
      <c r="P173" s="170">
        <v>45094</v>
      </c>
      <c r="Q173" s="85">
        <v>1</v>
      </c>
      <c r="R173" s="196">
        <f>IF($Q173&lt;&gt;"",IF($G173="周付",($Q173)*7+$P173+_xlfn.IFNA(VLOOKUP($B173,租期调整!A:B,2,0),0),EDATE($P173+_xlfn.IFNA(VLOOKUP($B173,租期调整!A:B,2,0),0),$Q173)),"")</f>
        <v>45124</v>
      </c>
      <c r="S173" s="196">
        <f>IF($Q173&lt;&gt;"",IF($G173="周付",($Q173+1)*7+$P173-1+_xlfn.IFNA(VLOOKUP($B173,租期调整!A:B,2,0),0),EDATE($P173+_xlfn.IFNA(VLOOKUP($B173,租期调整!A:B,2,0),0),$Q173+1)-1),"")</f>
        <v>45154</v>
      </c>
      <c r="T173" s="173">
        <v>0</v>
      </c>
      <c r="U173" s="173">
        <v>7200</v>
      </c>
      <c r="V173" s="199">
        <f t="shared" ref="V173:V180" si="27">SUM(Z173:BD173)</f>
        <v>7200</v>
      </c>
      <c r="W173" s="193">
        <f t="shared" si="25"/>
        <v>0</v>
      </c>
      <c r="X173" s="211">
        <f t="shared" ca="1" si="26"/>
        <v>1</v>
      </c>
      <c r="Y173" s="191"/>
      <c r="Z173" s="160"/>
      <c r="AA173" s="160"/>
      <c r="AB173" s="160"/>
      <c r="AC173" s="160"/>
      <c r="AD173" s="160"/>
      <c r="AE173" s="160"/>
      <c r="AF173" s="160"/>
      <c r="AG173" s="160"/>
      <c r="AH173" s="160"/>
      <c r="AI173" s="160"/>
      <c r="AJ173" s="160"/>
      <c r="AK173" s="160"/>
      <c r="AL173" s="160"/>
      <c r="AM173" s="160"/>
      <c r="AN173" s="160"/>
      <c r="AO173" s="160"/>
      <c r="AP173" s="160">
        <v>7200</v>
      </c>
      <c r="AQ173" s="160"/>
      <c r="AR173" s="160"/>
      <c r="AS173" s="160"/>
      <c r="AT173" s="160"/>
      <c r="AU173" s="160"/>
      <c r="AV173" s="160"/>
      <c r="AW173" s="160"/>
      <c r="AX173" s="160"/>
      <c r="AY173" s="160"/>
      <c r="AZ173" s="160"/>
      <c r="BA173" s="160"/>
      <c r="BB173" s="160"/>
      <c r="BC173" s="160"/>
      <c r="BD173" s="160"/>
    </row>
    <row r="174" spans="1:56" x14ac:dyDescent="0.15">
      <c r="A174" s="157">
        <f>IF(H174&lt;&gt;"",VLOOKUP(H174,车牌序号!A:B,2,0),"")</f>
        <v>3</v>
      </c>
      <c r="B174" s="157" t="s">
        <v>1034</v>
      </c>
      <c r="C174" s="82" t="s">
        <v>1036</v>
      </c>
      <c r="D174" s="82" t="s">
        <v>1029</v>
      </c>
      <c r="E174" s="90">
        <v>45093</v>
      </c>
      <c r="F174" s="90">
        <v>45184</v>
      </c>
      <c r="G174" s="82" t="s">
        <v>265</v>
      </c>
      <c r="H174" s="82" t="s">
        <v>431</v>
      </c>
      <c r="I174" s="188">
        <v>8000</v>
      </c>
      <c r="J174" s="188">
        <v>7200</v>
      </c>
      <c r="K174" s="166" t="s">
        <v>404</v>
      </c>
      <c r="M174" s="153"/>
      <c r="O174" s="158">
        <f t="shared" si="24"/>
        <v>45155</v>
      </c>
      <c r="P174" s="170">
        <v>45095</v>
      </c>
      <c r="Q174" s="85">
        <v>1</v>
      </c>
      <c r="R174" s="196">
        <f>IF($Q174&lt;&gt;"",IF($G174="周付",($Q174)*7+$P174+_xlfn.IFNA(VLOOKUP($B174,租期调整!A:B,2,0),0),EDATE($P174+_xlfn.IFNA(VLOOKUP($B174,租期调整!A:B,2,0),0),$Q174)),"")</f>
        <v>45125</v>
      </c>
      <c r="S174" s="196">
        <f>IF($Q174&lt;&gt;"",IF($G174="周付",($Q174+1)*7+$P174-1+_xlfn.IFNA(VLOOKUP($B174,租期调整!A:B,2,0),0),EDATE($P174+_xlfn.IFNA(VLOOKUP($B174,租期调整!A:B,2,0),0),$Q174+1)-1),"")</f>
        <v>45155</v>
      </c>
      <c r="T174" s="173">
        <v>0</v>
      </c>
      <c r="U174" s="173">
        <v>7200</v>
      </c>
      <c r="V174" s="199">
        <f t="shared" si="27"/>
        <v>7200</v>
      </c>
      <c r="W174" s="193">
        <f t="shared" si="25"/>
        <v>0</v>
      </c>
      <c r="X174" s="211">
        <f t="shared" ca="1" si="26"/>
        <v>1</v>
      </c>
      <c r="Y174" s="191"/>
      <c r="Z174" s="160"/>
      <c r="AA174" s="160"/>
      <c r="AB174" s="160"/>
      <c r="AC174" s="160"/>
      <c r="AD174" s="160"/>
      <c r="AE174" s="160"/>
      <c r="AF174" s="160"/>
      <c r="AG174" s="160"/>
      <c r="AH174" s="160"/>
      <c r="AI174" s="160"/>
      <c r="AJ174" s="160"/>
      <c r="AK174" s="160"/>
      <c r="AL174" s="160"/>
      <c r="AM174" s="160"/>
      <c r="AN174" s="160"/>
      <c r="AO174" s="160"/>
      <c r="AP174" s="160">
        <v>7200</v>
      </c>
      <c r="AQ174" s="160"/>
      <c r="AR174" s="160"/>
      <c r="AS174" s="160"/>
      <c r="AT174" s="160"/>
      <c r="AU174" s="160"/>
      <c r="AV174" s="160"/>
      <c r="AW174" s="160"/>
      <c r="AX174" s="160"/>
      <c r="AY174" s="160"/>
      <c r="AZ174" s="160"/>
      <c r="BA174" s="160"/>
      <c r="BB174" s="160"/>
      <c r="BC174" s="160"/>
      <c r="BD174" s="160"/>
    </row>
    <row r="175" spans="1:56" x14ac:dyDescent="0.15">
      <c r="A175" s="157">
        <f>IF(H175&lt;&gt;"",VLOOKUP(H175,车牌序号!A:B,2,0),"")</f>
        <v>52</v>
      </c>
      <c r="B175" s="157" t="s">
        <v>1047</v>
      </c>
      <c r="C175" s="82" t="s">
        <v>1049</v>
      </c>
      <c r="D175" s="82" t="s">
        <v>1053</v>
      </c>
      <c r="E175" s="90">
        <v>45096</v>
      </c>
      <c r="F175" s="90">
        <v>45230</v>
      </c>
      <c r="G175" s="82" t="s">
        <v>1054</v>
      </c>
      <c r="H175" s="82" t="s">
        <v>1050</v>
      </c>
      <c r="I175" s="188">
        <v>5000</v>
      </c>
      <c r="J175" s="188">
        <v>6800</v>
      </c>
      <c r="K175" s="166" t="s">
        <v>1055</v>
      </c>
      <c r="L175" s="150" t="s">
        <v>1070</v>
      </c>
      <c r="M175" s="153"/>
      <c r="O175" s="158">
        <f t="shared" si="24"/>
        <v>45157</v>
      </c>
      <c r="P175" s="170">
        <v>45097</v>
      </c>
      <c r="Q175" s="85">
        <v>1</v>
      </c>
      <c r="R175" s="196">
        <f>IF($Q175&lt;&gt;"",IF($G175="周付",($Q175)*7+$P175+_xlfn.IFNA(VLOOKUP($B175,租期调整!A:B,2,0),0),EDATE($P175+_xlfn.IFNA(VLOOKUP($B175,租期调整!A:B,2,0),0),$Q175)),"")</f>
        <v>45127</v>
      </c>
      <c r="S175" s="196">
        <f>IF($Q175&lt;&gt;"",IF($G175="周付",($Q175+1)*7+$P175-1+_xlfn.IFNA(VLOOKUP($B175,租期调整!A:B,2,0),0),EDATE($P175+_xlfn.IFNA(VLOOKUP($B175,租期调整!A:B,2,0),0),$Q175+1)-1),"")</f>
        <v>45157</v>
      </c>
      <c r="T175" s="173">
        <v>0</v>
      </c>
      <c r="U175" s="173">
        <v>6800</v>
      </c>
      <c r="V175" s="199">
        <f t="shared" si="27"/>
        <v>6800</v>
      </c>
      <c r="W175" s="193">
        <f t="shared" si="25"/>
        <v>0</v>
      </c>
      <c r="X175" s="211">
        <f t="shared" ca="1" si="26"/>
        <v>1</v>
      </c>
      <c r="Y175" s="191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>
        <v>6800</v>
      </c>
      <c r="AS175" s="160"/>
      <c r="AT175" s="160"/>
      <c r="AU175" s="160"/>
      <c r="AV175" s="160"/>
      <c r="AW175" s="160"/>
      <c r="AX175" s="160"/>
      <c r="AY175" s="160"/>
      <c r="AZ175" s="160"/>
      <c r="BA175" s="160"/>
      <c r="BB175" s="160"/>
      <c r="BC175" s="160"/>
      <c r="BD175" s="160"/>
    </row>
    <row r="176" spans="1:56" x14ac:dyDescent="0.15">
      <c r="A176" s="157">
        <f>IF(H176&lt;&gt;"",VLOOKUP(H176,车牌序号!A:B,2,0),"")</f>
        <v>120</v>
      </c>
      <c r="B176" s="157" t="s">
        <v>1048</v>
      </c>
      <c r="C176" s="82" t="s">
        <v>1051</v>
      </c>
      <c r="D176" s="82" t="s">
        <v>1053</v>
      </c>
      <c r="E176" s="90">
        <v>45096</v>
      </c>
      <c r="F176" s="90">
        <v>45199</v>
      </c>
      <c r="G176" s="82" t="s">
        <v>1054</v>
      </c>
      <c r="H176" s="82" t="s">
        <v>1052</v>
      </c>
      <c r="I176" s="188">
        <v>5000</v>
      </c>
      <c r="J176" s="188">
        <v>4500</v>
      </c>
      <c r="K176" s="166" t="s">
        <v>1055</v>
      </c>
      <c r="L176" s="150" t="s">
        <v>1070</v>
      </c>
      <c r="M176" s="153"/>
      <c r="O176" s="158">
        <f t="shared" si="24"/>
        <v>45157</v>
      </c>
      <c r="P176" s="170">
        <v>45097</v>
      </c>
      <c r="Q176" s="85">
        <v>1</v>
      </c>
      <c r="R176" s="196">
        <f>IF($Q176&lt;&gt;"",IF($G176="周付",($Q176)*7+$P176+_xlfn.IFNA(VLOOKUP($B175,租期调整!A:B,2,0),0),EDATE($P176+_xlfn.IFNA(VLOOKUP($B175,租期调整!A:B,2,0),0),$Q176)),"")</f>
        <v>45127</v>
      </c>
      <c r="S176" s="196">
        <f>IF($Q176&lt;&gt;"",IF($G176="周付",($Q176+1)*7+$P176-1+_xlfn.IFNA(VLOOKUP($B175,租期调整!A:B,2,0),0),EDATE($P176+_xlfn.IFNA(VLOOKUP($B175,租期调整!A:B,2,0),0),$Q176+1)-1),"")</f>
        <v>45157</v>
      </c>
      <c r="T176" s="173">
        <v>0</v>
      </c>
      <c r="U176" s="173">
        <v>4500</v>
      </c>
      <c r="V176" s="199">
        <f t="shared" si="27"/>
        <v>4500</v>
      </c>
      <c r="W176" s="193">
        <f t="shared" si="25"/>
        <v>0</v>
      </c>
      <c r="X176" s="211">
        <f t="shared" ca="1" si="26"/>
        <v>1</v>
      </c>
      <c r="Y176" s="191"/>
      <c r="Z176" s="160"/>
      <c r="AA176" s="160"/>
      <c r="AB176" s="160"/>
      <c r="AC176" s="160"/>
      <c r="AD176" s="160"/>
      <c r="AE176" s="160"/>
      <c r="AF176" s="160"/>
      <c r="AG176" s="160"/>
      <c r="AH176" s="160"/>
      <c r="AI176" s="160"/>
      <c r="AJ176" s="160"/>
      <c r="AK176" s="160"/>
      <c r="AL176" s="160"/>
      <c r="AM176" s="160"/>
      <c r="AN176" s="160"/>
      <c r="AO176" s="160"/>
      <c r="AP176" s="160"/>
      <c r="AQ176" s="160"/>
      <c r="AR176" s="160">
        <v>4500</v>
      </c>
      <c r="AS176" s="160"/>
      <c r="AT176" s="160"/>
      <c r="AU176" s="160"/>
      <c r="AV176" s="160"/>
      <c r="AW176" s="160"/>
      <c r="AX176" s="160"/>
      <c r="AY176" s="160"/>
      <c r="AZ176" s="160"/>
      <c r="BA176" s="160"/>
      <c r="BB176" s="160"/>
      <c r="BC176" s="160"/>
      <c r="BD176" s="160"/>
    </row>
    <row r="177" spans="1:56" ht="28.5" x14ac:dyDescent="0.15">
      <c r="A177" s="157">
        <f>IF(H177&lt;&gt;"",VLOOKUP(H177,车牌序号!A:B,2,0),"")</f>
        <v>103</v>
      </c>
      <c r="B177" s="157" t="s">
        <v>1062</v>
      </c>
      <c r="C177" s="82" t="s">
        <v>1056</v>
      </c>
      <c r="D177" s="82" t="s">
        <v>1057</v>
      </c>
      <c r="E177" s="90">
        <v>45097</v>
      </c>
      <c r="F177" s="90">
        <v>45207</v>
      </c>
      <c r="G177" s="82" t="s">
        <v>1058</v>
      </c>
      <c r="H177" s="82" t="s">
        <v>1059</v>
      </c>
      <c r="I177" s="188">
        <v>8000</v>
      </c>
      <c r="J177" s="188">
        <v>6800</v>
      </c>
      <c r="K177" s="166" t="s">
        <v>1060</v>
      </c>
      <c r="L177" s="153">
        <v>45098</v>
      </c>
      <c r="M177" s="153"/>
      <c r="O177" s="158">
        <f t="shared" si="24"/>
        <v>45159</v>
      </c>
      <c r="P177" s="170">
        <v>45099</v>
      </c>
      <c r="Q177" s="85">
        <v>1</v>
      </c>
      <c r="R177" s="196">
        <f>IF($Q177&lt;&gt;"",IF($G177="周付",($Q177)*7+$P177+_xlfn.IFNA(VLOOKUP($B176,租期调整!A:B,2,0),0),EDATE($P177+_xlfn.IFNA(VLOOKUP($B176,租期调整!A:B,2,0),0),$Q177)),"")</f>
        <v>45129</v>
      </c>
      <c r="S177" s="196">
        <f>IF($Q177&lt;&gt;"",IF($G177="周付",($Q177+1)*7+$P177-1+_xlfn.IFNA(VLOOKUP($B176,租期调整!A:B,2,0),0),EDATE($P177+_xlfn.IFNA(VLOOKUP($B176,租期调整!A:B,2,0),0),$Q177+1)-1),"")</f>
        <v>45159</v>
      </c>
      <c r="T177" s="173">
        <v>-6000</v>
      </c>
      <c r="U177" s="173">
        <v>6800</v>
      </c>
      <c r="V177" s="199">
        <f t="shared" si="27"/>
        <v>12800</v>
      </c>
      <c r="W177" s="193">
        <f t="shared" si="25"/>
        <v>0</v>
      </c>
      <c r="X177" s="211">
        <f t="shared" ca="1" si="26"/>
        <v>1</v>
      </c>
      <c r="Y177" s="191" t="s">
        <v>1061</v>
      </c>
      <c r="Z177" s="160"/>
      <c r="AA177" s="160"/>
      <c r="AB177" s="160"/>
      <c r="AC177" s="216">
        <v>2000</v>
      </c>
      <c r="AD177" s="160"/>
      <c r="AE177" s="160"/>
      <c r="AF177" s="160"/>
      <c r="AG177" s="160"/>
      <c r="AH177" s="160"/>
      <c r="AI177" s="160"/>
      <c r="AJ177" s="160"/>
      <c r="AK177" s="216">
        <v>2000</v>
      </c>
      <c r="AL177" s="160"/>
      <c r="AM177" s="160"/>
      <c r="AN177" s="160"/>
      <c r="AO177" s="160"/>
      <c r="AP177" s="160"/>
      <c r="AQ177" s="216">
        <v>2000</v>
      </c>
      <c r="AR177" s="160"/>
      <c r="AS177" s="160"/>
      <c r="AT177" s="160"/>
      <c r="AU177" s="160">
        <v>6800</v>
      </c>
      <c r="AV177" s="160"/>
      <c r="AW177" s="160"/>
      <c r="AX177" s="160"/>
      <c r="AY177" s="160"/>
      <c r="AZ177" s="160"/>
      <c r="BA177" s="160"/>
      <c r="BB177" s="160"/>
      <c r="BC177" s="160"/>
      <c r="BD177" s="160"/>
    </row>
    <row r="178" spans="1:56" ht="28.5" x14ac:dyDescent="0.15">
      <c r="A178" s="157">
        <f>IF(H178&lt;&gt;"",VLOOKUP(H178,车牌序号!A:B,2,0),"")</f>
        <v>28</v>
      </c>
      <c r="B178" s="157" t="s">
        <v>1063</v>
      </c>
      <c r="C178" s="82" t="s">
        <v>1064</v>
      </c>
      <c r="D178" s="82" t="s">
        <v>1065</v>
      </c>
      <c r="E178" s="90">
        <v>45097</v>
      </c>
      <c r="F178" s="90">
        <v>45218</v>
      </c>
      <c r="G178" s="82" t="s">
        <v>1066</v>
      </c>
      <c r="H178" s="82" t="s">
        <v>1067</v>
      </c>
      <c r="I178" s="188">
        <v>8000</v>
      </c>
      <c r="J178" s="188">
        <v>6800</v>
      </c>
      <c r="K178" s="166" t="s">
        <v>1068</v>
      </c>
      <c r="L178" s="153">
        <v>45098</v>
      </c>
      <c r="M178" s="153"/>
      <c r="O178" s="158">
        <f t="shared" si="24"/>
        <v>45128</v>
      </c>
      <c r="P178" s="170">
        <v>45099</v>
      </c>
      <c r="Q178" s="85">
        <v>0</v>
      </c>
      <c r="R178" s="196">
        <f>IF($Q178&lt;&gt;"",IF($G178="周付",($Q178)*7+$P178+_xlfn.IFNA(VLOOKUP($B177,租期调整!A:B,2,0),0),EDATE($P178+_xlfn.IFNA(VLOOKUP($B177,租期调整!A:B,2,0),0),$Q178)),"")</f>
        <v>45099</v>
      </c>
      <c r="S178" s="196">
        <f>IF($Q178&lt;&gt;"",IF($G178="周付",($Q178+1)*7+$P178-1+_xlfn.IFNA(VLOOKUP($B177,租期调整!A:B,2,0),0),EDATE($P178+_xlfn.IFNA(VLOOKUP($B177,租期调整!A:B,2,0),0),$Q178+1)-1),"")</f>
        <v>45128</v>
      </c>
      <c r="T178" s="173">
        <v>-8000</v>
      </c>
      <c r="U178" s="173"/>
      <c r="V178" s="199">
        <f t="shared" si="27"/>
        <v>6000</v>
      </c>
      <c r="W178" s="193">
        <f t="shared" si="25"/>
        <v>-2000</v>
      </c>
      <c r="X178" s="211">
        <f t="shared" ca="1" si="26"/>
        <v>0.41</v>
      </c>
      <c r="Y178" s="191" t="s">
        <v>1075</v>
      </c>
      <c r="Z178" s="216">
        <v>2000</v>
      </c>
      <c r="AA178" s="160"/>
      <c r="AB178" s="160"/>
      <c r="AC178" s="160"/>
      <c r="AD178" s="160"/>
      <c r="AE178" s="160"/>
      <c r="AF178" s="216">
        <v>2000</v>
      </c>
      <c r="AG178" s="160"/>
      <c r="AH178" s="160"/>
      <c r="AI178" s="160"/>
      <c r="AJ178" s="160"/>
      <c r="AK178" s="160"/>
      <c r="AL178" s="160"/>
      <c r="AM178" s="160"/>
      <c r="AN178" s="160"/>
      <c r="AO178" s="160"/>
      <c r="AP178" s="216">
        <v>2000</v>
      </c>
      <c r="AQ178" s="160"/>
      <c r="AR178" s="160"/>
      <c r="AS178" s="160"/>
      <c r="AT178" s="160"/>
      <c r="AU178" s="160"/>
      <c r="AV178" s="160"/>
      <c r="AW178" s="160"/>
      <c r="AX178" s="160"/>
      <c r="AY178" s="160"/>
      <c r="AZ178" s="160"/>
      <c r="BA178" s="160"/>
      <c r="BB178" s="160"/>
      <c r="BC178" s="160"/>
      <c r="BD178" s="160"/>
    </row>
    <row r="179" spans="1:56" x14ac:dyDescent="0.15">
      <c r="A179" s="157">
        <f>IF(H179&lt;&gt;"",VLOOKUP(H179,车牌序号!A:B,2,0),"")</f>
        <v>67</v>
      </c>
      <c r="B179" s="157" t="s">
        <v>1071</v>
      </c>
      <c r="C179" s="82" t="s">
        <v>1072</v>
      </c>
      <c r="D179" s="82" t="s">
        <v>1065</v>
      </c>
      <c r="E179" s="90">
        <v>45098</v>
      </c>
      <c r="F179" s="90">
        <v>45207</v>
      </c>
      <c r="G179" s="82" t="s">
        <v>1066</v>
      </c>
      <c r="H179" s="82" t="s">
        <v>1073</v>
      </c>
      <c r="I179" s="188">
        <v>5000</v>
      </c>
      <c r="J179" s="188">
        <v>6800</v>
      </c>
      <c r="K179" s="166" t="s">
        <v>1068</v>
      </c>
      <c r="M179" s="153"/>
      <c r="O179" s="158">
        <f t="shared" si="24"/>
        <v>45128</v>
      </c>
      <c r="P179" s="170">
        <v>45099</v>
      </c>
      <c r="Q179" s="85">
        <v>0</v>
      </c>
      <c r="R179" s="196">
        <f>IF($Q179&lt;&gt;"",IF($G179="周付",($Q179)*7+$P179+_xlfn.IFNA(VLOOKUP($B178,租期调整!A:B,2,0),0),EDATE($P179+_xlfn.IFNA(VLOOKUP($B178,租期调整!A:B,2,0),0),$Q179)),"")</f>
        <v>45099</v>
      </c>
      <c r="S179" s="196">
        <f>IF($Q179&lt;&gt;"",IF($G179="周付",($Q179+1)*7+$P179-1+_xlfn.IFNA(VLOOKUP($B178,租期调整!A:B,2,0),0),EDATE($P179+_xlfn.IFNA(VLOOKUP($B178,租期调整!A:B,2,0),0),$Q179+1)-1),"")</f>
        <v>45128</v>
      </c>
      <c r="T179" s="173">
        <v>0</v>
      </c>
      <c r="U179" s="173"/>
      <c r="V179" s="199">
        <f t="shared" si="27"/>
        <v>0</v>
      </c>
      <c r="W179" s="193">
        <f t="shared" si="25"/>
        <v>0</v>
      </c>
      <c r="X179" s="211">
        <f t="shared" ca="1" si="26"/>
        <v>0.45600000000000002</v>
      </c>
      <c r="Y179" s="191" t="s">
        <v>1074</v>
      </c>
      <c r="Z179" s="160"/>
      <c r="AA179" s="160"/>
      <c r="AB179" s="160"/>
      <c r="AC179" s="160"/>
      <c r="AD179" s="160"/>
      <c r="AE179" s="160"/>
      <c r="AF179" s="160"/>
      <c r="AG179" s="160"/>
      <c r="AH179" s="160"/>
      <c r="AI179" s="160"/>
      <c r="AJ179" s="160"/>
      <c r="AK179" s="160"/>
      <c r="AL179" s="160"/>
      <c r="AM179" s="160"/>
      <c r="AN179" s="160"/>
      <c r="AO179" s="160"/>
      <c r="AP179" s="160"/>
      <c r="AQ179" s="160"/>
      <c r="AR179" s="160"/>
      <c r="AS179" s="160"/>
      <c r="AT179" s="160"/>
      <c r="AU179" s="160"/>
      <c r="AV179" s="160"/>
      <c r="AW179" s="160"/>
      <c r="AX179" s="160"/>
      <c r="AY179" s="160"/>
      <c r="AZ179" s="160"/>
      <c r="BA179" s="160"/>
      <c r="BB179" s="160"/>
      <c r="BC179" s="160"/>
      <c r="BD179" s="160"/>
    </row>
    <row r="180" spans="1:56" x14ac:dyDescent="0.15">
      <c r="A180" s="157">
        <f>IF(H180&lt;&gt;"",VLOOKUP(H180,车牌序号!A:B,2,0),"")</f>
        <v>15</v>
      </c>
      <c r="B180" s="157" t="s">
        <v>1077</v>
      </c>
      <c r="C180" s="82" t="s">
        <v>1078</v>
      </c>
      <c r="D180" s="82" t="s">
        <v>1079</v>
      </c>
      <c r="E180" s="90">
        <v>45102</v>
      </c>
      <c r="F180" s="90">
        <v>45284</v>
      </c>
      <c r="G180" s="82" t="s">
        <v>1080</v>
      </c>
      <c r="H180" s="82" t="s">
        <v>1081</v>
      </c>
      <c r="I180" s="188">
        <v>8000</v>
      </c>
      <c r="J180" s="188">
        <v>6500</v>
      </c>
      <c r="K180" s="166" t="s">
        <v>1082</v>
      </c>
      <c r="M180" s="153"/>
      <c r="O180" s="158">
        <f t="shared" si="24"/>
        <v>45132</v>
      </c>
      <c r="P180" s="170">
        <v>45103</v>
      </c>
      <c r="Q180" s="85">
        <v>0</v>
      </c>
      <c r="R180" s="196">
        <f>IF($Q180&lt;&gt;"",IF($G180="周付",($Q180)*7+$P180+_xlfn.IFNA(VLOOKUP($B179,租期调整!A:B,2,0),0),EDATE($P180+_xlfn.IFNA(VLOOKUP($B179,租期调整!A:B,2,0),0),$Q180)),"")</f>
        <v>45103</v>
      </c>
      <c r="S180" s="196">
        <f>IF($Q180&lt;&gt;"",IF($G180="周付",($Q180+1)*7+$P180-1+_xlfn.IFNA(VLOOKUP($B179,租期调整!A:B,2,0),0),EDATE($P180+_xlfn.IFNA(VLOOKUP($B179,租期调整!A:B,2,0),0),$Q180+1)-1),"")</f>
        <v>45132</v>
      </c>
      <c r="T180" s="173">
        <v>-8000</v>
      </c>
      <c r="U180" s="173"/>
      <c r="V180" s="199">
        <f t="shared" si="27"/>
        <v>6000</v>
      </c>
      <c r="W180" s="193">
        <f t="shared" si="25"/>
        <v>-2000</v>
      </c>
      <c r="X180" s="211">
        <f t="shared" ca="1" si="26"/>
        <v>0.53333333333333333</v>
      </c>
      <c r="Y180" s="191" t="s">
        <v>1083</v>
      </c>
      <c r="Z180" s="160"/>
      <c r="AA180" s="160"/>
      <c r="AB180" s="216">
        <v>2000</v>
      </c>
      <c r="AC180" s="160"/>
      <c r="AD180" s="160"/>
      <c r="AE180" s="160"/>
      <c r="AF180" s="160"/>
      <c r="AG180" s="160"/>
      <c r="AH180" s="160"/>
      <c r="AI180" s="216">
        <v>2000</v>
      </c>
      <c r="AJ180" s="160"/>
      <c r="AK180" s="160"/>
      <c r="AL180" s="160"/>
      <c r="AM180" s="160"/>
      <c r="AN180" s="160"/>
      <c r="AO180" s="160"/>
      <c r="AP180" s="216">
        <v>2000</v>
      </c>
      <c r="AQ180" s="160"/>
      <c r="AR180" s="160"/>
      <c r="AS180" s="160"/>
      <c r="AT180" s="160"/>
      <c r="AU180" s="160"/>
      <c r="AV180" s="160"/>
      <c r="AW180" s="160"/>
      <c r="AX180" s="160"/>
      <c r="AY180" s="160"/>
      <c r="AZ180" s="160"/>
      <c r="BA180" s="160"/>
      <c r="BB180" s="160"/>
      <c r="BC180" s="160"/>
      <c r="BD180" s="160"/>
    </row>
    <row r="181" spans="1:56" x14ac:dyDescent="0.15">
      <c r="A181" s="157">
        <f>IF(H181&lt;&gt;"",VLOOKUP(H181,车牌序号!A:B,2,0),"")</f>
        <v>21</v>
      </c>
      <c r="B181" s="157" t="s">
        <v>1101</v>
      </c>
      <c r="C181" s="82" t="s">
        <v>458</v>
      </c>
      <c r="D181" s="82" t="s">
        <v>351</v>
      </c>
      <c r="E181" s="90">
        <v>45108</v>
      </c>
      <c r="F181" s="90" t="s">
        <v>1102</v>
      </c>
      <c r="G181" s="82" t="s">
        <v>265</v>
      </c>
      <c r="H181" s="82" t="s">
        <v>459</v>
      </c>
      <c r="I181" s="188">
        <v>10000</v>
      </c>
      <c r="J181" s="188">
        <v>6800</v>
      </c>
      <c r="K181" s="166" t="s">
        <v>404</v>
      </c>
      <c r="L181" s="153">
        <v>45037</v>
      </c>
      <c r="M181" s="153" t="s">
        <v>236</v>
      </c>
      <c r="N181" s="139" t="s">
        <v>794</v>
      </c>
      <c r="O181" s="158">
        <f t="shared" si="24"/>
        <v>45129</v>
      </c>
      <c r="P181" s="170">
        <v>45039</v>
      </c>
      <c r="Q181" s="85">
        <v>2</v>
      </c>
      <c r="R181" s="196">
        <f>IF($Q181&lt;&gt;"",IF($G181="周付",($Q181)*7+$P181+_xlfn.IFNA(VLOOKUP($B181,租期调整!A:B,2,0),0),EDATE($P181+_xlfn.IFNA(VLOOKUP($B181,租期调整!A:B,2,0),0),$Q181)),"")</f>
        <v>45100</v>
      </c>
      <c r="S181" s="196">
        <f>IF($Q181&lt;&gt;"",IF($G181="周付",($Q181+1)*7+$P181-1+_xlfn.IFNA(VLOOKUP($B181,租期调整!A:B,2,0),0),EDATE($P181+_xlfn.IFNA(VLOOKUP($B181,租期调整!A:B,2,0),0),$Q181+1)-1),"")</f>
        <v>45129</v>
      </c>
      <c r="T181" s="173">
        <v>0</v>
      </c>
      <c r="U181" s="173"/>
      <c r="V181" s="199">
        <f>SUM(Z181:BD181)</f>
        <v>0</v>
      </c>
      <c r="W181" s="193">
        <f t="shared" si="25"/>
        <v>0</v>
      </c>
      <c r="X181" s="211">
        <f t="shared" ca="1" si="26"/>
        <v>0.7506666666666667</v>
      </c>
      <c r="Y181" s="190"/>
      <c r="Z181" s="160"/>
      <c r="AA181" s="160"/>
      <c r="AB181" s="160"/>
      <c r="AC181" s="160"/>
      <c r="AD181" s="160"/>
      <c r="AE181" s="160"/>
      <c r="AF181" s="160"/>
      <c r="AG181" s="160"/>
      <c r="AH181" s="160"/>
      <c r="AI181" s="160"/>
      <c r="AJ181" s="160"/>
      <c r="AK181" s="160"/>
      <c r="AL181" s="160"/>
      <c r="AM181" s="160"/>
      <c r="AN181" s="160"/>
      <c r="AO181" s="160"/>
      <c r="AP181" s="160"/>
      <c r="AQ181" s="160"/>
      <c r="AR181" s="160"/>
      <c r="AS181" s="160"/>
      <c r="AT181" s="160"/>
      <c r="AU181" s="160"/>
      <c r="AV181" s="160"/>
      <c r="AW181" s="160"/>
      <c r="AX181" s="160"/>
      <c r="AY181" s="160"/>
      <c r="AZ181" s="160"/>
      <c r="BA181" s="160"/>
      <c r="BB181" s="160"/>
      <c r="BC181" s="160"/>
      <c r="BD181" s="160"/>
    </row>
    <row r="182" spans="1:56" x14ac:dyDescent="0.15">
      <c r="A182" s="157">
        <f>IF(H182&lt;&gt;"",VLOOKUP(H182,车牌序号!A:B,2,0),"")</f>
        <v>108</v>
      </c>
      <c r="B182" s="157" t="s">
        <v>1110</v>
      </c>
      <c r="C182" s="82" t="s">
        <v>1111</v>
      </c>
      <c r="D182" s="82" t="s">
        <v>1112</v>
      </c>
      <c r="E182" s="90">
        <v>45107</v>
      </c>
      <c r="F182" s="90">
        <v>45229</v>
      </c>
      <c r="G182" s="82" t="s">
        <v>1113</v>
      </c>
      <c r="H182" s="82" t="s">
        <v>1114</v>
      </c>
      <c r="I182" s="188">
        <v>8000</v>
      </c>
      <c r="J182" s="188">
        <v>6600</v>
      </c>
      <c r="K182" s="166" t="s">
        <v>1115</v>
      </c>
      <c r="L182" s="153"/>
      <c r="M182" s="153"/>
      <c r="O182" s="158">
        <f t="shared" si="24"/>
        <v>45138</v>
      </c>
      <c r="P182" s="170">
        <v>45108</v>
      </c>
      <c r="Q182" s="85">
        <v>0</v>
      </c>
      <c r="R182" s="196">
        <f>IF($Q182&lt;&gt;"",IF($G182="周付",($Q182)*7+$P182+_xlfn.IFNA(VLOOKUP($B182,租期调整!A:B,2,0),0),EDATE($P182+_xlfn.IFNA(VLOOKUP($B182,租期调整!A:B,2,0),0),$Q182)),"")</f>
        <v>45108</v>
      </c>
      <c r="S182" s="196">
        <f>IF($Q182&lt;&gt;"",IF($G182="周付",($Q182+1)*7+$P182-1+_xlfn.IFNA(VLOOKUP($B182,租期调整!A:B,2,0),0),EDATE($P182+_xlfn.IFNA(VLOOKUP($B182,租期调整!A:B,2,0),0),$Q182+1)-1),"")</f>
        <v>45138</v>
      </c>
      <c r="T182" s="173">
        <v>0</v>
      </c>
      <c r="U182" s="173"/>
      <c r="V182" s="199">
        <f>SUM(Z182:BD182)</f>
        <v>0</v>
      </c>
      <c r="W182" s="193">
        <f t="shared" si="25"/>
        <v>0</v>
      </c>
      <c r="X182" s="211">
        <f t="shared" ca="1" si="26"/>
        <v>0.94499999999999995</v>
      </c>
      <c r="Y182" s="190"/>
      <c r="Z182" s="160"/>
      <c r="AA182" s="160"/>
      <c r="AB182" s="160"/>
      <c r="AC182" s="160"/>
      <c r="AD182" s="160"/>
      <c r="AE182" s="160"/>
      <c r="AF182" s="160"/>
      <c r="AG182" s="160"/>
      <c r="AH182" s="160"/>
      <c r="AI182" s="160"/>
      <c r="AJ182" s="160"/>
      <c r="AK182" s="160"/>
      <c r="AL182" s="160"/>
      <c r="AM182" s="160"/>
      <c r="AN182" s="160"/>
      <c r="AO182" s="160"/>
      <c r="AP182" s="160"/>
      <c r="AQ182" s="160"/>
      <c r="AR182" s="160"/>
      <c r="AS182" s="160"/>
      <c r="AT182" s="160"/>
      <c r="AU182" s="160"/>
      <c r="AV182" s="160"/>
      <c r="AW182" s="160"/>
      <c r="AX182" s="160"/>
      <c r="AY182" s="160"/>
      <c r="AZ182" s="160"/>
      <c r="BA182" s="160"/>
      <c r="BB182" s="160"/>
      <c r="BC182" s="160"/>
      <c r="BD182" s="160"/>
    </row>
    <row r="183" spans="1:56" x14ac:dyDescent="0.15">
      <c r="A183" s="157">
        <v>13</v>
      </c>
      <c r="B183" s="157" t="s">
        <v>1118</v>
      </c>
      <c r="C183" s="82" t="s">
        <v>443</v>
      </c>
      <c r="D183" s="82" t="s">
        <v>351</v>
      </c>
      <c r="E183" s="90">
        <v>45110</v>
      </c>
      <c r="F183" s="90">
        <v>45201</v>
      </c>
      <c r="G183" s="82" t="s">
        <v>265</v>
      </c>
      <c r="H183" s="82" t="s">
        <v>444</v>
      </c>
      <c r="I183" s="188">
        <v>10000</v>
      </c>
      <c r="J183" s="188">
        <v>7000</v>
      </c>
      <c r="K183" s="166" t="s">
        <v>404</v>
      </c>
      <c r="O183" s="158">
        <f t="shared" si="24"/>
        <v>45140</v>
      </c>
      <c r="P183" s="170">
        <v>45110</v>
      </c>
      <c r="Q183" s="85">
        <v>0</v>
      </c>
      <c r="R183" s="196">
        <v>45065</v>
      </c>
      <c r="S183" s="196">
        <f>IF($Q183&lt;&gt;"",IF($G183="周付",($Q183+1)*7+$P183-1+_xlfn.IFNA(VLOOKUP($B183,租期调整!A:B,2,0),0),EDATE($P183+_xlfn.IFNA(VLOOKUP($B183,租期调整!A:B,2,0),0),$Q183+1)-1),"")</f>
        <v>45140</v>
      </c>
      <c r="T183" s="173">
        <v>0</v>
      </c>
      <c r="U183" s="173">
        <v>8680</v>
      </c>
      <c r="V183" s="199">
        <f>SUM(Z183:BD183)</f>
        <v>8680</v>
      </c>
      <c r="W183" s="193">
        <f t="shared" si="25"/>
        <v>0</v>
      </c>
      <c r="X183" s="211">
        <f t="shared" ca="1" si="26"/>
        <v>1</v>
      </c>
      <c r="Y183" s="190" t="s">
        <v>236</v>
      </c>
      <c r="Z183" s="160"/>
      <c r="AA183" s="160">
        <v>8680</v>
      </c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  <c r="AM183" s="160"/>
      <c r="AN183" s="160"/>
      <c r="AO183" s="160"/>
      <c r="AP183" s="160"/>
      <c r="AQ183" s="160"/>
      <c r="AR183" s="160"/>
      <c r="AS183" s="160"/>
      <c r="AT183" s="160"/>
      <c r="AU183" s="160"/>
      <c r="AV183" s="160"/>
      <c r="AW183" s="160"/>
      <c r="AX183" s="160"/>
      <c r="AY183" s="160"/>
      <c r="AZ183" s="160"/>
      <c r="BA183"/>
      <c r="BB183"/>
      <c r="BC183"/>
      <c r="BD183"/>
    </row>
    <row r="184" spans="1:56" x14ac:dyDescent="0.15">
      <c r="A184" s="157">
        <f>IF(H184&lt;&gt;"",VLOOKUP(H184,车牌序号!A:B,2,0),"")</f>
        <v>96</v>
      </c>
      <c r="B184" s="157" t="s">
        <v>1119</v>
      </c>
      <c r="C184" s="82" t="s">
        <v>267</v>
      </c>
      <c r="D184" s="82" t="s">
        <v>351</v>
      </c>
      <c r="E184" s="90">
        <v>45110</v>
      </c>
      <c r="F184" s="90">
        <v>45322</v>
      </c>
      <c r="G184" s="82" t="s">
        <v>265</v>
      </c>
      <c r="H184" s="82" t="s">
        <v>255</v>
      </c>
      <c r="I184" s="188">
        <v>8000</v>
      </c>
      <c r="J184" s="188">
        <v>7000</v>
      </c>
      <c r="K184" s="166" t="s">
        <v>404</v>
      </c>
      <c r="L184" s="153">
        <v>45037</v>
      </c>
      <c r="M184" s="153" t="s">
        <v>236</v>
      </c>
      <c r="N184" s="139" t="s">
        <v>794</v>
      </c>
      <c r="O184" s="158">
        <f t="shared" si="24"/>
        <v>45141</v>
      </c>
      <c r="P184" s="170">
        <v>45111</v>
      </c>
      <c r="Q184" s="85">
        <v>0</v>
      </c>
      <c r="R184" s="196">
        <f>IF($Q184&lt;&gt;"",IF($G184="周付",($Q184)*7+$P184+_xlfn.IFNA(VLOOKUP($B184,租期调整!A:B,2,0),0),EDATE($P184+_xlfn.IFNA(VLOOKUP($B184,租期调整!A:B,2,0),0),$Q184)),"")</f>
        <v>45111</v>
      </c>
      <c r="S184" s="196">
        <f>IF($Q184&lt;&gt;"",IF($G184="周付",($Q184+1)*7+$P184-1+_xlfn.IFNA(VLOOKUP($B184,租期调整!A:B,2,0),0),EDATE($P184+_xlfn.IFNA(VLOOKUP($B184,租期调整!A:B,2,0),0),$Q184+1)-1),"")</f>
        <v>45141</v>
      </c>
      <c r="T184" s="173">
        <v>0</v>
      </c>
      <c r="U184" s="173">
        <v>7000</v>
      </c>
      <c r="V184" s="199">
        <f t="shared" ref="V184" si="28">SUM(Z184:BD184)</f>
        <v>2000</v>
      </c>
      <c r="W184" s="193">
        <f t="shared" si="25"/>
        <v>-5000</v>
      </c>
      <c r="X184" s="211">
        <f t="shared" ca="1" si="26"/>
        <v>0.375</v>
      </c>
      <c r="Y184" s="191"/>
      <c r="Z184" s="160"/>
      <c r="AA184" s="160"/>
      <c r="AB184" s="160">
        <v>2000</v>
      </c>
      <c r="AC184" s="160"/>
      <c r="AD184" s="160"/>
      <c r="AE184" s="160"/>
      <c r="AF184" s="160"/>
      <c r="AG184" s="160"/>
      <c r="AH184" s="160"/>
      <c r="AI184" s="160"/>
      <c r="AJ184" s="160"/>
      <c r="AK184" s="160"/>
      <c r="AL184" s="160"/>
      <c r="AM184" s="160"/>
      <c r="AN184" s="160"/>
      <c r="AO184" s="160"/>
      <c r="AP184" s="160"/>
      <c r="AQ184" s="160"/>
      <c r="AR184" s="160"/>
      <c r="AS184" s="160"/>
      <c r="AT184" s="160"/>
      <c r="AU184" s="160"/>
      <c r="AV184" s="160"/>
      <c r="AW184" s="160"/>
      <c r="AX184" s="160"/>
      <c r="AY184" s="160"/>
      <c r="AZ184" s="160"/>
      <c r="BA184" s="160"/>
      <c r="BB184" s="160"/>
      <c r="BC184" s="160"/>
      <c r="BD184" s="160"/>
    </row>
    <row r="185" spans="1:56" x14ac:dyDescent="0.15">
      <c r="A185" s="157">
        <f>IF(H185&lt;&gt;"",VLOOKUP(H185,车牌序号!A:B,2,0),"")</f>
        <v>135</v>
      </c>
      <c r="B185" s="157" t="s">
        <v>1123</v>
      </c>
      <c r="C185" s="82" t="s">
        <v>588</v>
      </c>
      <c r="D185" s="82" t="s">
        <v>236</v>
      </c>
      <c r="E185" s="90">
        <v>45111</v>
      </c>
      <c r="F185" s="90">
        <v>45203</v>
      </c>
      <c r="G185" s="82" t="s">
        <v>265</v>
      </c>
      <c r="H185" s="82" t="s">
        <v>619</v>
      </c>
      <c r="I185" s="188">
        <v>5000</v>
      </c>
      <c r="J185" s="188">
        <v>4000</v>
      </c>
      <c r="K185" s="166" t="s">
        <v>404</v>
      </c>
      <c r="M185" s="153" t="s">
        <v>236</v>
      </c>
      <c r="N185" s="139" t="s">
        <v>236</v>
      </c>
      <c r="O185" s="158">
        <f t="shared" si="24"/>
        <v>45142</v>
      </c>
      <c r="P185" s="170">
        <v>45112</v>
      </c>
      <c r="Q185" s="85">
        <v>0</v>
      </c>
      <c r="R185" s="196">
        <f>IF($Q185&lt;&gt;"",IF($G185="周付",($Q185)*7+$P185,EDATE($P185,$Q185)),"")</f>
        <v>45112</v>
      </c>
      <c r="S185" s="196">
        <f>IF($Q185&lt;&gt;"",IF($G185="周付",($Q185+1)*7+$P185-1,EDATE($P185,$Q185+1)-1),"")</f>
        <v>45142</v>
      </c>
      <c r="T185" s="173"/>
      <c r="U185" s="173">
        <v>9000</v>
      </c>
      <c r="V185" s="199">
        <f t="shared" ref="V185" si="29">SUM(Z185:BD185)</f>
        <v>9000</v>
      </c>
      <c r="W185" s="193">
        <f t="shared" si="25"/>
        <v>0</v>
      </c>
      <c r="X185" s="211">
        <f t="shared" ca="1" si="26"/>
        <v>1</v>
      </c>
      <c r="Y185" s="190" t="s">
        <v>236</v>
      </c>
      <c r="Z185" s="160"/>
      <c r="AA185" s="160"/>
      <c r="AB185" s="160"/>
      <c r="AC185" s="222">
        <v>9000</v>
      </c>
      <c r="AD185" s="160"/>
      <c r="AE185" s="160"/>
      <c r="AF185" s="160"/>
      <c r="AG185" s="160"/>
      <c r="AH185" s="160"/>
      <c r="AI185" s="160"/>
      <c r="AJ185" s="160"/>
      <c r="AK185" s="160"/>
      <c r="AL185" s="160"/>
      <c r="AM185" s="160"/>
      <c r="AN185" s="160"/>
      <c r="AO185" s="160"/>
      <c r="AP185" s="160"/>
      <c r="AQ185" s="160"/>
      <c r="AR185" s="160"/>
      <c r="AS185" s="160"/>
      <c r="AT185" s="160"/>
      <c r="AU185" s="160"/>
      <c r="AV185" s="160"/>
      <c r="AW185" s="160"/>
      <c r="AX185" s="160"/>
      <c r="AY185" s="160"/>
      <c r="AZ185" s="160"/>
      <c r="BA185" s="160"/>
      <c r="BB185" s="160"/>
      <c r="BC185" s="160"/>
      <c r="BD185" s="160"/>
    </row>
    <row r="186" spans="1:56" x14ac:dyDescent="0.15">
      <c r="A186" s="157">
        <f>IF(H186&lt;&gt;"",VLOOKUP(H186,车牌序号!A:B,2,0),"")</f>
        <v>100</v>
      </c>
      <c r="B186" s="157" t="s">
        <v>1124</v>
      </c>
      <c r="C186" s="82" t="s">
        <v>286</v>
      </c>
      <c r="D186" s="82" t="s">
        <v>351</v>
      </c>
      <c r="E186" s="90">
        <v>45110</v>
      </c>
      <c r="F186" s="90">
        <v>45204</v>
      </c>
      <c r="G186" s="82" t="s">
        <v>265</v>
      </c>
      <c r="H186" s="82" t="s">
        <v>259</v>
      </c>
      <c r="I186" s="188">
        <v>8000</v>
      </c>
      <c r="J186" s="188">
        <v>6800</v>
      </c>
      <c r="K186" s="166" t="s">
        <v>404</v>
      </c>
      <c r="L186" s="159">
        <v>45070</v>
      </c>
      <c r="M186" s="153" t="s">
        <v>236</v>
      </c>
      <c r="N186" s="139" t="s">
        <v>793</v>
      </c>
      <c r="O186" s="158">
        <f t="shared" si="24"/>
        <v>45143</v>
      </c>
      <c r="P186" s="170">
        <v>45113</v>
      </c>
      <c r="Q186" s="85">
        <v>0</v>
      </c>
      <c r="R186" s="196">
        <f>IF($Q186&lt;&gt;"",IF($G186="周付",($Q186)*7+$P186+_xlfn.IFNA(VLOOKUP($B186,租期调整!A:B,2,0),0),EDATE($P186+_xlfn.IFNA(VLOOKUP($B186,租期调整!A:B,2,0),0),$Q186)),"")</f>
        <v>45113</v>
      </c>
      <c r="S186" s="196">
        <f>IF($Q186&lt;&gt;"",IF($G186="周付",($Q186+1)*7+$P186-1+_xlfn.IFNA(VLOOKUP($B186,租期调整!A:B,2,0),0),EDATE($P186+_xlfn.IFNA(VLOOKUP($B186,租期调整!A:B,2,0),0),$Q186+1)-1),"")</f>
        <v>45143</v>
      </c>
      <c r="T186" s="173">
        <v>0</v>
      </c>
      <c r="U186" s="173">
        <v>6800</v>
      </c>
      <c r="V186" s="199">
        <f t="shared" ref="V186" si="30">SUM(Z186:BD186)</f>
        <v>6800</v>
      </c>
      <c r="W186" s="193">
        <f t="shared" si="25"/>
        <v>0</v>
      </c>
      <c r="X186" s="211">
        <f t="shared" ca="1" si="26"/>
        <v>1</v>
      </c>
      <c r="Y186" s="190" t="s">
        <v>236</v>
      </c>
      <c r="Z186" s="160"/>
      <c r="AA186" s="160"/>
      <c r="AB186" s="160"/>
      <c r="AC186" s="160"/>
      <c r="AD186" s="160">
        <v>6800</v>
      </c>
      <c r="AE186" s="160"/>
      <c r="AF186" s="160"/>
      <c r="AG186" s="160"/>
      <c r="AH186" s="160"/>
      <c r="AI186" s="160"/>
      <c r="AJ186" s="160"/>
      <c r="AK186" s="160"/>
      <c r="AL186" s="160"/>
      <c r="AM186" s="160"/>
      <c r="AN186" s="160"/>
      <c r="AO186" s="160"/>
      <c r="AP186" s="160"/>
      <c r="AQ186" s="160"/>
      <c r="AR186" s="160"/>
      <c r="AS186" s="160"/>
      <c r="AT186" s="160"/>
      <c r="AU186" s="160"/>
      <c r="AV186" s="160"/>
      <c r="AW186" s="160"/>
      <c r="AX186" s="160"/>
      <c r="AY186" s="160"/>
      <c r="AZ186" s="160"/>
      <c r="BA186" s="160"/>
      <c r="BB186" s="160"/>
      <c r="BC186" s="160"/>
      <c r="BD186" s="160"/>
    </row>
    <row r="187" spans="1:56" ht="13.5" customHeight="1" x14ac:dyDescent="0.15">
      <c r="A187" s="157">
        <f>IF(H187&lt;&gt;"",VLOOKUP(H187,车牌序号!A:B,2,0),"")</f>
        <v>104</v>
      </c>
      <c r="B187" s="157" t="s">
        <v>1127</v>
      </c>
      <c r="C187" s="82" t="s">
        <v>1128</v>
      </c>
      <c r="D187" s="82" t="s">
        <v>1133</v>
      </c>
      <c r="E187" s="90">
        <v>45116</v>
      </c>
      <c r="F187" s="90">
        <v>45305</v>
      </c>
      <c r="G187" s="82" t="s">
        <v>1134</v>
      </c>
      <c r="H187" s="82" t="s">
        <v>1129</v>
      </c>
      <c r="I187" s="188">
        <v>8000</v>
      </c>
      <c r="J187" s="188">
        <v>6500</v>
      </c>
      <c r="K187" s="166" t="s">
        <v>1130</v>
      </c>
      <c r="L187" s="159"/>
      <c r="M187" s="153"/>
      <c r="O187" s="158">
        <f t="shared" si="24"/>
        <v>45147</v>
      </c>
      <c r="P187" s="170">
        <v>45117</v>
      </c>
      <c r="Q187" s="85">
        <v>0</v>
      </c>
      <c r="R187" s="196">
        <f>IF($Q187&lt;&gt;"",IF($G187="周付",($Q187)*7+$P187+_xlfn.IFNA(VLOOKUP($B187,租期调整!A:B,2,0),0),EDATE($P187+_xlfn.IFNA(VLOOKUP($B187,租期调整!A:B,2,0),0),$Q187)),"")</f>
        <v>45117</v>
      </c>
      <c r="S187" s="196">
        <f>IF($Q187&lt;&gt;"",IF($G187="周付",($Q187+1)*7+$P187-1+_xlfn.IFNA(VLOOKUP($B187,租期调整!A:B,2,0),0),EDATE($P187+_xlfn.IFNA(VLOOKUP($B187,租期调整!A:B,2,0),0),$Q187+1)-1),"")</f>
        <v>45147</v>
      </c>
      <c r="T187" s="173">
        <v>0</v>
      </c>
      <c r="U187" s="173">
        <f>8000+6500</f>
        <v>14500</v>
      </c>
      <c r="V187" s="199">
        <f t="shared" ref="V187:V188" si="31">SUM(Z187:BD187)</f>
        <v>10000</v>
      </c>
      <c r="W187" s="193">
        <f t="shared" si="25"/>
        <v>-4500</v>
      </c>
      <c r="X187" s="211">
        <f t="shared" ref="X187:X190" ca="1" si="32">IF(K187="生效中",((I187+W187-J187/IF(G187="月付",30,7)*MAX(TODAY()-O187,0))/I187),"")</f>
        <v>0.4375</v>
      </c>
      <c r="Y187" s="190"/>
      <c r="Z187" s="160"/>
      <c r="AA187" s="160"/>
      <c r="AB187" s="160"/>
      <c r="AC187" s="160"/>
      <c r="AD187" s="160"/>
      <c r="AE187" s="160"/>
      <c r="AF187" s="160"/>
      <c r="AG187" s="160"/>
      <c r="AH187" s="160"/>
      <c r="AI187" s="222">
        <v>8000</v>
      </c>
      <c r="AJ187" s="160"/>
      <c r="AK187" s="160"/>
      <c r="AL187" s="160"/>
      <c r="AM187" s="160"/>
      <c r="AN187" s="160"/>
      <c r="AO187" s="160"/>
      <c r="AP187" s="160"/>
      <c r="AQ187" s="160"/>
      <c r="AR187" s="160"/>
      <c r="AS187" s="160">
        <v>2000</v>
      </c>
      <c r="AT187" s="160"/>
      <c r="AU187" s="160"/>
      <c r="AV187" s="160"/>
      <c r="AW187" s="160"/>
      <c r="AX187" s="160"/>
      <c r="AY187" s="160"/>
      <c r="AZ187" s="160"/>
      <c r="BA187" s="160"/>
      <c r="BB187" s="160"/>
      <c r="BC187" s="160"/>
      <c r="BD187" s="160"/>
    </row>
    <row r="188" spans="1:56" x14ac:dyDescent="0.15">
      <c r="A188" s="157">
        <f>IF(H188&lt;&gt;"",VLOOKUP(H188,车牌序号!A:B,2,0),"")</f>
        <v>88</v>
      </c>
      <c r="B188" s="157" t="s">
        <v>1131</v>
      </c>
      <c r="C188" s="82" t="s">
        <v>1132</v>
      </c>
      <c r="D188" s="82" t="s">
        <v>1133</v>
      </c>
      <c r="E188" s="90">
        <v>45115</v>
      </c>
      <c r="F188" s="90">
        <v>45207</v>
      </c>
      <c r="G188" s="82" t="s">
        <v>1134</v>
      </c>
      <c r="H188" s="82" t="s">
        <v>1135</v>
      </c>
      <c r="I188" s="188">
        <v>8000</v>
      </c>
      <c r="J188" s="188">
        <v>6500</v>
      </c>
      <c r="K188" s="166" t="s">
        <v>1136</v>
      </c>
      <c r="L188" s="159"/>
      <c r="M188" s="153"/>
      <c r="O188" s="158">
        <f t="shared" ref="O188" si="33">S188</f>
        <v>45146</v>
      </c>
      <c r="P188" s="170">
        <v>45116</v>
      </c>
      <c r="Q188" s="85">
        <v>0</v>
      </c>
      <c r="R188" s="196">
        <f>IF($Q188&lt;&gt;"",IF($G188="周付",($Q188)*7+$P188+_xlfn.IFNA(VLOOKUP($B188,租期调整!A:B,2,0),0),EDATE($P188+_xlfn.IFNA(VLOOKUP($B188,租期调整!A:B,2,0),0),$Q188)),"")</f>
        <v>45116</v>
      </c>
      <c r="S188" s="196">
        <f>IF($Q188&lt;&gt;"",IF($G188="周付",($Q188+1)*7+$P188-1+_xlfn.IFNA(VLOOKUP($B188,租期调整!A:B,2,0),0),EDATE($P188+_xlfn.IFNA(VLOOKUP($B188,租期调整!A:B,2,0),0),$Q188+1)-1),"")</f>
        <v>45146</v>
      </c>
      <c r="T188" s="173">
        <v>0</v>
      </c>
      <c r="U188" s="173">
        <v>8000</v>
      </c>
      <c r="V188" s="199">
        <f t="shared" si="31"/>
        <v>2000</v>
      </c>
      <c r="W188" s="193">
        <f t="shared" si="25"/>
        <v>-6000</v>
      </c>
      <c r="X188" s="211">
        <f t="shared" ca="1" si="32"/>
        <v>0.25</v>
      </c>
      <c r="Y188" s="191" t="s">
        <v>1137</v>
      </c>
      <c r="Z188" s="160"/>
      <c r="AA188" s="160"/>
      <c r="AB188" s="160"/>
      <c r="AC188" s="160"/>
      <c r="AD188" s="160"/>
      <c r="AE188" s="160"/>
      <c r="AF188" s="160"/>
      <c r="AG188" s="160"/>
      <c r="AH188" s="160"/>
      <c r="AI188" s="160"/>
      <c r="AJ188" s="160"/>
      <c r="AK188" s="160"/>
      <c r="AL188" s="160"/>
      <c r="AM188" s="160"/>
      <c r="AN188" s="160"/>
      <c r="AO188" s="160"/>
      <c r="AP188" s="160"/>
      <c r="AQ188" s="160"/>
      <c r="AR188" s="160">
        <v>2000</v>
      </c>
      <c r="AS188" s="160"/>
      <c r="AT188" s="160"/>
      <c r="AU188" s="160"/>
      <c r="AV188" s="160"/>
      <c r="AW188" s="160"/>
      <c r="AX188" s="160"/>
      <c r="AY188" s="160"/>
      <c r="AZ188" s="160"/>
      <c r="BA188" s="160"/>
      <c r="BB188" s="160"/>
      <c r="BC188" s="160"/>
      <c r="BD188" s="160"/>
    </row>
    <row r="189" spans="1:56" x14ac:dyDescent="0.15">
      <c r="A189" s="157">
        <f>IF(H189&lt;&gt;"",VLOOKUP(H189,车牌序号!A:B,2,0),"")</f>
        <v>80</v>
      </c>
      <c r="B189" s="157" t="s">
        <v>1138</v>
      </c>
      <c r="C189" s="82" t="s">
        <v>1139</v>
      </c>
      <c r="D189" s="82" t="s">
        <v>351</v>
      </c>
      <c r="E189" s="90">
        <v>45119</v>
      </c>
      <c r="F189" s="90">
        <v>45230</v>
      </c>
      <c r="G189" s="82" t="s">
        <v>1140</v>
      </c>
      <c r="H189" s="82" t="s">
        <v>1141</v>
      </c>
      <c r="I189" s="188">
        <v>8000</v>
      </c>
      <c r="J189" s="188">
        <v>6500</v>
      </c>
      <c r="K189" s="166" t="s">
        <v>1142</v>
      </c>
      <c r="L189" s="159"/>
      <c r="M189" s="153"/>
      <c r="O189" s="158">
        <f t="shared" ref="O189:O198" si="34">S189</f>
        <v>45150</v>
      </c>
      <c r="P189" s="170">
        <v>45120</v>
      </c>
      <c r="Q189" s="85">
        <v>0</v>
      </c>
      <c r="R189" s="196">
        <f>IF($Q189&lt;&gt;"",IF($G189="周付",($Q189)*7+$P189+_xlfn.IFNA(VLOOKUP($B189,租期调整!A:B,2,0),0),EDATE($P189+_xlfn.IFNA(VLOOKUP($B189,租期调整!A:B,2,0),0),$Q189)),"")</f>
        <v>45120</v>
      </c>
      <c r="S189" s="196">
        <f>IF($Q189&lt;&gt;"",IF($G189="周付",($Q189+1)*7+$P189-1+_xlfn.IFNA(VLOOKUP($B189,租期调整!A:B,2,0),0),EDATE($P189+_xlfn.IFNA(VLOOKUP($B189,租期调整!A:B,2,0),0),$Q189+1)-1),"")</f>
        <v>45150</v>
      </c>
      <c r="T189" s="173">
        <v>0</v>
      </c>
      <c r="U189" s="173">
        <v>8000</v>
      </c>
      <c r="V189" s="199">
        <f t="shared" ref="V189" si="35">SUM(Z189:BD189)</f>
        <v>2000</v>
      </c>
      <c r="W189" s="193">
        <f t="shared" si="25"/>
        <v>-6000</v>
      </c>
      <c r="X189" s="211">
        <f t="shared" ca="1" si="32"/>
        <v>0.25</v>
      </c>
      <c r="Y189" s="191" t="s">
        <v>1143</v>
      </c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/>
      <c r="AM189" s="160"/>
      <c r="AN189" s="160"/>
      <c r="AO189" s="160"/>
      <c r="AP189" s="160"/>
      <c r="AQ189" s="160"/>
      <c r="AR189" s="160">
        <v>2000</v>
      </c>
      <c r="AS189" s="160"/>
      <c r="AT189" s="160"/>
      <c r="AU189" s="160"/>
      <c r="AV189" s="160"/>
      <c r="AW189" s="160"/>
      <c r="AX189" s="160"/>
      <c r="AY189" s="160"/>
      <c r="AZ189" s="160"/>
      <c r="BA189" s="160"/>
      <c r="BB189" s="160"/>
      <c r="BC189" s="160"/>
      <c r="BD189" s="160"/>
    </row>
    <row r="190" spans="1:56" x14ac:dyDescent="0.15">
      <c r="A190" s="157">
        <f>IF(H190&lt;&gt;"",VLOOKUP(H190,车牌序号!A:B,2,0),"")</f>
        <v>133</v>
      </c>
      <c r="B190" s="157" t="s">
        <v>1144</v>
      </c>
      <c r="C190" s="82" t="s">
        <v>615</v>
      </c>
      <c r="D190" s="82" t="s">
        <v>351</v>
      </c>
      <c r="E190" s="90">
        <v>45122</v>
      </c>
      <c r="F190" s="90">
        <v>45213</v>
      </c>
      <c r="G190" s="82" t="s">
        <v>265</v>
      </c>
      <c r="H190" s="82" t="s">
        <v>616</v>
      </c>
      <c r="I190" s="188">
        <v>5000</v>
      </c>
      <c r="J190" s="188">
        <v>5000</v>
      </c>
      <c r="K190" s="166" t="s">
        <v>404</v>
      </c>
      <c r="L190" s="153">
        <v>45035</v>
      </c>
      <c r="M190" s="153" t="s">
        <v>792</v>
      </c>
      <c r="N190" s="139" t="s">
        <v>236</v>
      </c>
      <c r="O190" s="158">
        <f t="shared" si="34"/>
        <v>45113</v>
      </c>
      <c r="P190" s="170">
        <v>44749</v>
      </c>
      <c r="Q190" s="85">
        <v>11</v>
      </c>
      <c r="R190" s="196">
        <f>IF($Q190&lt;&gt;"",IF($G190="周付",($Q190)*7+$P190+_xlfn.IFNA(VLOOKUP($B190,租期调整!A:B,2,0),0),EDATE($P190+_xlfn.IFNA(VLOOKUP($B190,租期调整!A:B,2,0),0),$Q190)),"")</f>
        <v>45084</v>
      </c>
      <c r="S190" s="196">
        <f>IF($Q190&lt;&gt;"",IF($G190="周付",($Q190+1)*7+$P190-1+_xlfn.IFNA(VLOOKUP($B190,租期调整!A:B,2,0),0),EDATE($P190+_xlfn.IFNA(VLOOKUP($B190,租期调整!A:B,2,0),0),$Q190+1)-1),"")</f>
        <v>45113</v>
      </c>
      <c r="T190" s="173">
        <v>0</v>
      </c>
      <c r="U190" s="173"/>
      <c r="V190" s="199">
        <f t="shared" ref="V190" si="36">SUM(Z190:BD190)</f>
        <v>0</v>
      </c>
      <c r="W190" s="193">
        <f t="shared" si="25"/>
        <v>0</v>
      </c>
      <c r="X190" s="211">
        <f t="shared" ca="1" si="32"/>
        <v>0.1</v>
      </c>
      <c r="Y190" s="190" t="s">
        <v>236</v>
      </c>
      <c r="Z190" s="160"/>
      <c r="AA190" s="160"/>
      <c r="AB190" s="160"/>
      <c r="AC190" s="160"/>
      <c r="AD190" s="160"/>
      <c r="AE190" s="160"/>
      <c r="AF190" s="160"/>
      <c r="AG190" s="160"/>
      <c r="AH190" s="160"/>
      <c r="AI190" s="160"/>
      <c r="AJ190" s="160"/>
      <c r="AK190" s="160"/>
      <c r="AL190" s="160"/>
      <c r="AM190" s="160"/>
      <c r="AN190" s="160"/>
      <c r="AO190" s="160"/>
      <c r="AP190" s="160"/>
      <c r="AQ190" s="160"/>
      <c r="AR190" s="160"/>
      <c r="AS190" s="160"/>
      <c r="AT190" s="160"/>
      <c r="AU190" s="160"/>
      <c r="AV190" s="160"/>
      <c r="AW190" s="160"/>
      <c r="AX190" s="160"/>
      <c r="AY190" s="160"/>
      <c r="AZ190" s="160"/>
      <c r="BA190" s="160"/>
      <c r="BB190" s="160"/>
      <c r="BC190" s="160"/>
      <c r="BD190" s="160"/>
    </row>
    <row r="191" spans="1:56" x14ac:dyDescent="0.15">
      <c r="A191" s="157">
        <f>IF(H191&lt;&gt;"",VLOOKUP(H191,车牌序号!A:B,2,0),"")</f>
        <v>58</v>
      </c>
      <c r="B191" s="157" t="s">
        <v>1146</v>
      </c>
      <c r="C191" s="82" t="s">
        <v>1148</v>
      </c>
      <c r="D191" s="82" t="s">
        <v>351</v>
      </c>
      <c r="E191" s="90">
        <v>45125</v>
      </c>
      <c r="F191" s="90">
        <v>45230</v>
      </c>
      <c r="G191" s="82" t="s">
        <v>265</v>
      </c>
      <c r="H191" s="82" t="s">
        <v>1149</v>
      </c>
      <c r="I191" s="188">
        <v>8000</v>
      </c>
      <c r="J191" s="188">
        <v>6500</v>
      </c>
      <c r="K191" s="166" t="s">
        <v>1150</v>
      </c>
      <c r="L191" s="153"/>
      <c r="M191" s="153"/>
      <c r="O191" s="158">
        <f t="shared" si="34"/>
        <v>45156</v>
      </c>
      <c r="P191" s="170">
        <v>45126</v>
      </c>
      <c r="Q191" s="85">
        <v>0</v>
      </c>
      <c r="R191" s="196">
        <f>IF($Q191&lt;&gt;"",IF($G191="周付",($Q191)*7+$P191+_xlfn.IFNA(VLOOKUP($B191,租期调整!A:B,2,0),0),EDATE($P191+_xlfn.IFNA(VLOOKUP($B191,租期调整!A:B,2,0),0),$Q191)),"")</f>
        <v>45126</v>
      </c>
      <c r="S191" s="196">
        <f>IF($Q191&lt;&gt;"",IF($G191="周付",($Q191+1)*7+$P191-1+_xlfn.IFNA(VLOOKUP($B191,租期调整!A:B,2,0),0),EDATE($P191+_xlfn.IFNA(VLOOKUP($B191,租期调整!A:B,2,0),0),$Q191+1)-1),"")</f>
        <v>45156</v>
      </c>
      <c r="T191" s="173">
        <v>0</v>
      </c>
      <c r="U191" s="173">
        <v>8000</v>
      </c>
      <c r="V191" s="199">
        <f t="shared" ref="V191:V192" si="37">SUM(Z191:BD191)</f>
        <v>0</v>
      </c>
      <c r="W191" s="193">
        <f t="shared" si="25"/>
        <v>-8000</v>
      </c>
      <c r="X191" s="211">
        <f t="shared" ref="X191:X192" ca="1" si="38">IF(K191="生效中",((I191+W191-J191/IF(G191="月付",30,7)*MAX(TODAY()-O191,0))/I191),"")</f>
        <v>0</v>
      </c>
      <c r="Y191" s="191" t="s">
        <v>1157</v>
      </c>
      <c r="Z191" s="160"/>
      <c r="AA191" s="160"/>
      <c r="AB191" s="160"/>
      <c r="AC191" s="160"/>
      <c r="AD191" s="160"/>
      <c r="AE191" s="160"/>
      <c r="AF191" s="160"/>
      <c r="AG191" s="160"/>
      <c r="AH191" s="160"/>
      <c r="AI191" s="160"/>
      <c r="AJ191" s="160"/>
      <c r="AK191" s="160"/>
      <c r="AL191" s="160"/>
      <c r="AM191" s="160"/>
      <c r="AN191" s="160"/>
      <c r="AO191" s="160"/>
      <c r="AP191" s="160"/>
      <c r="AQ191" s="160"/>
      <c r="AR191" s="160"/>
      <c r="AS191" s="160"/>
      <c r="AT191" s="160"/>
      <c r="AU191" s="160"/>
      <c r="AV191" s="160"/>
      <c r="AW191" s="160"/>
      <c r="AX191" s="160"/>
      <c r="AY191" s="160"/>
      <c r="AZ191" s="160"/>
      <c r="BA191" s="160"/>
      <c r="BB191" s="160"/>
      <c r="BC191" s="160"/>
      <c r="BD191" s="160"/>
    </row>
    <row r="192" spans="1:56" x14ac:dyDescent="0.15">
      <c r="A192" s="157">
        <f>IF(H192&lt;&gt;"",VLOOKUP(H192,车牌序号!A:B,2,0),"")</f>
        <v>84</v>
      </c>
      <c r="B192" s="157" t="s">
        <v>1147</v>
      </c>
      <c r="C192" s="82" t="s">
        <v>1151</v>
      </c>
      <c r="D192" s="82" t="s">
        <v>351</v>
      </c>
      <c r="E192" s="90">
        <v>45125</v>
      </c>
      <c r="F192" s="90">
        <v>45230</v>
      </c>
      <c r="G192" s="82" t="s">
        <v>265</v>
      </c>
      <c r="H192" s="82" t="s">
        <v>1152</v>
      </c>
      <c r="I192" s="188">
        <v>8000</v>
      </c>
      <c r="J192" s="188">
        <v>6500</v>
      </c>
      <c r="K192" s="166" t="s">
        <v>1150</v>
      </c>
      <c r="L192" s="153"/>
      <c r="M192" s="153"/>
      <c r="O192" s="158">
        <f t="shared" si="34"/>
        <v>45156</v>
      </c>
      <c r="P192" s="170">
        <v>45126</v>
      </c>
      <c r="Q192" s="85">
        <v>0</v>
      </c>
      <c r="R192" s="196">
        <f>IF($Q192&lt;&gt;"",IF($G192="周付",($Q192)*7+$P192+_xlfn.IFNA(VLOOKUP($B192,租期调整!A:B,2,0),0),EDATE($P192+_xlfn.IFNA(VLOOKUP($B192,租期调整!A:B,2,0),0),$Q192)),"")</f>
        <v>45126</v>
      </c>
      <c r="S192" s="196">
        <f>IF($Q192&lt;&gt;"",IF($G192="周付",($Q192+1)*7+$P192-1+_xlfn.IFNA(VLOOKUP($B192,租期调整!A:B,2,0),0),EDATE($P192+_xlfn.IFNA(VLOOKUP($B192,租期调整!A:B,2,0),0),$Q192+1)-1),"")</f>
        <v>45156</v>
      </c>
      <c r="T192" s="173">
        <v>0</v>
      </c>
      <c r="U192" s="173">
        <v>8000</v>
      </c>
      <c r="V192" s="199">
        <f t="shared" si="37"/>
        <v>0</v>
      </c>
      <c r="W192" s="193">
        <f t="shared" si="25"/>
        <v>-8000</v>
      </c>
      <c r="X192" s="211">
        <f t="shared" ca="1" si="38"/>
        <v>0</v>
      </c>
      <c r="Y192" s="191" t="s">
        <v>1157</v>
      </c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  <c r="AM192" s="160"/>
      <c r="AN192" s="160"/>
      <c r="AO192" s="160"/>
      <c r="AP192" s="160"/>
      <c r="AQ192" s="160"/>
      <c r="AR192" s="160"/>
      <c r="AS192" s="160"/>
      <c r="AT192" s="160"/>
      <c r="AU192" s="160"/>
      <c r="AV192" s="160"/>
      <c r="AW192" s="160"/>
      <c r="AX192" s="160"/>
      <c r="AY192" s="160"/>
      <c r="AZ192" s="160"/>
      <c r="BA192" s="160"/>
      <c r="BB192" s="160"/>
      <c r="BC192" s="160"/>
      <c r="BD192" s="160"/>
    </row>
    <row r="193" spans="1:56" x14ac:dyDescent="0.15">
      <c r="A193" s="157">
        <f>IF(H193&lt;&gt;"",VLOOKUP(H193,车牌序号!A:B,2,0),"")</f>
        <v>37</v>
      </c>
      <c r="B193" s="157" t="s">
        <v>1155</v>
      </c>
      <c r="C193" s="82" t="s">
        <v>1153</v>
      </c>
      <c r="D193" s="82" t="s">
        <v>351</v>
      </c>
      <c r="E193" s="90">
        <v>45124</v>
      </c>
      <c r="F193" s="90">
        <v>45230</v>
      </c>
      <c r="G193" s="82" t="s">
        <v>265</v>
      </c>
      <c r="H193" s="82" t="s">
        <v>488</v>
      </c>
      <c r="I193" s="188">
        <v>8000</v>
      </c>
      <c r="J193" s="188">
        <v>6600</v>
      </c>
      <c r="K193" s="166" t="s">
        <v>404</v>
      </c>
      <c r="L193" s="153"/>
      <c r="M193" s="153"/>
      <c r="O193" s="158">
        <f t="shared" si="34"/>
        <v>45155</v>
      </c>
      <c r="P193" s="170">
        <v>45125</v>
      </c>
      <c r="Q193" s="85">
        <v>0</v>
      </c>
      <c r="R193" s="196">
        <f>IF($Q193&lt;&gt;"",IF($G193="周付",($Q193)*7+$P193+_xlfn.IFNA(VLOOKUP($B193,租期调整!A:B,2,0),0),EDATE($P193+_xlfn.IFNA(VLOOKUP($B193,租期调整!A:B,2,0),0),$Q193)),"")</f>
        <v>45125</v>
      </c>
      <c r="S193" s="196">
        <f>IF($Q193&lt;&gt;"",IF($G193="周付",($Q193+1)*7+$P193-1+_xlfn.IFNA(VLOOKUP($B193,租期调整!A:B,2,0),0),EDATE($P193+_xlfn.IFNA(VLOOKUP($B193,租期调整!A:B,2,0),0),$Q193+1)-1),"")</f>
        <v>45155</v>
      </c>
      <c r="T193" s="173"/>
      <c r="U193" s="173">
        <f>8000+6600</f>
        <v>14600</v>
      </c>
      <c r="V193" s="199">
        <f t="shared" ref="V193:V194" si="39">SUM(Z193:BD193)</f>
        <v>10000</v>
      </c>
      <c r="W193" s="193">
        <f t="shared" si="25"/>
        <v>-4600</v>
      </c>
      <c r="X193" s="211">
        <f t="shared" ref="X193:X194" ca="1" si="40">IF(K193="生效中",((I193+W193-J193/IF(G193="月付",30,7)*MAX(TODAY()-O193,0))/I193),"")</f>
        <v>0.42499999999999999</v>
      </c>
      <c r="Y193" s="191" t="s">
        <v>1158</v>
      </c>
      <c r="Z193" s="160"/>
      <c r="AA193" s="160"/>
      <c r="AB193" s="160"/>
      <c r="AC193" s="160"/>
      <c r="AD193" s="160"/>
      <c r="AE193" s="160"/>
      <c r="AF193" s="160"/>
      <c r="AG193" s="160"/>
      <c r="AH193" s="160"/>
      <c r="AI193" s="160"/>
      <c r="AJ193" s="160"/>
      <c r="AK193" s="160"/>
      <c r="AL193" s="160"/>
      <c r="AM193" s="160"/>
      <c r="AN193" s="160"/>
      <c r="AO193" s="160"/>
      <c r="AP193" s="216">
        <v>10000</v>
      </c>
      <c r="AQ193" s="160"/>
      <c r="AR193" s="160"/>
      <c r="AS193" s="160"/>
      <c r="AT193" s="160"/>
      <c r="AU193" s="160"/>
      <c r="AV193" s="160"/>
      <c r="AW193" s="160"/>
      <c r="AX193" s="160"/>
      <c r="AY193" s="160"/>
      <c r="AZ193" s="160"/>
      <c r="BA193" s="160"/>
      <c r="BB193" s="160"/>
      <c r="BC193" s="160"/>
      <c r="BD193" s="160"/>
    </row>
    <row r="194" spans="1:56" x14ac:dyDescent="0.15">
      <c r="A194" s="157">
        <f>IF(H194&lt;&gt;"",VLOOKUP(H194,车牌序号!A:B,2,0),"")</f>
        <v>98</v>
      </c>
      <c r="B194" s="157" t="s">
        <v>1156</v>
      </c>
      <c r="C194" s="82" t="s">
        <v>1154</v>
      </c>
      <c r="D194" s="82" t="s">
        <v>351</v>
      </c>
      <c r="E194" s="90">
        <v>45122</v>
      </c>
      <c r="F194" s="90">
        <v>45230</v>
      </c>
      <c r="G194" s="82" t="s">
        <v>265</v>
      </c>
      <c r="H194" s="82" t="s">
        <v>257</v>
      </c>
      <c r="I194" s="188">
        <v>8000</v>
      </c>
      <c r="J194" s="188">
        <v>6800</v>
      </c>
      <c r="K194" s="166" t="s">
        <v>404</v>
      </c>
      <c r="L194" s="153"/>
      <c r="M194" s="153"/>
      <c r="O194" s="158">
        <f t="shared" si="34"/>
        <v>45153</v>
      </c>
      <c r="P194" s="170">
        <v>45123</v>
      </c>
      <c r="Q194" s="85">
        <v>0</v>
      </c>
      <c r="R194" s="196">
        <f>IF($Q194&lt;&gt;"",IF($G194="周付",($Q194)*7+$P194+_xlfn.IFNA(VLOOKUP($B194,租期调整!A:B,2,0),0),EDATE($P194+_xlfn.IFNA(VLOOKUP($B194,租期调整!A:B,2,0),0),$Q194)),"")</f>
        <v>45123</v>
      </c>
      <c r="S194" s="196">
        <f>IF($Q194&lt;&gt;"",IF($G194="周付",($Q194+1)*7+$P194-1+_xlfn.IFNA(VLOOKUP($B194,租期调整!A:B,2,0),0),EDATE($P194+_xlfn.IFNA(VLOOKUP($B194,租期调整!A:B,2,0),0),$Q194+1)-1),"")</f>
        <v>45153</v>
      </c>
      <c r="T194" s="173"/>
      <c r="U194" s="173">
        <v>8000</v>
      </c>
      <c r="V194" s="199">
        <f t="shared" si="39"/>
        <v>0</v>
      </c>
      <c r="W194" s="193">
        <f t="shared" si="25"/>
        <v>-8000</v>
      </c>
      <c r="X194" s="211">
        <f t="shared" ca="1" si="40"/>
        <v>0</v>
      </c>
      <c r="Y194" s="191" t="s">
        <v>1157</v>
      </c>
      <c r="Z194" s="160"/>
      <c r="AA194" s="160"/>
      <c r="AB194" s="160"/>
      <c r="AC194" s="160"/>
      <c r="AD194" s="160"/>
      <c r="AE194" s="160"/>
      <c r="AF194" s="160"/>
      <c r="AG194" s="160"/>
      <c r="AH194" s="160"/>
      <c r="AI194" s="160"/>
      <c r="AJ194" s="160"/>
      <c r="AK194" s="160"/>
      <c r="AL194" s="160"/>
      <c r="AM194" s="160"/>
      <c r="AN194" s="160"/>
      <c r="AO194" s="160"/>
      <c r="AP194" s="160"/>
      <c r="AQ194" s="160"/>
      <c r="AR194" s="160"/>
      <c r="AS194" s="160"/>
      <c r="AT194" s="160"/>
      <c r="AU194" s="160"/>
      <c r="AV194" s="160"/>
      <c r="AW194" s="160"/>
      <c r="AX194" s="160"/>
      <c r="AY194" s="160"/>
      <c r="AZ194" s="160"/>
      <c r="BA194" s="160"/>
      <c r="BB194" s="160"/>
      <c r="BC194" s="160"/>
      <c r="BD194" s="160"/>
    </row>
    <row r="195" spans="1:56" x14ac:dyDescent="0.15">
      <c r="A195" s="157">
        <f>IF(H195&lt;&gt;"",VLOOKUP(H195,车牌序号!A:B,2,0),"")</f>
        <v>50</v>
      </c>
      <c r="B195" s="157" t="s">
        <v>1159</v>
      </c>
      <c r="C195" s="82" t="s">
        <v>1162</v>
      </c>
      <c r="D195" s="82" t="s">
        <v>1163</v>
      </c>
      <c r="E195" s="90">
        <v>45129</v>
      </c>
      <c r="F195" s="90">
        <v>45229</v>
      </c>
      <c r="G195" s="82" t="s">
        <v>1164</v>
      </c>
      <c r="H195" s="82" t="s">
        <v>1165</v>
      </c>
      <c r="I195" s="188">
        <v>8000</v>
      </c>
      <c r="J195" s="188">
        <v>6500</v>
      </c>
      <c r="K195" s="166" t="s">
        <v>1166</v>
      </c>
      <c r="L195" s="153"/>
      <c r="M195" s="153"/>
      <c r="O195" s="158">
        <f t="shared" si="34"/>
        <v>45160</v>
      </c>
      <c r="P195" s="170">
        <v>45130</v>
      </c>
      <c r="Q195" s="85">
        <v>0</v>
      </c>
      <c r="R195" s="196">
        <f>IF($Q195&lt;&gt;"",IF($G195="周付",($Q195)*7+$P195+_xlfn.IFNA(VLOOKUP($B195,租期调整!A:B,2,0),0),EDATE($P195+_xlfn.IFNA(VLOOKUP($B195,租期调整!A:B,2,0),0),$Q195)),"")</f>
        <v>45130</v>
      </c>
      <c r="S195" s="196">
        <f>IF($Q195&lt;&gt;"",IF($G195="周付",($Q195+1)*7+$P195-1+_xlfn.IFNA(VLOOKUP($B195,租期调整!A:B,2,0),0),EDATE($P195+_xlfn.IFNA(VLOOKUP($B195,租期调整!A:B,2,0),0),$Q195+1)-1),"")</f>
        <v>45160</v>
      </c>
      <c r="T195" s="173"/>
      <c r="U195" s="173"/>
      <c r="V195" s="199">
        <f t="shared" ref="V195" si="41">SUM(Z195:BD195)</f>
        <v>0</v>
      </c>
      <c r="W195" s="193">
        <f t="shared" si="25"/>
        <v>0</v>
      </c>
      <c r="X195" s="211">
        <f t="shared" ref="X195:X196" ca="1" si="42">IF(K195="生效中",((I195+W195-J195/IF(G195="月付",30,7)*MAX(TODAY()-O195,0))/I195),"")</f>
        <v>1</v>
      </c>
      <c r="Y195" s="191"/>
      <c r="Z195" s="160"/>
      <c r="AA195" s="160"/>
      <c r="AB195" s="160"/>
      <c r="AC195" s="160"/>
      <c r="AD195" s="160"/>
      <c r="AE195" s="160"/>
      <c r="AF195" s="160"/>
      <c r="AG195" s="160"/>
      <c r="AH195" s="160"/>
      <c r="AI195" s="160"/>
      <c r="AJ195" s="160"/>
      <c r="AK195" s="160"/>
      <c r="AL195" s="160"/>
      <c r="AM195" s="160"/>
      <c r="AN195" s="160"/>
      <c r="AO195" s="160"/>
      <c r="AP195" s="160"/>
      <c r="AQ195" s="160"/>
      <c r="AR195" s="160"/>
      <c r="AS195" s="160"/>
      <c r="AT195" s="160"/>
      <c r="AU195" s="160"/>
      <c r="AV195" s="160"/>
      <c r="AW195" s="160"/>
      <c r="AX195" s="160"/>
      <c r="AY195" s="160"/>
      <c r="AZ195" s="160"/>
      <c r="BA195" s="160"/>
      <c r="BB195" s="160"/>
      <c r="BC195" s="160"/>
      <c r="BD195" s="160"/>
    </row>
    <row r="196" spans="1:56" hidden="1" x14ac:dyDescent="0.15">
      <c r="A196" s="157" t="str">
        <f>IF(H196&lt;&gt;"",VLOOKUP(H196,车牌序号!A:B,2,0),"")</f>
        <v/>
      </c>
      <c r="B196" s="157" t="s">
        <v>1160</v>
      </c>
      <c r="C196" s="82" t="s">
        <v>1167</v>
      </c>
      <c r="D196" s="82" t="s">
        <v>1163</v>
      </c>
      <c r="E196" s="90">
        <v>45128</v>
      </c>
      <c r="F196" s="90">
        <v>45230</v>
      </c>
      <c r="G196" s="82" t="s">
        <v>1174</v>
      </c>
      <c r="H196" s="82"/>
      <c r="I196" s="188"/>
      <c r="J196" s="188"/>
      <c r="K196" s="166"/>
      <c r="L196" s="153"/>
      <c r="M196" s="153"/>
      <c r="O196" s="158" t="str">
        <f t="shared" si="34"/>
        <v/>
      </c>
      <c r="P196" s="170"/>
      <c r="Q196" s="85"/>
      <c r="R196" s="196" t="str">
        <f>IF($Q196&lt;&gt;"",IF($G196="周付",($Q196)*7+$P196+_xlfn.IFNA(VLOOKUP($B196,租期调整!A:B,2,0),0),EDATE($P196+_xlfn.IFNA(VLOOKUP($B196,租期调整!A:B,2,0),0),$Q196)),"")</f>
        <v/>
      </c>
      <c r="S196" s="196" t="str">
        <f>IF($Q196&lt;&gt;"",IF($G196="周付",($Q196+1)*7+$P196-1+_xlfn.IFNA(VLOOKUP($B196,租期调整!A:B,2,0),0),EDATE($P196+_xlfn.IFNA(VLOOKUP($B196,租期调整!A:B,2,0),0),$Q196+1)-1),"")</f>
        <v/>
      </c>
      <c r="T196" s="173"/>
      <c r="U196" s="173"/>
      <c r="V196" s="199">
        <f t="shared" ref="V196:V197" si="43">SUM(Z196:BD196)</f>
        <v>0</v>
      </c>
      <c r="W196" s="193">
        <f t="shared" si="25"/>
        <v>0</v>
      </c>
      <c r="X196" s="211" t="str">
        <f t="shared" ca="1" si="42"/>
        <v/>
      </c>
      <c r="Y196" s="191"/>
      <c r="Z196" s="160"/>
      <c r="AA196" s="160"/>
      <c r="AB196" s="160"/>
      <c r="AC196" s="160"/>
      <c r="AD196" s="160"/>
      <c r="AE196" s="160"/>
      <c r="AF196" s="160"/>
      <c r="AG196" s="160"/>
      <c r="AH196" s="160"/>
      <c r="AI196" s="160"/>
      <c r="AJ196" s="160"/>
      <c r="AK196" s="160"/>
      <c r="AL196" s="160"/>
      <c r="AM196" s="160"/>
      <c r="AN196" s="160"/>
      <c r="AO196" s="160"/>
      <c r="AP196" s="160"/>
      <c r="AQ196" s="160"/>
      <c r="AR196" s="160"/>
      <c r="AS196" s="160"/>
      <c r="AT196" s="160"/>
      <c r="AU196" s="160"/>
      <c r="AV196" s="160"/>
      <c r="AW196" s="160"/>
      <c r="AX196" s="160"/>
      <c r="AY196" s="160"/>
      <c r="AZ196" s="160"/>
      <c r="BA196" s="160"/>
      <c r="BB196" s="160"/>
      <c r="BC196" s="160"/>
      <c r="BD196" s="160"/>
    </row>
    <row r="197" spans="1:56" x14ac:dyDescent="0.15">
      <c r="A197" s="157">
        <f>IF(H197&lt;&gt;"",VLOOKUP(H197,车牌序号!A:B,2,0),"")</f>
        <v>14</v>
      </c>
      <c r="B197" s="157" t="s">
        <v>1161</v>
      </c>
      <c r="C197" s="82" t="s">
        <v>1172</v>
      </c>
      <c r="D197" s="82" t="s">
        <v>1173</v>
      </c>
      <c r="E197" s="90">
        <v>45132</v>
      </c>
      <c r="F197" s="90">
        <v>45230</v>
      </c>
      <c r="G197" s="82" t="s">
        <v>13</v>
      </c>
      <c r="H197" s="82" t="s">
        <v>1175</v>
      </c>
      <c r="I197" s="188">
        <v>8000</v>
      </c>
      <c r="J197" s="188">
        <v>6500</v>
      </c>
      <c r="K197" s="166" t="s">
        <v>1176</v>
      </c>
      <c r="L197" s="153"/>
      <c r="M197" s="153"/>
      <c r="O197" s="158">
        <f t="shared" si="34"/>
        <v>45163</v>
      </c>
      <c r="P197" s="170">
        <v>45133</v>
      </c>
      <c r="Q197" s="85">
        <v>0</v>
      </c>
      <c r="R197" s="196">
        <f>IF($Q197&lt;&gt;"",IF($G197="周付",($Q197)*7+$P197+_xlfn.IFNA(VLOOKUP($B197,租期调整!A:B,2,0),0),EDATE($P197+_xlfn.IFNA(VLOOKUP($B197,租期调整!A:B,2,0),0),$Q197)),"")</f>
        <v>45133</v>
      </c>
      <c r="S197" s="196">
        <f>IF($Q197&lt;&gt;"",IF($G197="周付",($Q197+1)*7+$P197-1+_xlfn.IFNA(VLOOKUP($B197,租期调整!A:B,2,0),0),EDATE($P197+_xlfn.IFNA(VLOOKUP($B197,租期调整!A:B,2,0),0),$Q197+1)-1),"")</f>
        <v>45163</v>
      </c>
      <c r="T197" s="173"/>
      <c r="U197" s="173">
        <v>8000</v>
      </c>
      <c r="V197" s="199">
        <f t="shared" si="43"/>
        <v>0</v>
      </c>
      <c r="W197" s="193">
        <f t="shared" si="25"/>
        <v>-8000</v>
      </c>
      <c r="X197" s="211">
        <f t="shared" ref="X197:X198" ca="1" si="44">IF(K197="生效中",((I197+W197-J197/IF(G197="月付",30,7)*MAX(TODAY()-O197,0))/I197),"")</f>
        <v>0</v>
      </c>
      <c r="Y197" s="191" t="s">
        <v>1177</v>
      </c>
      <c r="Z197" s="160"/>
      <c r="AA197" s="160"/>
      <c r="AB197" s="160"/>
      <c r="AC197" s="160"/>
      <c r="AD197" s="160"/>
      <c r="AE197" s="160"/>
      <c r="AF197" s="160"/>
      <c r="AG197" s="160"/>
      <c r="AH197" s="160"/>
      <c r="AI197" s="160"/>
      <c r="AJ197" s="160"/>
      <c r="AK197" s="160"/>
      <c r="AL197" s="160"/>
      <c r="AM197" s="160"/>
      <c r="AN197" s="160"/>
      <c r="AO197" s="160"/>
      <c r="AP197" s="160"/>
      <c r="AQ197" s="160"/>
      <c r="AR197" s="160"/>
      <c r="AS197" s="160"/>
      <c r="AT197" s="160"/>
      <c r="AU197" s="160"/>
      <c r="AV197" s="160"/>
      <c r="AW197" s="160"/>
      <c r="AX197" s="160"/>
      <c r="AY197" s="160"/>
      <c r="AZ197" s="160"/>
      <c r="BA197" s="160"/>
      <c r="BB197" s="160"/>
      <c r="BC197" s="160"/>
      <c r="BD197" s="160"/>
    </row>
    <row r="198" spans="1:56" ht="42.75" x14ac:dyDescent="0.15">
      <c r="A198" s="157">
        <f>IF(H198&lt;&gt;"",VLOOKUP(H198,车牌序号!A:B,2,0),"")</f>
        <v>12</v>
      </c>
      <c r="B198" s="157" t="s">
        <v>1178</v>
      </c>
      <c r="C198" s="82" t="s">
        <v>386</v>
      </c>
      <c r="D198" s="82" t="s">
        <v>351</v>
      </c>
      <c r="E198" s="90">
        <v>45132</v>
      </c>
      <c r="F198" s="90">
        <v>45230</v>
      </c>
      <c r="G198" s="82" t="s">
        <v>265</v>
      </c>
      <c r="H198" s="82" t="s">
        <v>401</v>
      </c>
      <c r="I198" s="188">
        <v>8000</v>
      </c>
      <c r="J198" s="188">
        <v>6500</v>
      </c>
      <c r="K198" s="166" t="s">
        <v>404</v>
      </c>
      <c r="L198" s="159">
        <v>45098</v>
      </c>
      <c r="M198" s="153" t="s">
        <v>236</v>
      </c>
      <c r="N198" s="139" t="s">
        <v>236</v>
      </c>
      <c r="O198" s="158">
        <f t="shared" si="34"/>
        <v>45135</v>
      </c>
      <c r="P198" s="170">
        <v>45045</v>
      </c>
      <c r="Q198" s="85">
        <v>2</v>
      </c>
      <c r="R198" s="196">
        <f>IF($Q198&lt;&gt;"",IF($G198="周付",($Q198)*7+$P198+_xlfn.IFNA(VLOOKUP($B198,租期调整!A:B,2,0),0),EDATE($P198+_xlfn.IFNA(VLOOKUP($B198,租期调整!A:B,2,0),0),$Q198)),"")</f>
        <v>45106</v>
      </c>
      <c r="S198" s="196">
        <f>IF($Q198&lt;&gt;"",IF($G198="周付",($Q198+1)*7+$P198-1+_xlfn.IFNA(VLOOKUP($B198,租期调整!A:B,2,0),0),EDATE($P198+_xlfn.IFNA(VLOOKUP($B198,租期调整!A:B,2,0),0),$Q198+1)-1),"")</f>
        <v>45135</v>
      </c>
      <c r="T198" s="173">
        <v>-700</v>
      </c>
      <c r="U198" s="173"/>
      <c r="V198" s="199">
        <f t="shared" ref="V198" si="45">SUM(Z198:BD198)</f>
        <v>0</v>
      </c>
      <c r="W198" s="193">
        <f t="shared" si="25"/>
        <v>-700</v>
      </c>
      <c r="X198" s="211">
        <f t="shared" ca="1" si="44"/>
        <v>0.77708333333333335</v>
      </c>
      <c r="Y198" s="190" t="s">
        <v>634</v>
      </c>
      <c r="Z198" s="160"/>
      <c r="AA198" s="160"/>
      <c r="AB198" s="160"/>
      <c r="AC198" s="160"/>
      <c r="AD198" s="160"/>
      <c r="AE198" s="160"/>
      <c r="AF198" s="160"/>
      <c r="AG198" s="160"/>
      <c r="AH198" s="160"/>
      <c r="AI198" s="160"/>
      <c r="AJ198" s="160"/>
      <c r="AK198" s="160"/>
      <c r="AL198" s="160"/>
      <c r="AM198" s="160"/>
      <c r="AN198" s="160"/>
      <c r="AO198" s="160"/>
      <c r="AP198" s="160"/>
      <c r="AQ198" s="160"/>
      <c r="AR198" s="160"/>
      <c r="AS198" s="160"/>
      <c r="AT198" s="160"/>
      <c r="AU198" s="160"/>
      <c r="AV198" s="160"/>
      <c r="AW198" s="160"/>
      <c r="AX198" s="160"/>
      <c r="AY198" s="160"/>
      <c r="AZ198" s="160"/>
      <c r="BA198" s="160"/>
      <c r="BB198" s="160"/>
      <c r="BC198" s="160"/>
      <c r="BD198" s="160"/>
    </row>
    <row r="199" spans="1:56" hidden="1" x14ac:dyDescent="0.15">
      <c r="A199" s="157"/>
      <c r="B199" s="157" t="s">
        <v>1179</v>
      </c>
      <c r="C199" s="82"/>
      <c r="D199" s="82"/>
      <c r="E199" s="90"/>
      <c r="F199" s="90"/>
      <c r="G199" s="82"/>
      <c r="H199" s="82"/>
      <c r="I199" s="188"/>
      <c r="J199" s="188"/>
      <c r="K199" s="166"/>
      <c r="L199" s="159"/>
      <c r="M199" s="153"/>
      <c r="O199" s="158"/>
      <c r="P199" s="170"/>
      <c r="Q199" s="85"/>
      <c r="R199" s="196"/>
      <c r="S199" s="196"/>
      <c r="T199" s="173"/>
      <c r="U199" s="173"/>
      <c r="V199" s="199"/>
      <c r="W199" s="193"/>
      <c r="X199" s="211"/>
      <c r="Y199" s="190"/>
      <c r="Z199" s="160"/>
      <c r="AA199" s="160"/>
      <c r="AB199" s="160"/>
      <c r="AC199" s="160"/>
      <c r="AD199" s="160"/>
      <c r="AE199" s="160"/>
      <c r="AF199" s="160"/>
      <c r="AG199" s="160"/>
      <c r="AH199" s="160"/>
      <c r="AI199" s="160"/>
      <c r="AJ199" s="160"/>
      <c r="AK199" s="160"/>
      <c r="AL199" s="160"/>
      <c r="AM199" s="160"/>
      <c r="AN199" s="160"/>
      <c r="AO199" s="160"/>
      <c r="AP199" s="160"/>
      <c r="AQ199" s="160"/>
      <c r="AR199" s="160"/>
      <c r="AS199" s="160"/>
      <c r="AT199" s="160"/>
      <c r="AU199" s="160"/>
      <c r="AV199" s="160"/>
      <c r="AW199" s="160"/>
      <c r="AX199" s="160"/>
      <c r="AY199" s="160"/>
      <c r="AZ199" s="160"/>
      <c r="BA199" s="160"/>
      <c r="BB199" s="160"/>
      <c r="BC199" s="160"/>
      <c r="BD199" s="160"/>
    </row>
    <row r="200" spans="1:56" hidden="1" x14ac:dyDescent="0.15">
      <c r="A200" s="157"/>
      <c r="B200" s="157"/>
      <c r="C200" s="82"/>
      <c r="D200" s="82"/>
      <c r="E200" s="90"/>
      <c r="F200" s="90"/>
      <c r="G200" s="82"/>
      <c r="H200" s="82"/>
      <c r="I200" s="188"/>
      <c r="J200" s="188"/>
      <c r="K200" s="166"/>
      <c r="M200" s="153"/>
      <c r="O200" s="158"/>
      <c r="P200" s="170"/>
      <c r="Q200" s="85"/>
      <c r="R200" s="196"/>
      <c r="S200" s="196"/>
      <c r="T200" s="173"/>
      <c r="U200" s="173"/>
      <c r="V200" s="199"/>
      <c r="W200" s="193"/>
      <c r="X200" s="211"/>
      <c r="Y200" s="191"/>
      <c r="Z200" s="160"/>
      <c r="AA200" s="160"/>
      <c r="AB200" s="160"/>
      <c r="AC200" s="160"/>
      <c r="AD200" s="160"/>
      <c r="AE200" s="160"/>
      <c r="AF200" s="160"/>
      <c r="AG200" s="160"/>
      <c r="AH200" s="160"/>
      <c r="AI200" s="160"/>
      <c r="AJ200" s="160"/>
      <c r="AK200" s="160"/>
      <c r="AL200" s="160"/>
      <c r="AM200" s="160"/>
      <c r="AN200" s="160"/>
      <c r="AO200" s="160"/>
      <c r="AP200" s="160"/>
      <c r="AQ200" s="160"/>
      <c r="AR200" s="160"/>
      <c r="AS200" s="160"/>
      <c r="AT200" s="160"/>
      <c r="AU200" s="160"/>
      <c r="AV200" s="160"/>
      <c r="AW200" s="160"/>
      <c r="AX200" s="160"/>
      <c r="AY200" s="160"/>
      <c r="AZ200" s="160"/>
      <c r="BA200" s="160"/>
      <c r="BB200" s="160"/>
      <c r="BC200" s="160"/>
      <c r="BD200" s="160"/>
    </row>
    <row r="201" spans="1:56" hidden="1" x14ac:dyDescent="0.15">
      <c r="A201" s="219"/>
      <c r="B201" s="220"/>
      <c r="C201" s="220"/>
      <c r="D201" s="220"/>
      <c r="E201" s="220"/>
      <c r="F201" s="220"/>
      <c r="G201" s="220"/>
      <c r="H201" s="220"/>
      <c r="I201" s="220"/>
      <c r="J201" s="220"/>
      <c r="K201" s="220"/>
      <c r="L201" s="220"/>
      <c r="M201" s="220"/>
      <c r="N201" s="220"/>
      <c r="O201" s="220"/>
      <c r="P201" s="220"/>
      <c r="Q201" s="220"/>
      <c r="R201" s="220"/>
      <c r="S201" s="220"/>
      <c r="T201" s="220"/>
      <c r="U201" s="220"/>
      <c r="V201" s="220"/>
      <c r="W201" s="220"/>
      <c r="X201" s="221"/>
      <c r="Y201" s="217">
        <f ca="1">SUM(Z201:BD201)</f>
        <v>607130</v>
      </c>
      <c r="Z201" s="204" cm="1">
        <f t="array" aca="1" ref="Z201" ca="1">SUM(OFFSET(Z$1,1,0,ROW(201:201)-2))</f>
        <v>28100</v>
      </c>
      <c r="AA201" s="204" cm="1">
        <f t="array" aca="1" ref="AA201" ca="1">SUM(OFFSET(AA$1,1,0,ROW(201:201)-2))</f>
        <v>17980</v>
      </c>
      <c r="AB201" s="204" cm="1">
        <f t="array" aca="1" ref="AB201" ca="1">SUM(OFFSET(AB$1,1,0,ROW(201:201)-2))</f>
        <v>14000</v>
      </c>
      <c r="AC201" s="204" cm="1">
        <f t="array" aca="1" ref="AC201" ca="1">SUM(OFFSET(AC$1,1,0,ROW(201:201)-2))</f>
        <v>68800</v>
      </c>
      <c r="AD201" s="204" cm="1">
        <f t="array" aca="1" ref="AD201" ca="1">SUM(OFFSET(AD$1,1,0,ROW(201:201)-2))</f>
        <v>31300</v>
      </c>
      <c r="AE201" s="204" cm="1">
        <f t="array" aca="1" ref="AE201" ca="1">SUM(OFFSET(AE$1,1,0,ROW(201:201)-2))</f>
        <v>37400</v>
      </c>
      <c r="AF201" s="204" cm="1">
        <f t="array" aca="1" ref="AF201" ca="1">SUM(OFFSET(AF$1,1,0,ROW(201:201)-2))</f>
        <v>18900</v>
      </c>
      <c r="AG201" s="204" cm="1">
        <f t="array" aca="1" ref="AG201" ca="1">SUM(OFFSET(AG$1,1,0,ROW(201:201)-2))</f>
        <v>7000</v>
      </c>
      <c r="AH201" s="204" cm="1">
        <f t="array" aca="1" ref="AH201" ca="1">SUM(OFFSET(AH$1,1,0,ROW(201:201)-2))</f>
        <v>9000</v>
      </c>
      <c r="AI201" s="204" cm="1">
        <f t="array" aca="1" ref="AI201" ca="1">SUM(OFFSET(AI$1,1,0,ROW(201:201)-2))</f>
        <v>37200</v>
      </c>
      <c r="AJ201" s="204" cm="1">
        <f t="array" aca="1" ref="AJ201" ca="1">SUM(OFFSET(AJ$1,1,0,ROW(201:201)-2))</f>
        <v>45800</v>
      </c>
      <c r="AK201" s="204" cm="1">
        <f t="array" aca="1" ref="AK201" ca="1">SUM(OFFSET(AK$1,1,0,ROW(201:201)-2))</f>
        <v>16200</v>
      </c>
      <c r="AL201" s="204" cm="1">
        <f t="array" aca="1" ref="AL201" ca="1">SUM(OFFSET(AL$1,1,0,ROW(201:201)-2))</f>
        <v>36700</v>
      </c>
      <c r="AM201" s="204" cm="1">
        <f t="array" aca="1" ref="AM201" ca="1">SUM(OFFSET(AM$1,1,0,ROW(201:201)-2))</f>
        <v>19300</v>
      </c>
      <c r="AN201" s="204" cm="1">
        <f t="array" aca="1" ref="AN201" ca="1">SUM(OFFSET(AN$1,1,0,ROW(201:201)-2))</f>
        <v>8000</v>
      </c>
      <c r="AO201" s="204" cm="1">
        <f t="array" aca="1" ref="AO201" ca="1">SUM(OFFSET(AO$1,1,0,ROW(201:201)-2))</f>
        <v>2200</v>
      </c>
      <c r="AP201" s="204" cm="1">
        <f t="array" aca="1" ref="AP201" ca="1">SUM(OFFSET(AP$1,1,0,ROW(201:201)-2))</f>
        <v>71100</v>
      </c>
      <c r="AQ201" s="204" cm="1">
        <f t="array" aca="1" ref="AQ201" ca="1">SUM(OFFSET(AQ$1,1,0,ROW(201:201)-2))</f>
        <v>41800</v>
      </c>
      <c r="AR201" s="204" cm="1">
        <f t="array" aca="1" ref="AR201" ca="1">SUM(OFFSET(AR$1,1,0,ROW(201:201)-2))</f>
        <v>52200</v>
      </c>
      <c r="AS201" s="204" cm="1">
        <f t="array" aca="1" ref="AS201" ca="1">SUM(OFFSET(AS$1,1,0,ROW(201:201)-2))</f>
        <v>6300</v>
      </c>
      <c r="AT201" s="204" cm="1">
        <f t="array" aca="1" ref="AT201" ca="1">SUM(OFFSET(AT$1,1,0,ROW(201:201)-2))</f>
        <v>18800</v>
      </c>
      <c r="AU201" s="204" cm="1">
        <f t="array" aca="1" ref="AU201" ca="1">SUM(OFFSET(AU$1,1,0,ROW(201:201)-2))</f>
        <v>9400</v>
      </c>
      <c r="AV201" s="204" cm="1">
        <f t="array" aca="1" ref="AV201" ca="1">SUM(OFFSET(AV$1,1,0,ROW(201:201)-2))</f>
        <v>8550</v>
      </c>
      <c r="AW201" s="218" cm="1">
        <f t="array" aca="1" ref="AW201" ca="1">SUM(OFFSET(AW$1,1,0,ROW(201:201)-2))</f>
        <v>0</v>
      </c>
      <c r="AX201" s="218" cm="1">
        <f t="array" aca="1" ref="AX201" ca="1">SUM(OFFSET(AX$1,1,0,ROW(201:201)-2))</f>
        <v>1100</v>
      </c>
      <c r="AY201" s="218" cm="1">
        <f t="array" aca="1" ref="AY201" ca="1">SUM(OFFSET(AY$1,1,0,ROW(201:201)-2))</f>
        <v>0</v>
      </c>
      <c r="AZ201" s="218" cm="1">
        <f t="array" aca="1" ref="AZ201" ca="1">SUM(OFFSET(AZ$1,1,0,ROW(201:201)-2))</f>
        <v>0</v>
      </c>
      <c r="BA201" s="218" cm="1">
        <f t="array" aca="1" ref="BA201" ca="1">SUM(OFFSET(BA$1,1,0,ROW(201:201)-2))</f>
        <v>0</v>
      </c>
      <c r="BB201" s="218" cm="1">
        <f t="array" aca="1" ref="BB201" ca="1">SUM(OFFSET(BB$1,1,0,ROW(201:201)-2))</f>
        <v>0</v>
      </c>
      <c r="BC201" s="218" cm="1">
        <f t="array" aca="1" ref="BC201" ca="1">SUM(OFFSET(BC$1,1,0,ROW(201:201)-2))</f>
        <v>0</v>
      </c>
      <c r="BD201" s="218" cm="1">
        <f t="array" aca="1" ref="BD201" ca="1">SUM(OFFSET(BD$1,1,0,ROW(201:201)-2))</f>
        <v>0</v>
      </c>
    </row>
    <row r="202" spans="1:56" hidden="1" x14ac:dyDescent="0.15"/>
  </sheetData>
  <autoFilter ref="A1:BD202" xr:uid="{39DE3C36-55DB-430A-B025-C706F3D9E131}">
    <filterColumn colId="10">
      <filters>
        <filter val="生效中"/>
      </filters>
    </filterColumn>
    <sortState xmlns:xlrd2="http://schemas.microsoft.com/office/spreadsheetml/2017/richdata2" ref="A2:BD201">
      <sortCondition ref="B1:B202"/>
    </sortState>
  </autoFilter>
  <dataConsolidate/>
  <phoneticPr fontId="16" type="noConversion"/>
  <conditionalFormatting sqref="B203:B1048576 B1:B200">
    <cfRule type="duplicateValues" dxfId="89" priority="115"/>
  </conditionalFormatting>
  <conditionalFormatting sqref="F13">
    <cfRule type="iconSet" priority="40">
      <iconSet iconSet="3Symbols2">
        <cfvo type="percent" val="0"/>
        <cfvo type="formula" val="TODAY()"/>
        <cfvo type="formula" val="TODAY()+30" gte="0"/>
      </iconSet>
    </cfRule>
  </conditionalFormatting>
  <conditionalFormatting sqref="F203:F1048576 F1:F200">
    <cfRule type="iconSet" priority="90">
      <iconSet iconSet="3Symbols2">
        <cfvo type="percent" val="0"/>
        <cfvo type="formula" val="TODAY()"/>
        <cfvo type="formula" val="TODAY()+30" gte="0"/>
      </iconSet>
    </cfRule>
  </conditionalFormatting>
  <conditionalFormatting sqref="G103:G113">
    <cfRule type="iconSet" priority="39">
      <iconSet iconSet="3Symbols2">
        <cfvo type="percent" val="0"/>
        <cfvo type="formula" val="TODAY()"/>
        <cfvo type="formula" val="TODAY()+30" gte="0"/>
      </iconSet>
    </cfRule>
  </conditionalFormatting>
  <conditionalFormatting sqref="G186:G189">
    <cfRule type="iconSet" priority="4">
      <iconSet iconSet="3Symbols2">
        <cfvo type="percent" val="0"/>
        <cfvo type="formula" val="TODAY()"/>
        <cfvo type="formula" val="TODAY()+30" gte="0"/>
      </iconSet>
    </cfRule>
  </conditionalFormatting>
  <conditionalFormatting sqref="K1:K200 K203:K1048576">
    <cfRule type="cellIs" dxfId="88" priority="38" operator="equal">
      <formula>"生效中"</formula>
    </cfRule>
  </conditionalFormatting>
  <conditionalFormatting sqref="L1:M1">
    <cfRule type="cellIs" dxfId="87" priority="35" operator="equal">
      <formula>"生效中"</formula>
    </cfRule>
  </conditionalFormatting>
  <conditionalFormatting sqref="L1:N182">
    <cfRule type="cellIs" dxfId="86" priority="9" operator="between">
      <formula>"缺席"</formula>
      <formula>"请假"</formula>
    </cfRule>
  </conditionalFormatting>
  <conditionalFormatting sqref="L184:N200">
    <cfRule type="cellIs" dxfId="85" priority="1" operator="between">
      <formula>"缺席"</formula>
      <formula>"请假"</formula>
    </cfRule>
  </conditionalFormatting>
  <conditionalFormatting sqref="L203:N1048576">
    <cfRule type="cellIs" dxfId="84" priority="36" operator="between">
      <formula>"缺席"</formula>
      <formula>"请假"</formula>
    </cfRule>
  </conditionalFormatting>
  <conditionalFormatting sqref="O1">
    <cfRule type="cellIs" dxfId="83" priority="27" operator="equal">
      <formula>"生效中"</formula>
    </cfRule>
  </conditionalFormatting>
  <conditionalFormatting sqref="O202:O1048576 O2:O200">
    <cfRule type="colorScale" priority="33">
      <colorScale>
        <cfvo type="formula" val="TODAY()"/>
        <cfvo type="formula" val="TODAY()+7"/>
        <cfvo type="max"/>
        <color rgb="FFF8696B"/>
        <color rgb="FFFFEB84"/>
        <color rgb="FF63BE7B"/>
      </colorScale>
    </cfRule>
  </conditionalFormatting>
  <conditionalFormatting sqref="X203:X1048576 X1:X200">
    <cfRule type="colorScale" priority="24">
      <colorScale>
        <cfvo type="percent" val="50"/>
        <cfvo type="max"/>
        <color rgb="FFF8696B"/>
        <color rgb="FFFCFCFF"/>
      </colorScale>
    </cfRule>
  </conditionalFormatting>
  <dataValidations count="2">
    <dataValidation type="custom" allowBlank="1" showInputMessage="1" showErrorMessage="1" error="类型只能为“月付”或“周付”" sqref="G1" xr:uid="{EA567709-EE9E-4F64-9EC2-A90B5C29E60D}">
      <formula1>"or(G3=""月付"",G3=""周付"")"</formula1>
    </dataValidation>
    <dataValidation type="list" allowBlank="1" showInputMessage="1" showErrorMessage="1" errorTitle="付租周期输入无效" error="必须为“周付”或“月付”" sqref="G2:G114 G139:G141 G116:G136 G145:G147 G149 G162:G174 G176:G200" xr:uid="{272E5A43-CCE0-4AE1-B8F3-BF3E092E988B}">
      <formula1>"周付,月付"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0B83-FEED-4DAB-BC21-4A616B9885A3}">
  <sheetPr codeName="Sheet4" filterMode="1"/>
  <dimension ref="A1:M705"/>
  <sheetViews>
    <sheetView workbookViewId="0">
      <pane ySplit="1" topLeftCell="A648" activePane="bottomLeft" state="frozen"/>
      <selection pane="bottomLeft" activeCell="L717" sqref="L717:M717"/>
    </sheetView>
  </sheetViews>
  <sheetFormatPr defaultRowHeight="14.25" x14ac:dyDescent="0.15"/>
  <cols>
    <col min="1" max="1" width="11.625" bestFit="1" customWidth="1"/>
    <col min="3" max="3" width="9.5" bestFit="1" customWidth="1"/>
    <col min="4" max="4" width="13.625" style="161" bestFit="1" customWidth="1"/>
    <col min="5" max="5" width="13.625" style="162" bestFit="1" customWidth="1"/>
    <col min="6" max="7" width="11.625" bestFit="1" customWidth="1"/>
    <col min="8" max="8" width="10.5" style="37" bestFit="1" customWidth="1"/>
    <col min="9" max="9" width="9.5" customWidth="1"/>
    <col min="10" max="10" width="9.25" customWidth="1"/>
    <col min="11" max="11" width="30.75" customWidth="1"/>
    <col min="12" max="14" width="8.125" bestFit="1" customWidth="1"/>
    <col min="15" max="15" width="6.25" bestFit="1" customWidth="1"/>
    <col min="16" max="29" width="8.125" bestFit="1" customWidth="1"/>
    <col min="30" max="31" width="6.25" bestFit="1" customWidth="1"/>
    <col min="32" max="32" width="8.125" bestFit="1" customWidth="1"/>
    <col min="33" max="33" width="6.25" bestFit="1" customWidth="1"/>
    <col min="34" max="37" width="8.125" bestFit="1" customWidth="1"/>
    <col min="38" max="38" width="6.25" bestFit="1" customWidth="1"/>
    <col min="39" max="48" width="8.125" bestFit="1" customWidth="1"/>
    <col min="49" max="49" width="6.25" bestFit="1" customWidth="1"/>
    <col min="50" max="50" width="8.125" bestFit="1" customWidth="1"/>
    <col min="51" max="51" width="6.25" bestFit="1" customWidth="1"/>
    <col min="52" max="52" width="8.125" bestFit="1" customWidth="1"/>
    <col min="53" max="53" width="6.25" bestFit="1" customWidth="1"/>
    <col min="54" max="54" width="8.125" bestFit="1" customWidth="1"/>
    <col min="55" max="55" width="6" bestFit="1" customWidth="1"/>
    <col min="56" max="61" width="8.125" bestFit="1" customWidth="1"/>
    <col min="62" max="62" width="6.25" bestFit="1" customWidth="1"/>
    <col min="63" max="65" width="8.125" bestFit="1" customWidth="1"/>
    <col min="66" max="66" width="6.25" bestFit="1" customWidth="1"/>
    <col min="67" max="68" width="8.125" bestFit="1" customWidth="1"/>
    <col min="69" max="69" width="7.375" bestFit="1" customWidth="1"/>
    <col min="70" max="71" width="6.25" bestFit="1" customWidth="1"/>
    <col min="72" max="72" width="8.125" bestFit="1" customWidth="1"/>
    <col min="73" max="73" width="6.25" bestFit="1" customWidth="1"/>
    <col min="74" max="74" width="8.25" bestFit="1" customWidth="1"/>
    <col min="75" max="75" width="8.5" bestFit="1" customWidth="1"/>
  </cols>
  <sheetData>
    <row r="1" spans="1:13" x14ac:dyDescent="0.15">
      <c r="A1" s="163" t="s">
        <v>696</v>
      </c>
      <c r="B1" s="164" t="s">
        <v>0</v>
      </c>
      <c r="C1" s="164" t="s">
        <v>5</v>
      </c>
      <c r="D1" s="164" t="s">
        <v>780</v>
      </c>
      <c r="E1" s="164" t="s">
        <v>781</v>
      </c>
      <c r="F1" s="164" t="s">
        <v>782</v>
      </c>
      <c r="G1" s="164" t="s">
        <v>758</v>
      </c>
      <c r="H1" s="163" t="s">
        <v>392</v>
      </c>
      <c r="I1" s="163" t="s">
        <v>811</v>
      </c>
      <c r="J1" s="164" t="s">
        <v>693</v>
      </c>
      <c r="K1" s="164" t="s">
        <v>784</v>
      </c>
      <c r="L1" s="164" t="s">
        <v>787</v>
      </c>
      <c r="M1" s="164" t="s">
        <v>968</v>
      </c>
    </row>
    <row r="2" spans="1:13" hidden="1" x14ac:dyDescent="0.15">
      <c r="A2" s="157" t="s">
        <v>702</v>
      </c>
      <c r="B2" s="82" t="s">
        <v>552</v>
      </c>
      <c r="C2" s="82" t="s">
        <v>553</v>
      </c>
      <c r="D2" s="196">
        <v>45025</v>
      </c>
      <c r="E2" s="196">
        <v>45054</v>
      </c>
      <c r="F2" s="193">
        <v>-3700</v>
      </c>
      <c r="G2" s="105">
        <v>3500</v>
      </c>
      <c r="H2" s="37">
        <v>45047</v>
      </c>
      <c r="I2" s="203" t="s">
        <v>790</v>
      </c>
      <c r="J2" s="1" t="s">
        <v>694</v>
      </c>
      <c r="K2" t="str">
        <f>IF(I2="租金",TEXT(D2,"m/d")&amp;"-"&amp;TEXT(E2,"m/d")&amp;IF(F2,"欠"&amp;ABS(F2),"已清"),"押金"&amp;IF(F2,"欠"&amp;ABS(F2),"已清"))</f>
        <v>4/9-5/8欠3700</v>
      </c>
    </row>
    <row r="3" spans="1:13" hidden="1" x14ac:dyDescent="0.15">
      <c r="A3" s="157" t="s">
        <v>700</v>
      </c>
      <c r="B3" s="82" t="s">
        <v>481</v>
      </c>
      <c r="C3" s="82" t="s">
        <v>482</v>
      </c>
      <c r="D3" s="196">
        <v>45018</v>
      </c>
      <c r="E3" s="196">
        <v>45047</v>
      </c>
      <c r="F3" s="193">
        <v>-4400</v>
      </c>
      <c r="G3" s="105">
        <v>3800</v>
      </c>
      <c r="H3" s="37">
        <v>45047</v>
      </c>
      <c r="I3" s="203" t="s">
        <v>790</v>
      </c>
      <c r="J3" s="1" t="s">
        <v>694</v>
      </c>
      <c r="K3" t="str">
        <f t="shared" ref="K3:K61" si="0">IF(I3="租金",TEXT(D3,"m/d")&amp;"-"&amp;TEXT(E3,"m/d")&amp;IF(F3,"欠"&amp;ABS(F3),"已清"),"押金"&amp;IF(F3,"欠"&amp;ABS(F3),"已清"))</f>
        <v>4/2-5/1欠4400</v>
      </c>
    </row>
    <row r="4" spans="1:13" hidden="1" x14ac:dyDescent="0.15">
      <c r="A4" s="157" t="s">
        <v>701</v>
      </c>
      <c r="B4" s="82" t="s">
        <v>513</v>
      </c>
      <c r="C4" s="82" t="s">
        <v>514</v>
      </c>
      <c r="D4" s="196">
        <v>45049</v>
      </c>
      <c r="E4" s="196">
        <v>45079</v>
      </c>
      <c r="F4" s="193">
        <v>0</v>
      </c>
      <c r="G4" s="168">
        <v>7200</v>
      </c>
      <c r="H4" s="37">
        <v>45047</v>
      </c>
      <c r="I4" s="203" t="s">
        <v>790</v>
      </c>
      <c r="J4" s="1" t="s">
        <v>695</v>
      </c>
      <c r="K4" t="str">
        <f t="shared" si="0"/>
        <v>5/3-6/2已清</v>
      </c>
    </row>
    <row r="5" spans="1:13" hidden="1" x14ac:dyDescent="0.15">
      <c r="A5" s="157" t="s">
        <v>699</v>
      </c>
      <c r="B5" s="82" t="s">
        <v>476</v>
      </c>
      <c r="C5" s="82" t="s">
        <v>477</v>
      </c>
      <c r="D5" s="196">
        <v>44997</v>
      </c>
      <c r="E5" s="196">
        <v>45027</v>
      </c>
      <c r="F5" s="193">
        <v>-5000</v>
      </c>
      <c r="G5" s="105">
        <v>2200</v>
      </c>
      <c r="H5" s="37">
        <v>45047</v>
      </c>
      <c r="I5" s="203" t="s">
        <v>790</v>
      </c>
      <c r="J5" s="1" t="s">
        <v>694</v>
      </c>
      <c r="K5" t="str">
        <f t="shared" si="0"/>
        <v>3/12-4/11欠5000</v>
      </c>
    </row>
    <row r="6" spans="1:13" hidden="1" x14ac:dyDescent="0.15">
      <c r="A6" s="157" t="s">
        <v>745</v>
      </c>
      <c r="B6" s="82" t="s">
        <v>322</v>
      </c>
      <c r="C6" s="82" t="s">
        <v>299</v>
      </c>
      <c r="D6" s="196">
        <v>45047</v>
      </c>
      <c r="E6" s="196">
        <v>45053</v>
      </c>
      <c r="F6" s="193">
        <v>-2750</v>
      </c>
      <c r="G6" s="105">
        <v>1750</v>
      </c>
      <c r="H6" s="37">
        <v>45048</v>
      </c>
      <c r="I6" s="203" t="s">
        <v>790</v>
      </c>
      <c r="J6" s="1" t="s">
        <v>694</v>
      </c>
      <c r="K6" t="str">
        <f t="shared" si="0"/>
        <v>5/1-5/7欠2750</v>
      </c>
    </row>
    <row r="7" spans="1:13" hidden="1" x14ac:dyDescent="0.15">
      <c r="A7" s="157" t="s">
        <v>713</v>
      </c>
      <c r="B7" s="82" t="s">
        <v>527</v>
      </c>
      <c r="C7" s="82" t="s">
        <v>528</v>
      </c>
      <c r="D7" s="196">
        <v>45025</v>
      </c>
      <c r="E7" s="196">
        <v>45054</v>
      </c>
      <c r="F7" s="193">
        <v>-7500</v>
      </c>
      <c r="G7" s="105">
        <v>1000</v>
      </c>
      <c r="H7" s="37">
        <v>45048</v>
      </c>
      <c r="I7" s="203" t="s">
        <v>790</v>
      </c>
      <c r="J7" s="1" t="s">
        <v>694</v>
      </c>
      <c r="K7" t="str">
        <f t="shared" si="0"/>
        <v>4/9-5/8欠7500</v>
      </c>
    </row>
    <row r="8" spans="1:13" hidden="1" x14ac:dyDescent="0.15">
      <c r="A8" s="157" t="s">
        <v>719</v>
      </c>
      <c r="B8" s="82" t="s">
        <v>252</v>
      </c>
      <c r="C8" s="82" t="s">
        <v>258</v>
      </c>
      <c r="D8" s="196">
        <v>45046</v>
      </c>
      <c r="E8" s="196">
        <v>45051</v>
      </c>
      <c r="F8" s="193">
        <v>0</v>
      </c>
      <c r="G8" s="105">
        <v>1950</v>
      </c>
      <c r="H8" s="37">
        <v>45048</v>
      </c>
      <c r="I8" s="203" t="s">
        <v>790</v>
      </c>
      <c r="J8" s="1" t="s">
        <v>694</v>
      </c>
      <c r="K8" t="str">
        <f t="shared" si="0"/>
        <v>4/30-5/5已清</v>
      </c>
    </row>
    <row r="9" spans="1:13" hidden="1" x14ac:dyDescent="0.15">
      <c r="A9" s="157" t="s">
        <v>716</v>
      </c>
      <c r="B9" s="82" t="s">
        <v>306</v>
      </c>
      <c r="C9" s="82" t="s">
        <v>560</v>
      </c>
      <c r="D9" s="196">
        <v>45048</v>
      </c>
      <c r="E9" s="196">
        <v>45054</v>
      </c>
      <c r="F9" s="193">
        <v>0</v>
      </c>
      <c r="G9" s="105">
        <v>1950</v>
      </c>
      <c r="H9" s="37">
        <v>45048</v>
      </c>
      <c r="I9" s="203" t="s">
        <v>790</v>
      </c>
      <c r="J9" s="1" t="s">
        <v>694</v>
      </c>
      <c r="K9" t="str">
        <f t="shared" si="0"/>
        <v>5/2-5/8已清</v>
      </c>
    </row>
    <row r="10" spans="1:13" hidden="1" x14ac:dyDescent="0.15">
      <c r="A10" s="157" t="s">
        <v>708</v>
      </c>
      <c r="B10" s="82" t="s">
        <v>503</v>
      </c>
      <c r="C10" s="82" t="s">
        <v>381</v>
      </c>
      <c r="D10" s="196">
        <v>45005</v>
      </c>
      <c r="E10" s="196">
        <v>45035</v>
      </c>
      <c r="F10" s="193">
        <v>0</v>
      </c>
      <c r="G10" s="105">
        <v>2000</v>
      </c>
      <c r="H10" s="37">
        <v>45048</v>
      </c>
      <c r="I10" s="203" t="s">
        <v>790</v>
      </c>
      <c r="J10" s="1" t="s">
        <v>694</v>
      </c>
      <c r="K10" t="str">
        <f t="shared" si="0"/>
        <v>3/20-4/19已清</v>
      </c>
    </row>
    <row r="11" spans="1:13" hidden="1" x14ac:dyDescent="0.15">
      <c r="A11" s="157" t="s">
        <v>751</v>
      </c>
      <c r="B11" s="82" t="s">
        <v>266</v>
      </c>
      <c r="C11" s="82" t="s">
        <v>260</v>
      </c>
      <c r="D11" s="196">
        <v>45048</v>
      </c>
      <c r="E11" s="196">
        <v>45078</v>
      </c>
      <c r="F11" s="193">
        <v>0</v>
      </c>
      <c r="G11" s="105">
        <v>7500</v>
      </c>
      <c r="H11" s="37">
        <v>45048</v>
      </c>
      <c r="I11" s="203" t="s">
        <v>790</v>
      </c>
      <c r="J11" s="1" t="s">
        <v>694</v>
      </c>
      <c r="K11" t="str">
        <f t="shared" si="0"/>
        <v>5/2-6/1已清</v>
      </c>
    </row>
    <row r="12" spans="1:13" hidden="1" x14ac:dyDescent="0.15">
      <c r="A12" s="157" t="s">
        <v>747</v>
      </c>
      <c r="B12" s="82" t="s">
        <v>599</v>
      </c>
      <c r="C12" s="82" t="s">
        <v>600</v>
      </c>
      <c r="D12" s="196">
        <v>45052</v>
      </c>
      <c r="E12" s="196">
        <v>45082</v>
      </c>
      <c r="F12" s="193">
        <v>0</v>
      </c>
      <c r="G12" s="168">
        <v>5500</v>
      </c>
      <c r="H12" s="37">
        <v>45048</v>
      </c>
      <c r="I12" s="203" t="s">
        <v>790</v>
      </c>
      <c r="J12" s="1" t="s">
        <v>695</v>
      </c>
      <c r="K12" t="str">
        <f t="shared" si="0"/>
        <v>5/6-6/5已清</v>
      </c>
    </row>
    <row r="13" spans="1:13" hidden="1" x14ac:dyDescent="0.15">
      <c r="A13" s="157" t="s">
        <v>714</v>
      </c>
      <c r="B13" s="82" t="s">
        <v>250</v>
      </c>
      <c r="C13" s="82" t="s">
        <v>537</v>
      </c>
      <c r="D13" s="196">
        <v>45033</v>
      </c>
      <c r="E13" s="196">
        <v>45062</v>
      </c>
      <c r="F13" s="193">
        <v>0</v>
      </c>
      <c r="G13" s="105">
        <v>7500</v>
      </c>
      <c r="H13" s="37">
        <v>45048</v>
      </c>
      <c r="I13" s="203" t="s">
        <v>790</v>
      </c>
      <c r="J13" s="1" t="s">
        <v>694</v>
      </c>
      <c r="K13" t="str">
        <f t="shared" si="0"/>
        <v>4/17-5/16已清</v>
      </c>
    </row>
    <row r="14" spans="1:13" hidden="1" x14ac:dyDescent="0.15">
      <c r="A14" s="157" t="s">
        <v>705</v>
      </c>
      <c r="B14" s="82" t="s">
        <v>462</v>
      </c>
      <c r="C14" s="82" t="s">
        <v>463</v>
      </c>
      <c r="D14" s="196">
        <v>45047</v>
      </c>
      <c r="E14" s="196">
        <v>45077</v>
      </c>
      <c r="F14" s="193">
        <v>-2200</v>
      </c>
      <c r="G14" s="105">
        <v>5000</v>
      </c>
      <c r="H14" s="37">
        <v>45048</v>
      </c>
      <c r="I14" s="203" t="s">
        <v>790</v>
      </c>
      <c r="J14" s="1" t="s">
        <v>694</v>
      </c>
      <c r="K14" t="str">
        <f t="shared" si="0"/>
        <v>5/1-5/31欠2200</v>
      </c>
    </row>
    <row r="15" spans="1:13" hidden="1" x14ac:dyDescent="0.15">
      <c r="A15" s="157" t="s">
        <v>774</v>
      </c>
      <c r="B15" s="82" t="s">
        <v>584</v>
      </c>
      <c r="C15" s="82" t="s">
        <v>585</v>
      </c>
      <c r="D15" s="196">
        <v>45035</v>
      </c>
      <c r="E15" s="196">
        <v>45041</v>
      </c>
      <c r="F15" s="193">
        <v>0</v>
      </c>
      <c r="G15" s="105">
        <v>1350</v>
      </c>
      <c r="H15" s="37">
        <v>45048</v>
      </c>
      <c r="I15" s="203" t="s">
        <v>790</v>
      </c>
      <c r="J15" s="1" t="s">
        <v>694</v>
      </c>
      <c r="K15" t="str">
        <f t="shared" si="0"/>
        <v>4/19-4/25已清</v>
      </c>
    </row>
    <row r="16" spans="1:13" hidden="1" x14ac:dyDescent="0.15">
      <c r="A16" s="157" t="s">
        <v>712</v>
      </c>
      <c r="B16" s="82" t="s">
        <v>302</v>
      </c>
      <c r="C16" s="82" t="s">
        <v>519</v>
      </c>
      <c r="D16" s="196">
        <v>45048</v>
      </c>
      <c r="E16" s="196">
        <v>45054</v>
      </c>
      <c r="F16" s="193">
        <v>0</v>
      </c>
      <c r="G16" s="105">
        <v>1900</v>
      </c>
      <c r="H16" s="37">
        <v>45048</v>
      </c>
      <c r="I16" s="203" t="s">
        <v>790</v>
      </c>
      <c r="J16" s="1" t="s">
        <v>694</v>
      </c>
      <c r="K16" t="str">
        <f t="shared" si="0"/>
        <v>5/2-5/8已清</v>
      </c>
    </row>
    <row r="17" spans="1:11" hidden="1" x14ac:dyDescent="0.15">
      <c r="A17" s="157" t="s">
        <v>720</v>
      </c>
      <c r="B17" s="82" t="s">
        <v>264</v>
      </c>
      <c r="C17" s="82" t="s">
        <v>263</v>
      </c>
      <c r="D17" s="196">
        <v>45047</v>
      </c>
      <c r="E17" s="196">
        <v>45077</v>
      </c>
      <c r="F17" s="193">
        <v>-200</v>
      </c>
      <c r="G17" s="105">
        <v>7300</v>
      </c>
      <c r="H17" s="37">
        <v>45048</v>
      </c>
      <c r="I17" s="203" t="s">
        <v>790</v>
      </c>
      <c r="J17" s="1" t="s">
        <v>694</v>
      </c>
      <c r="K17" t="str">
        <f t="shared" si="0"/>
        <v>5/1-5/31欠200</v>
      </c>
    </row>
    <row r="18" spans="1:11" hidden="1" x14ac:dyDescent="0.15">
      <c r="A18" s="157" t="s">
        <v>775</v>
      </c>
      <c r="B18" s="82" t="s">
        <v>590</v>
      </c>
      <c r="C18" s="82" t="s">
        <v>591</v>
      </c>
      <c r="D18" s="196">
        <v>45054</v>
      </c>
      <c r="E18" s="196">
        <v>45084</v>
      </c>
      <c r="F18" s="193">
        <v>0</v>
      </c>
      <c r="G18" s="105">
        <v>5000</v>
      </c>
      <c r="H18" s="37">
        <v>45048</v>
      </c>
      <c r="I18" s="203" t="s">
        <v>790</v>
      </c>
      <c r="J18" s="1" t="s">
        <v>694</v>
      </c>
      <c r="K18" t="str">
        <f t="shared" si="0"/>
        <v>5/8-6/7已清</v>
      </c>
    </row>
    <row r="19" spans="1:11" hidden="1" x14ac:dyDescent="0.15">
      <c r="A19" s="157" t="s">
        <v>742</v>
      </c>
      <c r="B19" s="82" t="s">
        <v>253</v>
      </c>
      <c r="C19" s="82" t="s">
        <v>257</v>
      </c>
      <c r="D19" s="196">
        <v>45047</v>
      </c>
      <c r="E19" s="196">
        <v>45077</v>
      </c>
      <c r="F19" s="193">
        <v>0</v>
      </c>
      <c r="G19" s="105">
        <v>7500</v>
      </c>
      <c r="H19" s="37">
        <v>45048</v>
      </c>
      <c r="I19" s="203" t="s">
        <v>790</v>
      </c>
      <c r="J19" s="1" t="s">
        <v>694</v>
      </c>
      <c r="K19" t="str">
        <f t="shared" si="0"/>
        <v>5/1-5/31已清</v>
      </c>
    </row>
    <row r="20" spans="1:11" hidden="1" x14ac:dyDescent="0.15">
      <c r="A20" s="157" t="s">
        <v>704</v>
      </c>
      <c r="B20" s="82" t="s">
        <v>311</v>
      </c>
      <c r="C20" s="82" t="s">
        <v>447</v>
      </c>
      <c r="D20" s="196">
        <v>44986</v>
      </c>
      <c r="E20" s="196">
        <v>45016</v>
      </c>
      <c r="F20" s="193">
        <v>-3000</v>
      </c>
      <c r="G20" s="105">
        <v>1000</v>
      </c>
      <c r="H20" s="37">
        <v>45048</v>
      </c>
      <c r="I20" s="203" t="s">
        <v>790</v>
      </c>
      <c r="J20" s="1" t="s">
        <v>694</v>
      </c>
      <c r="K20" t="str">
        <f t="shared" si="0"/>
        <v>3/1-3/31欠3000</v>
      </c>
    </row>
    <row r="21" spans="1:11" hidden="1" x14ac:dyDescent="0.15">
      <c r="A21" s="157" t="s">
        <v>709</v>
      </c>
      <c r="B21" s="82" t="s">
        <v>505</v>
      </c>
      <c r="C21" s="82" t="s">
        <v>380</v>
      </c>
      <c r="D21" s="196">
        <v>45039</v>
      </c>
      <c r="E21" s="196">
        <v>45068</v>
      </c>
      <c r="F21" s="193">
        <v>-4000</v>
      </c>
      <c r="G21" s="168">
        <v>3000</v>
      </c>
      <c r="H21" s="37">
        <v>45048</v>
      </c>
      <c r="I21" s="203" t="s">
        <v>790</v>
      </c>
      <c r="J21" s="1" t="s">
        <v>695</v>
      </c>
      <c r="K21" t="str">
        <f t="shared" si="0"/>
        <v>4/23-5/22欠4000</v>
      </c>
    </row>
    <row r="22" spans="1:11" hidden="1" x14ac:dyDescent="0.15">
      <c r="A22" s="157" t="s">
        <v>740</v>
      </c>
      <c r="B22" s="82" t="s">
        <v>567</v>
      </c>
      <c r="C22" s="82" t="s">
        <v>568</v>
      </c>
      <c r="D22" s="196">
        <v>45020</v>
      </c>
      <c r="E22" s="196">
        <v>45049</v>
      </c>
      <c r="F22" s="193">
        <v>0</v>
      </c>
      <c r="G22" s="105">
        <v>5500</v>
      </c>
      <c r="H22" s="37">
        <v>45048</v>
      </c>
      <c r="I22" s="203" t="s">
        <v>790</v>
      </c>
      <c r="J22" s="1" t="s">
        <v>694</v>
      </c>
      <c r="K22" t="str">
        <f t="shared" si="0"/>
        <v>4/4-5/3已清</v>
      </c>
    </row>
    <row r="23" spans="1:11" hidden="1" x14ac:dyDescent="0.15">
      <c r="A23" s="157" t="s">
        <v>721</v>
      </c>
      <c r="B23" s="82" t="s">
        <v>312</v>
      </c>
      <c r="C23" s="82" t="s">
        <v>297</v>
      </c>
      <c r="D23" s="196">
        <v>45049</v>
      </c>
      <c r="E23" s="196">
        <v>45055</v>
      </c>
      <c r="F23" s="193">
        <v>0</v>
      </c>
      <c r="G23" s="105">
        <v>1950</v>
      </c>
      <c r="H23" s="37">
        <v>45048</v>
      </c>
      <c r="I23" s="203" t="s">
        <v>790</v>
      </c>
      <c r="J23" s="1" t="s">
        <v>694</v>
      </c>
      <c r="K23" t="str">
        <f t="shared" si="0"/>
        <v>5/3-5/9已清</v>
      </c>
    </row>
    <row r="24" spans="1:11" hidden="1" x14ac:dyDescent="0.15">
      <c r="A24" s="157" t="s">
        <v>770</v>
      </c>
      <c r="B24" s="82" t="s">
        <v>317</v>
      </c>
      <c r="C24" s="82" t="s">
        <v>293</v>
      </c>
      <c r="D24" s="196">
        <v>45052</v>
      </c>
      <c r="E24" s="196">
        <v>45082</v>
      </c>
      <c r="F24" s="193">
        <v>-2500</v>
      </c>
      <c r="G24" s="105">
        <v>1000</v>
      </c>
      <c r="H24" s="37">
        <v>45048</v>
      </c>
      <c r="I24" s="203" t="s">
        <v>790</v>
      </c>
      <c r="J24" s="1" t="s">
        <v>694</v>
      </c>
      <c r="K24" t="str">
        <f t="shared" si="0"/>
        <v>5/6-6/5欠2500</v>
      </c>
    </row>
    <row r="25" spans="1:11" hidden="1" x14ac:dyDescent="0.15">
      <c r="A25" s="157" t="s">
        <v>710</v>
      </c>
      <c r="B25" s="82" t="s">
        <v>506</v>
      </c>
      <c r="C25" s="82" t="s">
        <v>507</v>
      </c>
      <c r="D25" s="196">
        <v>45036</v>
      </c>
      <c r="E25" s="196">
        <v>45065</v>
      </c>
      <c r="F25" s="193">
        <v>0</v>
      </c>
      <c r="G25" s="105">
        <v>3200</v>
      </c>
      <c r="H25" s="37">
        <v>45048</v>
      </c>
      <c r="I25" s="203" t="s">
        <v>790</v>
      </c>
      <c r="J25" s="1" t="s">
        <v>694</v>
      </c>
      <c r="K25" t="str">
        <f t="shared" si="0"/>
        <v>4/20-5/19已清</v>
      </c>
    </row>
    <row r="26" spans="1:11" hidden="1" x14ac:dyDescent="0.15">
      <c r="A26" s="157" t="s">
        <v>703</v>
      </c>
      <c r="B26" s="82" t="s">
        <v>441</v>
      </c>
      <c r="C26" s="82" t="s">
        <v>442</v>
      </c>
      <c r="D26" s="196">
        <v>45026</v>
      </c>
      <c r="E26" s="196">
        <v>45055</v>
      </c>
      <c r="F26" s="193">
        <v>-1000</v>
      </c>
      <c r="G26" s="105">
        <v>2000</v>
      </c>
      <c r="H26" s="37">
        <v>45048</v>
      </c>
      <c r="I26" s="203" t="s">
        <v>790</v>
      </c>
      <c r="J26" s="1" t="s">
        <v>694</v>
      </c>
      <c r="K26" t="str">
        <f t="shared" si="0"/>
        <v>4/10-5/9欠1000</v>
      </c>
    </row>
    <row r="27" spans="1:11" hidden="1" x14ac:dyDescent="0.15">
      <c r="A27" s="157" t="s">
        <v>717</v>
      </c>
      <c r="B27" s="82" t="s">
        <v>267</v>
      </c>
      <c r="C27" s="82" t="s">
        <v>255</v>
      </c>
      <c r="D27" s="196">
        <v>45048</v>
      </c>
      <c r="E27" s="196">
        <v>45078</v>
      </c>
      <c r="F27" s="193">
        <v>0</v>
      </c>
      <c r="G27" s="105">
        <v>7500</v>
      </c>
      <c r="H27" s="37">
        <v>45048</v>
      </c>
      <c r="I27" s="203" t="s">
        <v>790</v>
      </c>
      <c r="J27" s="1" t="s">
        <v>694</v>
      </c>
      <c r="K27" t="str">
        <f t="shared" si="0"/>
        <v>5/2-6/1已清</v>
      </c>
    </row>
    <row r="28" spans="1:11" hidden="1" x14ac:dyDescent="0.15">
      <c r="A28" s="157" t="s">
        <v>711</v>
      </c>
      <c r="B28" s="82" t="s">
        <v>282</v>
      </c>
      <c r="C28" s="82" t="s">
        <v>512</v>
      </c>
      <c r="D28" s="196">
        <v>45047</v>
      </c>
      <c r="E28" s="196">
        <v>45077</v>
      </c>
      <c r="F28" s="193">
        <v>-3600</v>
      </c>
      <c r="G28" s="105">
        <v>3600</v>
      </c>
      <c r="H28" s="37">
        <v>45048</v>
      </c>
      <c r="I28" s="203" t="s">
        <v>790</v>
      </c>
      <c r="J28" s="1" t="s">
        <v>694</v>
      </c>
      <c r="K28" t="str">
        <f t="shared" si="0"/>
        <v>5/1-5/31欠3600</v>
      </c>
    </row>
    <row r="29" spans="1:11" hidden="1" x14ac:dyDescent="0.15">
      <c r="A29" s="157" t="s">
        <v>707</v>
      </c>
      <c r="B29" s="82" t="s">
        <v>281</v>
      </c>
      <c r="C29" s="82" t="s">
        <v>494</v>
      </c>
      <c r="D29" s="196">
        <v>45017</v>
      </c>
      <c r="E29" s="196">
        <v>45046</v>
      </c>
      <c r="F29" s="193">
        <v>0</v>
      </c>
      <c r="G29" s="105">
        <v>7000</v>
      </c>
      <c r="H29" s="37">
        <v>45048</v>
      </c>
      <c r="I29" s="203" t="s">
        <v>790</v>
      </c>
      <c r="J29" s="1" t="s">
        <v>694</v>
      </c>
      <c r="K29" t="str">
        <f t="shared" si="0"/>
        <v>4/1-4/30已清</v>
      </c>
    </row>
    <row r="30" spans="1:11" hidden="1" x14ac:dyDescent="0.15">
      <c r="A30" s="157" t="s">
        <v>706</v>
      </c>
      <c r="B30" s="82" t="s">
        <v>464</v>
      </c>
      <c r="C30" s="82" t="s">
        <v>465</v>
      </c>
      <c r="D30" s="196">
        <v>45023</v>
      </c>
      <c r="E30" s="196">
        <v>45052</v>
      </c>
      <c r="F30" s="193">
        <v>-2500</v>
      </c>
      <c r="G30" s="105">
        <v>2000</v>
      </c>
      <c r="H30" s="37">
        <v>45048</v>
      </c>
      <c r="I30" s="203" t="s">
        <v>790</v>
      </c>
      <c r="J30" s="1" t="s">
        <v>694</v>
      </c>
      <c r="K30" t="str">
        <f t="shared" si="0"/>
        <v>4/7-5/6欠2500</v>
      </c>
    </row>
    <row r="31" spans="1:11" hidden="1" x14ac:dyDescent="0.15">
      <c r="A31" s="157" t="s">
        <v>715</v>
      </c>
      <c r="B31" s="82" t="s">
        <v>305</v>
      </c>
      <c r="C31" s="82" t="s">
        <v>548</v>
      </c>
      <c r="D31" s="196">
        <v>45040</v>
      </c>
      <c r="E31" s="196">
        <v>45046</v>
      </c>
      <c r="F31" s="193">
        <v>0</v>
      </c>
      <c r="G31" s="105">
        <v>1750</v>
      </c>
      <c r="H31" s="37">
        <v>45048</v>
      </c>
      <c r="I31" s="203" t="s">
        <v>790</v>
      </c>
      <c r="J31" s="1" t="s">
        <v>694</v>
      </c>
      <c r="K31" t="str">
        <f t="shared" si="0"/>
        <v>4/24-4/30已清</v>
      </c>
    </row>
    <row r="32" spans="1:11" hidden="1" x14ac:dyDescent="0.15">
      <c r="A32" s="157" t="s">
        <v>726</v>
      </c>
      <c r="B32" s="82" t="s">
        <v>554</v>
      </c>
      <c r="C32" s="82" t="s">
        <v>555</v>
      </c>
      <c r="D32" s="196">
        <v>45017</v>
      </c>
      <c r="E32" s="196">
        <v>45046</v>
      </c>
      <c r="F32" s="193">
        <v>-3500</v>
      </c>
      <c r="G32" s="105">
        <v>2000</v>
      </c>
      <c r="H32" s="37">
        <v>45049</v>
      </c>
      <c r="I32" s="203" t="s">
        <v>790</v>
      </c>
      <c r="J32" s="1" t="s">
        <v>694</v>
      </c>
      <c r="K32" t="str">
        <f t="shared" si="0"/>
        <v>4/1-4/30欠3500</v>
      </c>
    </row>
    <row r="33" spans="1:11" hidden="1" x14ac:dyDescent="0.15">
      <c r="A33" s="157" t="s">
        <v>725</v>
      </c>
      <c r="B33" s="82" t="s">
        <v>508</v>
      </c>
      <c r="C33" s="82" t="s">
        <v>509</v>
      </c>
      <c r="D33" s="196">
        <v>45036</v>
      </c>
      <c r="E33" s="196">
        <v>45065</v>
      </c>
      <c r="F33" s="193">
        <v>0</v>
      </c>
      <c r="G33" s="105">
        <v>1500</v>
      </c>
      <c r="H33" s="37">
        <v>45049</v>
      </c>
      <c r="I33" s="203" t="s">
        <v>790</v>
      </c>
      <c r="J33" s="1" t="s">
        <v>694</v>
      </c>
      <c r="K33" t="str">
        <f t="shared" si="0"/>
        <v>4/20-5/19已清</v>
      </c>
    </row>
    <row r="34" spans="1:11" hidden="1" x14ac:dyDescent="0.15">
      <c r="A34" s="157" t="s">
        <v>768</v>
      </c>
      <c r="B34" s="82" t="s">
        <v>571</v>
      </c>
      <c r="C34" s="82" t="s">
        <v>572</v>
      </c>
      <c r="D34" s="196">
        <v>45042</v>
      </c>
      <c r="E34" s="196">
        <v>45071</v>
      </c>
      <c r="F34" s="193">
        <v>0</v>
      </c>
      <c r="G34" s="169">
        <v>2000</v>
      </c>
      <c r="H34" s="37">
        <v>45049</v>
      </c>
      <c r="I34" s="203" t="s">
        <v>790</v>
      </c>
      <c r="J34" s="1" t="s">
        <v>783</v>
      </c>
      <c r="K34" t="str">
        <f t="shared" si="0"/>
        <v>4/26-5/25已清</v>
      </c>
    </row>
    <row r="35" spans="1:11" hidden="1" x14ac:dyDescent="0.15">
      <c r="A35" s="157" t="s">
        <v>729</v>
      </c>
      <c r="B35" s="82" t="s">
        <v>378</v>
      </c>
      <c r="C35" s="82" t="s">
        <v>377</v>
      </c>
      <c r="D35" s="196">
        <v>45044</v>
      </c>
      <c r="E35" s="196">
        <v>45073</v>
      </c>
      <c r="F35" s="193">
        <v>-6000</v>
      </c>
      <c r="G35" s="105">
        <v>2000</v>
      </c>
      <c r="H35" s="37">
        <v>45050</v>
      </c>
      <c r="I35" s="203" t="s">
        <v>790</v>
      </c>
      <c r="J35" s="1" t="s">
        <v>694</v>
      </c>
      <c r="K35" t="str">
        <f t="shared" si="0"/>
        <v>4/28-5/27欠6000</v>
      </c>
    </row>
    <row r="36" spans="1:11" hidden="1" x14ac:dyDescent="0.15">
      <c r="A36" s="157" t="s">
        <v>728</v>
      </c>
      <c r="B36" s="82" t="s">
        <v>327</v>
      </c>
      <c r="C36" s="82" t="s">
        <v>436</v>
      </c>
      <c r="D36" s="196">
        <v>45028</v>
      </c>
      <c r="E36" s="196">
        <v>45057</v>
      </c>
      <c r="F36" s="193">
        <v>-1500</v>
      </c>
      <c r="G36" s="105">
        <v>2000</v>
      </c>
      <c r="H36" s="37">
        <v>45050</v>
      </c>
      <c r="I36" s="203" t="s">
        <v>790</v>
      </c>
      <c r="J36" s="1" t="s">
        <v>694</v>
      </c>
      <c r="K36" t="str">
        <f t="shared" si="0"/>
        <v>4/12-5/11欠1500</v>
      </c>
    </row>
    <row r="37" spans="1:11" hidden="1" x14ac:dyDescent="0.15">
      <c r="A37" s="157" t="s">
        <v>772</v>
      </c>
      <c r="B37" s="82" t="s">
        <v>310</v>
      </c>
      <c r="C37" s="82" t="s">
        <v>298</v>
      </c>
      <c r="D37" s="196">
        <v>45024</v>
      </c>
      <c r="E37" s="196">
        <v>45053</v>
      </c>
      <c r="F37" s="193">
        <v>0</v>
      </c>
      <c r="G37" s="105">
        <v>5000</v>
      </c>
      <c r="H37" s="37">
        <v>45050</v>
      </c>
      <c r="I37" s="203" t="s">
        <v>790</v>
      </c>
      <c r="J37" s="1" t="s">
        <v>694</v>
      </c>
      <c r="K37" t="str">
        <f t="shared" si="0"/>
        <v>4/8-5/7已清</v>
      </c>
    </row>
    <row r="38" spans="1:11" hidden="1" x14ac:dyDescent="0.15">
      <c r="A38" s="157" t="s">
        <v>732</v>
      </c>
      <c r="B38" s="82" t="s">
        <v>487</v>
      </c>
      <c r="C38" s="82" t="s">
        <v>488</v>
      </c>
      <c r="D38" s="196">
        <v>45036</v>
      </c>
      <c r="E38" s="196">
        <v>45065</v>
      </c>
      <c r="F38" s="193">
        <v>-3000</v>
      </c>
      <c r="G38" s="105">
        <v>4000</v>
      </c>
      <c r="H38" s="37">
        <v>45050</v>
      </c>
      <c r="I38" s="203" t="s">
        <v>790</v>
      </c>
      <c r="J38" s="1" t="s">
        <v>694</v>
      </c>
      <c r="K38" t="str">
        <f t="shared" si="0"/>
        <v>4/20-5/19欠3000</v>
      </c>
    </row>
    <row r="39" spans="1:11" hidden="1" x14ac:dyDescent="0.15">
      <c r="A39" s="157" t="s">
        <v>733</v>
      </c>
      <c r="B39" s="82" t="s">
        <v>495</v>
      </c>
      <c r="C39" s="82" t="s">
        <v>496</v>
      </c>
      <c r="D39" s="196">
        <v>44986</v>
      </c>
      <c r="E39" s="196">
        <v>45016</v>
      </c>
      <c r="F39" s="193">
        <v>-4200</v>
      </c>
      <c r="G39" s="105">
        <v>1300</v>
      </c>
      <c r="H39" s="37">
        <v>45050</v>
      </c>
      <c r="I39" s="203" t="s">
        <v>790</v>
      </c>
      <c r="J39" s="1" t="s">
        <v>694</v>
      </c>
      <c r="K39" t="str">
        <f t="shared" si="0"/>
        <v>3/1-3/31欠4200</v>
      </c>
    </row>
    <row r="40" spans="1:11" hidden="1" x14ac:dyDescent="0.15">
      <c r="A40" s="157" t="s">
        <v>731</v>
      </c>
      <c r="B40" s="82" t="s">
        <v>357</v>
      </c>
      <c r="C40" s="82" t="s">
        <v>364</v>
      </c>
      <c r="D40" s="196">
        <v>45048</v>
      </c>
      <c r="E40" s="196">
        <v>45054</v>
      </c>
      <c r="F40" s="193">
        <v>-900</v>
      </c>
      <c r="G40" s="105">
        <v>2900</v>
      </c>
      <c r="H40" s="37">
        <v>45050</v>
      </c>
      <c r="I40" s="203" t="s">
        <v>790</v>
      </c>
      <c r="J40" s="1" t="s">
        <v>694</v>
      </c>
      <c r="K40" t="str">
        <f t="shared" si="0"/>
        <v>5/2-5/8欠900</v>
      </c>
    </row>
    <row r="41" spans="1:11" hidden="1" x14ac:dyDescent="0.15">
      <c r="A41" s="157" t="s">
        <v>741</v>
      </c>
      <c r="B41" s="82" t="s">
        <v>396</v>
      </c>
      <c r="C41" s="82" t="s">
        <v>569</v>
      </c>
      <c r="D41" s="196">
        <v>45048</v>
      </c>
      <c r="E41" s="196">
        <v>45054</v>
      </c>
      <c r="F41" s="193">
        <v>-950</v>
      </c>
      <c r="G41" s="210">
        <v>1000</v>
      </c>
      <c r="H41" s="37">
        <v>45050</v>
      </c>
      <c r="I41" s="203" t="s">
        <v>697</v>
      </c>
      <c r="J41" s="1" t="s">
        <v>694</v>
      </c>
      <c r="K41" s="1" t="s">
        <v>1041</v>
      </c>
    </row>
    <row r="42" spans="1:11" hidden="1" x14ac:dyDescent="0.15">
      <c r="A42" s="157" t="s">
        <v>741</v>
      </c>
      <c r="B42" s="82" t="s">
        <v>396</v>
      </c>
      <c r="C42" s="82" t="s">
        <v>569</v>
      </c>
      <c r="D42" s="196">
        <v>45048</v>
      </c>
      <c r="E42" s="196">
        <v>45054</v>
      </c>
      <c r="F42" s="193">
        <v>-950</v>
      </c>
      <c r="G42" s="105">
        <v>1950</v>
      </c>
      <c r="H42" s="37">
        <v>45050</v>
      </c>
      <c r="I42" s="203" t="s">
        <v>790</v>
      </c>
      <c r="J42" s="1" t="s">
        <v>694</v>
      </c>
      <c r="K42" s="1" t="s">
        <v>1041</v>
      </c>
    </row>
    <row r="43" spans="1:11" hidden="1" x14ac:dyDescent="0.15">
      <c r="A43" s="157" t="s">
        <v>750</v>
      </c>
      <c r="B43" s="82" t="s">
        <v>285</v>
      </c>
      <c r="C43" s="82" t="s">
        <v>254</v>
      </c>
      <c r="D43" s="196">
        <v>45043</v>
      </c>
      <c r="E43" s="196">
        <v>45049</v>
      </c>
      <c r="F43" s="193">
        <v>0</v>
      </c>
      <c r="G43" s="105">
        <v>1950</v>
      </c>
      <c r="H43" s="37">
        <v>45050</v>
      </c>
      <c r="I43" s="203" t="s">
        <v>790</v>
      </c>
      <c r="J43" s="1" t="s">
        <v>694</v>
      </c>
      <c r="K43" t="str">
        <f t="shared" si="0"/>
        <v>4/27-5/3已清</v>
      </c>
    </row>
    <row r="44" spans="1:11" hidden="1" x14ac:dyDescent="0.15">
      <c r="A44" s="157" t="s">
        <v>734</v>
      </c>
      <c r="B44" s="82" t="s">
        <v>332</v>
      </c>
      <c r="C44" s="82" t="s">
        <v>549</v>
      </c>
      <c r="D44" s="196">
        <v>45051</v>
      </c>
      <c r="E44" s="196">
        <v>45057</v>
      </c>
      <c r="F44" s="193">
        <v>0</v>
      </c>
      <c r="G44" s="105">
        <v>2900</v>
      </c>
      <c r="H44" s="37">
        <v>45050</v>
      </c>
      <c r="I44" s="203" t="s">
        <v>790</v>
      </c>
      <c r="J44" s="1" t="s">
        <v>694</v>
      </c>
      <c r="K44" t="str">
        <f t="shared" si="0"/>
        <v>5/5-5/11已清</v>
      </c>
    </row>
    <row r="45" spans="1:11" hidden="1" x14ac:dyDescent="0.15">
      <c r="A45" s="157" t="s">
        <v>777</v>
      </c>
      <c r="B45" s="82" t="s">
        <v>611</v>
      </c>
      <c r="C45" s="82" t="s">
        <v>612</v>
      </c>
      <c r="D45" s="196">
        <v>45047</v>
      </c>
      <c r="E45" s="196">
        <v>45077</v>
      </c>
      <c r="F45" s="193">
        <v>-3000</v>
      </c>
      <c r="G45" s="168">
        <v>1500</v>
      </c>
      <c r="H45" s="37">
        <v>45050</v>
      </c>
      <c r="I45" s="203" t="s">
        <v>790</v>
      </c>
      <c r="J45" s="1" t="s">
        <v>695</v>
      </c>
      <c r="K45" t="str">
        <f t="shared" si="0"/>
        <v>5/1-5/31欠3000</v>
      </c>
    </row>
    <row r="46" spans="1:11" hidden="1" x14ac:dyDescent="0.15">
      <c r="A46" s="157" t="s">
        <v>826</v>
      </c>
      <c r="B46" s="82" t="s">
        <v>454</v>
      </c>
      <c r="C46" s="82" t="s">
        <v>455</v>
      </c>
      <c r="D46" s="196">
        <v>44980</v>
      </c>
      <c r="E46" s="196">
        <v>45007</v>
      </c>
      <c r="F46" s="193">
        <v>-7500</v>
      </c>
      <c r="G46" s="105">
        <v>1000</v>
      </c>
      <c r="H46" s="37">
        <v>45050</v>
      </c>
      <c r="I46" s="203" t="s">
        <v>698</v>
      </c>
      <c r="J46" s="1" t="s">
        <v>827</v>
      </c>
      <c r="K46" t="str">
        <f t="shared" si="0"/>
        <v>2/23-3/22欠7500</v>
      </c>
    </row>
    <row r="47" spans="1:11" hidden="1" x14ac:dyDescent="0.15">
      <c r="A47" s="157" t="s">
        <v>730</v>
      </c>
      <c r="B47" s="82" t="s">
        <v>445</v>
      </c>
      <c r="C47" s="82" t="s">
        <v>446</v>
      </c>
      <c r="D47" s="196">
        <v>45017</v>
      </c>
      <c r="E47" s="196">
        <v>45046</v>
      </c>
      <c r="F47" s="193">
        <v>0</v>
      </c>
      <c r="G47" s="105">
        <v>2200</v>
      </c>
      <c r="H47" s="37">
        <v>45050</v>
      </c>
      <c r="I47" s="203" t="s">
        <v>790</v>
      </c>
      <c r="J47" s="1" t="s">
        <v>694</v>
      </c>
      <c r="K47" t="str">
        <f t="shared" si="0"/>
        <v>4/1-4/30已清</v>
      </c>
    </row>
    <row r="48" spans="1:11" hidden="1" x14ac:dyDescent="0.15">
      <c r="A48" s="157" t="s">
        <v>720</v>
      </c>
      <c r="B48" s="82" t="s">
        <v>264</v>
      </c>
      <c r="C48" s="82" t="s">
        <v>263</v>
      </c>
      <c r="D48" s="196">
        <v>45047</v>
      </c>
      <c r="E48" s="196">
        <v>45077</v>
      </c>
      <c r="F48" s="193">
        <v>0</v>
      </c>
      <c r="G48" s="105">
        <v>200</v>
      </c>
      <c r="H48" s="37">
        <v>45051</v>
      </c>
      <c r="I48" s="203" t="s">
        <v>790</v>
      </c>
      <c r="J48" s="1" t="s">
        <v>694</v>
      </c>
      <c r="K48" t="str">
        <f t="shared" si="0"/>
        <v>5/1-5/31已清</v>
      </c>
    </row>
    <row r="49" spans="1:11" hidden="1" x14ac:dyDescent="0.15">
      <c r="A49" s="157" t="s">
        <v>735</v>
      </c>
      <c r="B49" s="82" t="s">
        <v>387</v>
      </c>
      <c r="C49" s="82" t="s">
        <v>365</v>
      </c>
      <c r="D49" s="196">
        <v>45045</v>
      </c>
      <c r="E49" s="196">
        <v>45074</v>
      </c>
      <c r="F49" s="193">
        <v>-6000</v>
      </c>
      <c r="G49" s="105">
        <v>2000</v>
      </c>
      <c r="H49" s="37">
        <v>45051</v>
      </c>
      <c r="I49" s="203" t="s">
        <v>790</v>
      </c>
      <c r="J49" s="1" t="s">
        <v>694</v>
      </c>
      <c r="K49" t="str">
        <f t="shared" si="0"/>
        <v>4/29-5/28欠6000</v>
      </c>
    </row>
    <row r="50" spans="1:11" hidden="1" x14ac:dyDescent="0.15">
      <c r="A50" s="157" t="s">
        <v>722</v>
      </c>
      <c r="B50" s="82" t="s">
        <v>398</v>
      </c>
      <c r="C50" s="82" t="s">
        <v>301</v>
      </c>
      <c r="D50" s="196">
        <v>45037</v>
      </c>
      <c r="E50" s="196">
        <v>45066</v>
      </c>
      <c r="F50" s="193">
        <v>0</v>
      </c>
      <c r="G50" s="105">
        <v>1500</v>
      </c>
      <c r="H50" s="37">
        <v>45051</v>
      </c>
      <c r="I50" s="203" t="s">
        <v>790</v>
      </c>
      <c r="J50" s="1" t="s">
        <v>694</v>
      </c>
      <c r="K50" t="str">
        <f t="shared" si="0"/>
        <v>4/21-5/20已清</v>
      </c>
    </row>
    <row r="51" spans="1:11" hidden="1" x14ac:dyDescent="0.15">
      <c r="A51" s="157" t="s">
        <v>778</v>
      </c>
      <c r="B51" s="82" t="s">
        <v>289</v>
      </c>
      <c r="C51" s="82" t="s">
        <v>620</v>
      </c>
      <c r="D51" s="196">
        <v>45050</v>
      </c>
      <c r="E51" s="196">
        <v>45080</v>
      </c>
      <c r="F51" s="193">
        <v>0</v>
      </c>
      <c r="G51" s="105">
        <v>3975</v>
      </c>
      <c r="H51" s="37">
        <v>45051</v>
      </c>
      <c r="I51" s="203" t="s">
        <v>790</v>
      </c>
      <c r="J51" s="1" t="s">
        <v>694</v>
      </c>
      <c r="K51" t="str">
        <f t="shared" si="0"/>
        <v>5/4-6/3已清</v>
      </c>
    </row>
    <row r="52" spans="1:11" hidden="1" x14ac:dyDescent="0.15">
      <c r="A52" s="157" t="s">
        <v>737</v>
      </c>
      <c r="B52" s="82" t="s">
        <v>394</v>
      </c>
      <c r="C52" s="82" t="s">
        <v>413</v>
      </c>
      <c r="D52" s="196">
        <v>45045</v>
      </c>
      <c r="E52" s="196">
        <v>45074</v>
      </c>
      <c r="F52" s="193">
        <v>-7000</v>
      </c>
      <c r="G52" s="105">
        <v>1000</v>
      </c>
      <c r="H52" s="37">
        <v>45051</v>
      </c>
      <c r="I52" s="203" t="s">
        <v>790</v>
      </c>
      <c r="J52" s="1" t="s">
        <v>825</v>
      </c>
      <c r="K52" t="str">
        <f t="shared" si="0"/>
        <v>4/29-5/28欠7000</v>
      </c>
    </row>
    <row r="53" spans="1:11" hidden="1" x14ac:dyDescent="0.15">
      <c r="A53" s="157" t="s">
        <v>737</v>
      </c>
      <c r="B53" s="82" t="s">
        <v>394</v>
      </c>
      <c r="C53" s="82" t="s">
        <v>413</v>
      </c>
      <c r="D53" s="196">
        <v>45045</v>
      </c>
      <c r="E53" s="196">
        <v>45074</v>
      </c>
      <c r="F53" s="193">
        <v>-6000</v>
      </c>
      <c r="G53" s="105">
        <v>1000</v>
      </c>
      <c r="H53" s="37">
        <v>45051</v>
      </c>
      <c r="I53" s="203" t="s">
        <v>790</v>
      </c>
      <c r="J53" s="1" t="s">
        <v>694</v>
      </c>
      <c r="K53" t="str">
        <f t="shared" si="0"/>
        <v>4/29-5/28欠6000</v>
      </c>
    </row>
    <row r="54" spans="1:11" hidden="1" x14ac:dyDescent="0.15">
      <c r="A54" s="157" t="s">
        <v>737</v>
      </c>
      <c r="B54" s="82" t="s">
        <v>394</v>
      </c>
      <c r="C54" s="82" t="s">
        <v>413</v>
      </c>
      <c r="D54" s="196">
        <v>45045</v>
      </c>
      <c r="E54" s="196">
        <v>45074</v>
      </c>
      <c r="F54" s="193">
        <v>-4000</v>
      </c>
      <c r="G54" s="105">
        <v>2000</v>
      </c>
      <c r="H54" s="37">
        <v>45051</v>
      </c>
      <c r="I54" s="203" t="s">
        <v>790</v>
      </c>
      <c r="J54" s="1" t="s">
        <v>694</v>
      </c>
      <c r="K54" t="str">
        <f t="shared" si="0"/>
        <v>4/29-5/28欠4000</v>
      </c>
    </row>
    <row r="55" spans="1:11" hidden="1" x14ac:dyDescent="0.15">
      <c r="A55" s="157" t="s">
        <v>737</v>
      </c>
      <c r="B55" s="82" t="s">
        <v>394</v>
      </c>
      <c r="C55" s="82" t="s">
        <v>413</v>
      </c>
      <c r="D55" s="196">
        <v>45045</v>
      </c>
      <c r="E55" s="196">
        <v>45074</v>
      </c>
      <c r="F55" s="193">
        <v>0</v>
      </c>
      <c r="G55" s="105">
        <v>4000</v>
      </c>
      <c r="H55" s="37">
        <v>45051</v>
      </c>
      <c r="I55" s="203" t="s">
        <v>790</v>
      </c>
      <c r="J55" s="1" t="s">
        <v>694</v>
      </c>
      <c r="K55" t="str">
        <f t="shared" si="0"/>
        <v>4/29-5/28已清</v>
      </c>
    </row>
    <row r="56" spans="1:11" hidden="1" x14ac:dyDescent="0.15">
      <c r="A56" s="157" t="s">
        <v>754</v>
      </c>
      <c r="B56" s="82" t="s">
        <v>386</v>
      </c>
      <c r="C56" s="82" t="s">
        <v>401</v>
      </c>
      <c r="D56" s="196">
        <v>45045</v>
      </c>
      <c r="E56" s="196">
        <v>45074</v>
      </c>
      <c r="F56" s="193">
        <v>-6000</v>
      </c>
      <c r="G56" s="105">
        <v>2000</v>
      </c>
      <c r="H56" s="37">
        <v>45051</v>
      </c>
      <c r="I56" s="203" t="s">
        <v>791</v>
      </c>
      <c r="J56" s="1" t="s">
        <v>694</v>
      </c>
      <c r="K56" t="str">
        <f t="shared" si="0"/>
        <v>押金欠6000</v>
      </c>
    </row>
    <row r="57" spans="1:11" hidden="1" x14ac:dyDescent="0.15">
      <c r="A57" s="157" t="s">
        <v>727</v>
      </c>
      <c r="B57" s="82" t="s">
        <v>397</v>
      </c>
      <c r="C57" s="82" t="s">
        <v>570</v>
      </c>
      <c r="D57" s="196">
        <v>45052</v>
      </c>
      <c r="E57" s="196">
        <v>45058</v>
      </c>
      <c r="F57" s="193">
        <v>-1000</v>
      </c>
      <c r="G57" s="160">
        <v>3400</v>
      </c>
      <c r="H57" s="37">
        <v>45051</v>
      </c>
      <c r="I57" s="203" t="s">
        <v>790</v>
      </c>
      <c r="J57" s="1" t="s">
        <v>694</v>
      </c>
      <c r="K57" t="str">
        <f t="shared" si="0"/>
        <v>5/6-5/12欠1000</v>
      </c>
    </row>
    <row r="58" spans="1:11" hidden="1" x14ac:dyDescent="0.15">
      <c r="A58" s="157" t="s">
        <v>773</v>
      </c>
      <c r="B58" s="82" t="s">
        <v>361</v>
      </c>
      <c r="C58" s="82" t="s">
        <v>583</v>
      </c>
      <c r="D58" s="196">
        <v>45042</v>
      </c>
      <c r="E58" s="196">
        <v>45071</v>
      </c>
      <c r="F58" s="193">
        <v>0</v>
      </c>
      <c r="G58" s="105">
        <v>2000</v>
      </c>
      <c r="H58" s="37">
        <v>45051</v>
      </c>
      <c r="I58" s="203" t="s">
        <v>790</v>
      </c>
      <c r="J58" s="1" t="s">
        <v>694</v>
      </c>
      <c r="K58" t="str">
        <f t="shared" si="0"/>
        <v>4/26-5/25已清</v>
      </c>
    </row>
    <row r="59" spans="1:11" hidden="1" x14ac:dyDescent="0.15">
      <c r="A59" s="157" t="s">
        <v>736</v>
      </c>
      <c r="B59" s="82" t="s">
        <v>605</v>
      </c>
      <c r="C59" s="82" t="s">
        <v>606</v>
      </c>
      <c r="D59" s="196">
        <v>45054</v>
      </c>
      <c r="E59" s="196">
        <v>45084</v>
      </c>
      <c r="F59" s="193">
        <v>-2500</v>
      </c>
      <c r="G59" s="105">
        <v>3000</v>
      </c>
      <c r="H59" s="37">
        <v>45051</v>
      </c>
      <c r="I59" s="203" t="s">
        <v>790</v>
      </c>
      <c r="J59" s="1" t="s">
        <v>694</v>
      </c>
      <c r="K59" t="str">
        <f t="shared" si="0"/>
        <v>5/8-6/7欠2500</v>
      </c>
    </row>
    <row r="60" spans="1:11" hidden="1" x14ac:dyDescent="0.15">
      <c r="A60" s="157" t="s">
        <v>744</v>
      </c>
      <c r="B60" s="82" t="s">
        <v>316</v>
      </c>
      <c r="C60" s="82" t="s">
        <v>292</v>
      </c>
      <c r="D60" s="196">
        <v>45031</v>
      </c>
      <c r="E60" s="196">
        <v>45060</v>
      </c>
      <c r="F60" s="193">
        <v>-4000</v>
      </c>
      <c r="G60" s="105">
        <v>2000</v>
      </c>
      <c r="H60" s="37">
        <v>45051</v>
      </c>
      <c r="I60" s="203" t="s">
        <v>790</v>
      </c>
      <c r="J60" s="1" t="s">
        <v>694</v>
      </c>
      <c r="K60" t="str">
        <f t="shared" si="0"/>
        <v>4/15-5/14欠4000</v>
      </c>
    </row>
    <row r="61" spans="1:11" hidden="1" x14ac:dyDescent="0.15">
      <c r="A61" s="157" t="s">
        <v>724</v>
      </c>
      <c r="B61" s="82" t="s">
        <v>625</v>
      </c>
      <c r="C61" s="82" t="s">
        <v>596</v>
      </c>
      <c r="D61" s="196">
        <v>45052</v>
      </c>
      <c r="E61" s="196">
        <v>45082</v>
      </c>
      <c r="F61" s="193">
        <v>-4800</v>
      </c>
      <c r="G61" s="179">
        <v>1000</v>
      </c>
      <c r="H61" s="37">
        <v>45051</v>
      </c>
      <c r="I61" s="203" t="s">
        <v>791</v>
      </c>
      <c r="J61" s="1" t="s">
        <v>694</v>
      </c>
      <c r="K61" t="str">
        <f t="shared" si="0"/>
        <v>押金欠4800</v>
      </c>
    </row>
    <row r="62" spans="1:11" hidden="1" x14ac:dyDescent="0.15">
      <c r="A62" s="157" t="s">
        <v>724</v>
      </c>
      <c r="B62" s="82" t="s">
        <v>625</v>
      </c>
      <c r="C62" s="82" t="s">
        <v>596</v>
      </c>
      <c r="D62" s="196">
        <v>45052</v>
      </c>
      <c r="E62" s="196">
        <v>45082</v>
      </c>
      <c r="F62" s="193">
        <v>-4800</v>
      </c>
      <c r="G62" s="179">
        <v>4000</v>
      </c>
      <c r="H62" s="37">
        <v>45051</v>
      </c>
      <c r="I62" s="203" t="s">
        <v>791</v>
      </c>
      <c r="J62" s="1" t="s">
        <v>783</v>
      </c>
      <c r="K62" t="str">
        <f t="shared" ref="K62:K98" si="1">IF(I62="租金",TEXT(D62,"m/d")&amp;"-"&amp;TEXT(E62,"m/d")&amp;IF(F62,"欠"&amp;ABS(F62),"已清"),"押金"&amp;IF(F62,"欠"&amp;ABS(F62),"已清"))</f>
        <v>押金欠4800</v>
      </c>
    </row>
    <row r="63" spans="1:11" hidden="1" x14ac:dyDescent="0.15">
      <c r="A63" s="157" t="s">
        <v>746</v>
      </c>
      <c r="B63" s="82" t="s">
        <v>290</v>
      </c>
      <c r="C63" s="82" t="s">
        <v>621</v>
      </c>
      <c r="D63" s="196">
        <v>45030</v>
      </c>
      <c r="E63" s="196">
        <v>45059</v>
      </c>
      <c r="F63" s="193">
        <v>0</v>
      </c>
      <c r="G63" s="105">
        <v>2000</v>
      </c>
      <c r="H63" s="37">
        <v>45051</v>
      </c>
      <c r="I63" s="203" t="s">
        <v>790</v>
      </c>
      <c r="J63" s="1" t="s">
        <v>694</v>
      </c>
      <c r="K63" t="str">
        <f t="shared" si="1"/>
        <v>4/14-5/13已清</v>
      </c>
    </row>
    <row r="64" spans="1:11" hidden="1" x14ac:dyDescent="0.15">
      <c r="A64" s="157" t="s">
        <v>770</v>
      </c>
      <c r="B64" s="82" t="s">
        <v>317</v>
      </c>
      <c r="C64" s="82" t="s">
        <v>293</v>
      </c>
      <c r="D64" s="196">
        <v>45052</v>
      </c>
      <c r="E64" s="196">
        <v>45082</v>
      </c>
      <c r="F64" s="193">
        <v>-2500</v>
      </c>
      <c r="G64" s="105">
        <v>5000</v>
      </c>
      <c r="H64" s="37">
        <v>45051</v>
      </c>
      <c r="I64" s="203" t="s">
        <v>790</v>
      </c>
      <c r="J64" s="1" t="s">
        <v>694</v>
      </c>
      <c r="K64" t="str">
        <f t="shared" si="1"/>
        <v>5/6-6/5欠2500</v>
      </c>
    </row>
    <row r="65" spans="1:11" hidden="1" x14ac:dyDescent="0.15">
      <c r="A65" s="157" t="s">
        <v>739</v>
      </c>
      <c r="B65" s="82" t="s">
        <v>550</v>
      </c>
      <c r="C65" s="82" t="s">
        <v>551</v>
      </c>
      <c r="D65" s="196">
        <v>45037</v>
      </c>
      <c r="E65" s="196">
        <v>45069</v>
      </c>
      <c r="F65" s="193">
        <v>0</v>
      </c>
      <c r="G65" s="168">
        <v>5000</v>
      </c>
      <c r="H65" s="37">
        <v>45051</v>
      </c>
      <c r="I65" s="203" t="s">
        <v>790</v>
      </c>
      <c r="J65" s="1" t="s">
        <v>695</v>
      </c>
      <c r="K65" t="str">
        <f t="shared" si="1"/>
        <v>4/21-5/23已清</v>
      </c>
    </row>
    <row r="66" spans="1:11" hidden="1" x14ac:dyDescent="0.15">
      <c r="A66" s="157" t="s">
        <v>738</v>
      </c>
      <c r="B66" s="82" t="s">
        <v>492</v>
      </c>
      <c r="C66" s="82" t="s">
        <v>493</v>
      </c>
      <c r="D66" s="196">
        <v>45013</v>
      </c>
      <c r="E66" s="196">
        <v>45043</v>
      </c>
      <c r="F66" s="193">
        <v>0</v>
      </c>
      <c r="G66" s="105">
        <v>700</v>
      </c>
      <c r="H66" s="37">
        <v>45051</v>
      </c>
      <c r="I66" s="203" t="s">
        <v>790</v>
      </c>
      <c r="J66" s="1" t="s">
        <v>694</v>
      </c>
      <c r="K66" t="str">
        <f t="shared" si="1"/>
        <v>3/28-4/27已清</v>
      </c>
    </row>
    <row r="67" spans="1:11" hidden="1" x14ac:dyDescent="0.15">
      <c r="A67" s="157" t="s">
        <v>752</v>
      </c>
      <c r="B67" s="82" t="s">
        <v>432</v>
      </c>
      <c r="C67" s="82" t="s">
        <v>433</v>
      </c>
      <c r="D67" s="196">
        <v>45035</v>
      </c>
      <c r="E67" s="196">
        <v>45064</v>
      </c>
      <c r="F67" s="193">
        <v>-2000</v>
      </c>
      <c r="G67" s="105">
        <v>3000</v>
      </c>
      <c r="H67" s="37">
        <v>45051</v>
      </c>
      <c r="I67" s="203" t="s">
        <v>790</v>
      </c>
      <c r="J67" s="1" t="s">
        <v>694</v>
      </c>
      <c r="K67" t="str">
        <f t="shared" si="1"/>
        <v>4/19-5/18欠2000</v>
      </c>
    </row>
    <row r="68" spans="1:11" hidden="1" x14ac:dyDescent="0.15">
      <c r="A68" s="157" t="s">
        <v>753</v>
      </c>
      <c r="B68" s="82" t="s">
        <v>434</v>
      </c>
      <c r="C68" s="82" t="s">
        <v>435</v>
      </c>
      <c r="D68" s="196">
        <v>45047</v>
      </c>
      <c r="E68" s="196">
        <v>45077</v>
      </c>
      <c r="F68" s="193">
        <v>0</v>
      </c>
      <c r="G68" s="167">
        <v>7000</v>
      </c>
      <c r="H68" s="37">
        <v>45051</v>
      </c>
      <c r="I68" s="203" t="s">
        <v>790</v>
      </c>
      <c r="J68" s="1" t="s">
        <v>695</v>
      </c>
      <c r="K68" t="str">
        <f t="shared" si="1"/>
        <v>5/1-5/31已清</v>
      </c>
    </row>
    <row r="69" spans="1:11" hidden="1" x14ac:dyDescent="0.15">
      <c r="A69" s="157" t="s">
        <v>771</v>
      </c>
      <c r="B69" s="82" t="s">
        <v>400</v>
      </c>
      <c r="C69" s="82" t="s">
        <v>294</v>
      </c>
      <c r="D69" s="196">
        <v>45028</v>
      </c>
      <c r="E69" s="196">
        <v>45057</v>
      </c>
      <c r="F69" s="193">
        <v>0</v>
      </c>
      <c r="G69" s="105">
        <v>2000</v>
      </c>
      <c r="H69" s="37">
        <v>45051</v>
      </c>
      <c r="I69" s="203" t="s">
        <v>790</v>
      </c>
      <c r="J69" s="1" t="s">
        <v>694</v>
      </c>
      <c r="K69" t="str">
        <f t="shared" si="1"/>
        <v>4/12-5/11已清</v>
      </c>
    </row>
    <row r="70" spans="1:11" hidden="1" x14ac:dyDescent="0.15">
      <c r="A70" s="157" t="s">
        <v>769</v>
      </c>
      <c r="B70" s="82" t="s">
        <v>286</v>
      </c>
      <c r="C70" s="82" t="s">
        <v>259</v>
      </c>
      <c r="D70" s="196">
        <v>45052</v>
      </c>
      <c r="E70" s="196">
        <v>45082</v>
      </c>
      <c r="F70" s="193">
        <v>0</v>
      </c>
      <c r="G70" s="105">
        <v>7500</v>
      </c>
      <c r="H70" s="37">
        <v>45051</v>
      </c>
      <c r="I70" s="203" t="s">
        <v>790</v>
      </c>
      <c r="J70" s="1" t="s">
        <v>694</v>
      </c>
      <c r="K70" t="str">
        <f t="shared" si="1"/>
        <v>5/6-6/5已清</v>
      </c>
    </row>
    <row r="71" spans="1:11" hidden="1" x14ac:dyDescent="0.15">
      <c r="A71" s="157" t="s">
        <v>755</v>
      </c>
      <c r="B71" s="82" t="s">
        <v>448</v>
      </c>
      <c r="C71" s="82" t="s">
        <v>449</v>
      </c>
      <c r="D71" s="196">
        <v>45006</v>
      </c>
      <c r="E71" s="196">
        <v>45036</v>
      </c>
      <c r="F71" s="193">
        <v>0</v>
      </c>
      <c r="G71" s="105">
        <v>10000</v>
      </c>
      <c r="H71" s="37">
        <v>45051</v>
      </c>
      <c r="I71" s="203" t="s">
        <v>790</v>
      </c>
      <c r="J71" s="1" t="s">
        <v>694</v>
      </c>
      <c r="K71" t="str">
        <f t="shared" si="1"/>
        <v>3/21-4/20已清</v>
      </c>
    </row>
    <row r="72" spans="1:11" hidden="1" x14ac:dyDescent="0.15">
      <c r="A72" s="157" t="s">
        <v>828</v>
      </c>
      <c r="B72" s="82" t="s">
        <v>622</v>
      </c>
      <c r="C72" s="82" t="s">
        <v>582</v>
      </c>
      <c r="D72" s="196">
        <v>45052</v>
      </c>
      <c r="E72" s="196">
        <v>45082</v>
      </c>
      <c r="F72" s="193">
        <v>-7500</v>
      </c>
      <c r="G72" s="105">
        <v>8000</v>
      </c>
      <c r="H72" s="37">
        <v>45051</v>
      </c>
      <c r="I72" s="203" t="s">
        <v>829</v>
      </c>
      <c r="J72" s="1" t="s">
        <v>827</v>
      </c>
      <c r="K72" t="str">
        <f t="shared" si="1"/>
        <v>押金欠7500</v>
      </c>
    </row>
    <row r="73" spans="1:11" hidden="1" x14ac:dyDescent="0.15">
      <c r="A73" s="157" t="s">
        <v>756</v>
      </c>
      <c r="B73" s="82" t="s">
        <v>466</v>
      </c>
      <c r="C73" s="82" t="s">
        <v>467</v>
      </c>
      <c r="D73" s="196">
        <v>45026</v>
      </c>
      <c r="E73" s="196">
        <v>45055</v>
      </c>
      <c r="F73" s="193">
        <v>-3000</v>
      </c>
      <c r="G73" s="105">
        <v>1200</v>
      </c>
      <c r="H73" s="37">
        <v>45052</v>
      </c>
      <c r="I73" s="203" t="s">
        <v>790</v>
      </c>
      <c r="J73" s="1" t="s">
        <v>694</v>
      </c>
      <c r="K73" t="str">
        <f t="shared" si="1"/>
        <v>4/10-5/9欠3000</v>
      </c>
    </row>
    <row r="74" spans="1:11" hidden="1" x14ac:dyDescent="0.15">
      <c r="A74" s="157" t="s">
        <v>718</v>
      </c>
      <c r="B74" s="82" t="s">
        <v>268</v>
      </c>
      <c r="C74" s="82" t="s">
        <v>256</v>
      </c>
      <c r="D74" s="196">
        <v>45053</v>
      </c>
      <c r="E74" s="196">
        <v>45083</v>
      </c>
      <c r="F74" s="193">
        <v>0</v>
      </c>
      <c r="G74" s="105">
        <v>7500</v>
      </c>
      <c r="H74" s="37">
        <v>45052</v>
      </c>
      <c r="I74" s="203" t="s">
        <v>790</v>
      </c>
      <c r="J74" s="1" t="s">
        <v>694</v>
      </c>
      <c r="K74" t="str">
        <f t="shared" si="1"/>
        <v>5/7-6/6已清</v>
      </c>
    </row>
    <row r="75" spans="1:11" hidden="1" x14ac:dyDescent="0.15">
      <c r="A75" s="157" t="s">
        <v>743</v>
      </c>
      <c r="B75" s="82" t="s">
        <v>269</v>
      </c>
      <c r="C75" s="82" t="s">
        <v>262</v>
      </c>
      <c r="D75" s="196">
        <v>45050</v>
      </c>
      <c r="E75" s="196">
        <v>45056</v>
      </c>
      <c r="F75" s="193">
        <v>0</v>
      </c>
      <c r="G75" s="105">
        <v>1950</v>
      </c>
      <c r="H75" s="37">
        <v>45052</v>
      </c>
      <c r="I75" s="203" t="s">
        <v>790</v>
      </c>
      <c r="J75" s="1" t="s">
        <v>694</v>
      </c>
      <c r="K75" t="str">
        <f t="shared" si="1"/>
        <v>5/4-5/10已清</v>
      </c>
    </row>
    <row r="76" spans="1:11" hidden="1" x14ac:dyDescent="0.15">
      <c r="A76" s="157" t="s">
        <v>749</v>
      </c>
      <c r="B76" s="82" t="s">
        <v>501</v>
      </c>
      <c r="C76" s="82" t="s">
        <v>502</v>
      </c>
      <c r="D76" s="196">
        <v>45053</v>
      </c>
      <c r="E76" s="196">
        <v>45083</v>
      </c>
      <c r="F76" s="193">
        <v>0</v>
      </c>
      <c r="G76" s="105">
        <v>6500</v>
      </c>
      <c r="H76" s="37">
        <v>45052</v>
      </c>
      <c r="I76" s="203" t="s">
        <v>790</v>
      </c>
      <c r="J76" s="1" t="s">
        <v>694</v>
      </c>
      <c r="K76" t="str">
        <f t="shared" si="1"/>
        <v>5/7-6/6已清</v>
      </c>
    </row>
    <row r="77" spans="1:11" hidden="1" x14ac:dyDescent="0.15">
      <c r="A77" s="157" t="s">
        <v>748</v>
      </c>
      <c r="B77" s="82" t="s">
        <v>615</v>
      </c>
      <c r="C77" s="82" t="s">
        <v>616</v>
      </c>
      <c r="D77" s="196">
        <v>45053</v>
      </c>
      <c r="E77" s="196">
        <v>45083</v>
      </c>
      <c r="F77" s="193">
        <v>-2000</v>
      </c>
      <c r="G77" s="105">
        <v>3000</v>
      </c>
      <c r="H77" s="37">
        <v>45052</v>
      </c>
      <c r="I77" s="203" t="s">
        <v>790</v>
      </c>
      <c r="J77" s="1" t="s">
        <v>694</v>
      </c>
      <c r="K77" t="str">
        <f t="shared" si="1"/>
        <v>5/7-6/6欠2000</v>
      </c>
    </row>
    <row r="78" spans="1:11" hidden="1" x14ac:dyDescent="0.15">
      <c r="A78" s="157" t="s">
        <v>757</v>
      </c>
      <c r="B78" s="82" t="s">
        <v>474</v>
      </c>
      <c r="C78" s="82" t="s">
        <v>475</v>
      </c>
      <c r="D78" s="196">
        <v>45053</v>
      </c>
      <c r="E78" s="196">
        <v>45083</v>
      </c>
      <c r="F78" s="193">
        <v>0</v>
      </c>
      <c r="G78" s="105">
        <v>7000</v>
      </c>
      <c r="H78" s="37">
        <v>45052</v>
      </c>
      <c r="I78" s="203" t="s">
        <v>790</v>
      </c>
      <c r="J78" s="1" t="s">
        <v>694</v>
      </c>
      <c r="K78" t="str">
        <f t="shared" si="1"/>
        <v>5/7-6/6已清</v>
      </c>
    </row>
    <row r="79" spans="1:11" hidden="1" x14ac:dyDescent="0.15">
      <c r="A79" s="157" t="s">
        <v>759</v>
      </c>
      <c r="B79" s="82" t="s">
        <v>544</v>
      </c>
      <c r="C79" s="82" t="s">
        <v>545</v>
      </c>
      <c r="D79" s="196">
        <v>45054</v>
      </c>
      <c r="E79" s="196">
        <v>45084</v>
      </c>
      <c r="F79" s="193">
        <v>-4000</v>
      </c>
      <c r="G79" s="105">
        <v>3200</v>
      </c>
      <c r="H79" s="37">
        <v>45053</v>
      </c>
      <c r="I79" s="203" t="s">
        <v>790</v>
      </c>
      <c r="J79" s="1" t="s">
        <v>694</v>
      </c>
      <c r="K79" t="str">
        <f t="shared" si="1"/>
        <v>5/8-6/7欠4000</v>
      </c>
    </row>
    <row r="80" spans="1:11" hidden="1" x14ac:dyDescent="0.15">
      <c r="A80" s="157" t="s">
        <v>736</v>
      </c>
      <c r="B80" s="82" t="s">
        <v>605</v>
      </c>
      <c r="C80" s="82" t="s">
        <v>606</v>
      </c>
      <c r="D80" s="196">
        <v>45054</v>
      </c>
      <c r="E80" s="196">
        <v>45084</v>
      </c>
      <c r="F80" s="193">
        <v>0</v>
      </c>
      <c r="G80" s="105">
        <v>2500</v>
      </c>
      <c r="H80" s="37">
        <v>45053</v>
      </c>
      <c r="I80" s="203" t="s">
        <v>790</v>
      </c>
      <c r="J80" s="1" t="s">
        <v>694</v>
      </c>
      <c r="K80" t="str">
        <f t="shared" si="1"/>
        <v>5/8-6/7已清</v>
      </c>
    </row>
    <row r="81" spans="1:12" hidden="1" x14ac:dyDescent="0.15">
      <c r="A81" s="157" t="s">
        <v>713</v>
      </c>
      <c r="B81" s="82" t="s">
        <v>527</v>
      </c>
      <c r="C81" s="82" t="s">
        <v>528</v>
      </c>
      <c r="D81" s="196">
        <v>45025</v>
      </c>
      <c r="E81" s="196">
        <v>45054</v>
      </c>
      <c r="F81" s="193">
        <v>-2500</v>
      </c>
      <c r="G81" s="105">
        <v>5000</v>
      </c>
      <c r="H81" s="37">
        <v>45054</v>
      </c>
      <c r="I81" s="203" t="s">
        <v>790</v>
      </c>
      <c r="J81" s="1" t="s">
        <v>694</v>
      </c>
      <c r="K81" t="str">
        <f t="shared" si="1"/>
        <v>4/9-5/8欠2500</v>
      </c>
    </row>
    <row r="82" spans="1:12" hidden="1" x14ac:dyDescent="0.15">
      <c r="A82" s="157" t="s">
        <v>723</v>
      </c>
      <c r="B82" s="82" t="s">
        <v>586</v>
      </c>
      <c r="C82" s="82" t="s">
        <v>587</v>
      </c>
      <c r="D82" s="196">
        <v>45064</v>
      </c>
      <c r="E82" s="196">
        <v>45094</v>
      </c>
      <c r="F82" s="193">
        <v>0</v>
      </c>
      <c r="G82" s="105">
        <v>5000</v>
      </c>
      <c r="H82" s="37">
        <v>45054</v>
      </c>
      <c r="I82" s="203" t="s">
        <v>790</v>
      </c>
      <c r="J82" s="1" t="s">
        <v>694</v>
      </c>
      <c r="K82" t="str">
        <f t="shared" si="1"/>
        <v>5/18-6/17已清</v>
      </c>
    </row>
    <row r="83" spans="1:12" hidden="1" x14ac:dyDescent="0.15">
      <c r="A83" s="157" t="s">
        <v>766</v>
      </c>
      <c r="B83" s="82" t="s">
        <v>468</v>
      </c>
      <c r="C83" s="82" t="s">
        <v>469</v>
      </c>
      <c r="D83" s="196">
        <v>45055</v>
      </c>
      <c r="E83" s="196">
        <v>45085</v>
      </c>
      <c r="F83" s="193">
        <v>0</v>
      </c>
      <c r="G83" s="105">
        <v>7000</v>
      </c>
      <c r="H83" s="37">
        <v>45054</v>
      </c>
      <c r="I83" s="203" t="s">
        <v>790</v>
      </c>
      <c r="J83" s="1" t="s">
        <v>694</v>
      </c>
      <c r="K83" t="str">
        <f t="shared" si="1"/>
        <v>5/9-6/8已清</v>
      </c>
    </row>
    <row r="84" spans="1:12" hidden="1" x14ac:dyDescent="0.15">
      <c r="A84" s="157" t="s">
        <v>767</v>
      </c>
      <c r="B84" s="82" t="s">
        <v>546</v>
      </c>
      <c r="C84" s="82" t="s">
        <v>547</v>
      </c>
      <c r="D84" s="196">
        <v>45057</v>
      </c>
      <c r="E84" s="196">
        <v>45087</v>
      </c>
      <c r="F84" s="193">
        <v>0</v>
      </c>
      <c r="G84" s="105">
        <v>7000</v>
      </c>
      <c r="H84" s="37">
        <v>45054</v>
      </c>
      <c r="I84" s="203" t="s">
        <v>790</v>
      </c>
      <c r="J84" s="1" t="s">
        <v>694</v>
      </c>
      <c r="K84" t="str">
        <f t="shared" si="1"/>
        <v>5/11-6/10已清</v>
      </c>
    </row>
    <row r="85" spans="1:12" hidden="1" x14ac:dyDescent="0.15">
      <c r="A85" s="157" t="s">
        <v>699</v>
      </c>
      <c r="B85" s="82" t="s">
        <v>476</v>
      </c>
      <c r="C85" s="82" t="s">
        <v>477</v>
      </c>
      <c r="D85" s="196">
        <v>44997</v>
      </c>
      <c r="E85" s="196">
        <v>45027</v>
      </c>
      <c r="F85" s="193">
        <v>-2500</v>
      </c>
      <c r="G85" s="105">
        <v>2500</v>
      </c>
      <c r="H85" s="37">
        <v>45054</v>
      </c>
      <c r="I85" s="203" t="s">
        <v>790</v>
      </c>
      <c r="J85" s="1" t="s">
        <v>694</v>
      </c>
      <c r="K85" t="str">
        <f t="shared" si="1"/>
        <v>3/12-4/11欠2500</v>
      </c>
    </row>
    <row r="86" spans="1:12" hidden="1" x14ac:dyDescent="0.15">
      <c r="A86" s="157" t="s">
        <v>745</v>
      </c>
      <c r="B86" s="82" t="s">
        <v>322</v>
      </c>
      <c r="C86" s="82" t="s">
        <v>299</v>
      </c>
      <c r="D86" s="196">
        <v>45047</v>
      </c>
      <c r="E86" s="196">
        <v>45053</v>
      </c>
      <c r="F86" s="193">
        <v>-1000</v>
      </c>
      <c r="G86" s="105">
        <v>1750</v>
      </c>
      <c r="H86" s="37">
        <v>45055</v>
      </c>
      <c r="I86" s="203" t="s">
        <v>790</v>
      </c>
      <c r="J86" s="1" t="s">
        <v>694</v>
      </c>
      <c r="K86" t="str">
        <f t="shared" si="1"/>
        <v>5/1-5/7欠1000</v>
      </c>
      <c r="L86" s="1" t="s">
        <v>959</v>
      </c>
    </row>
    <row r="87" spans="1:12" hidden="1" x14ac:dyDescent="0.15">
      <c r="A87" s="157" t="s">
        <v>728</v>
      </c>
      <c r="B87" s="82" t="s">
        <v>327</v>
      </c>
      <c r="C87" s="82" t="s">
        <v>436</v>
      </c>
      <c r="D87" s="196">
        <v>45028</v>
      </c>
      <c r="E87" s="196">
        <v>45057</v>
      </c>
      <c r="F87" s="193">
        <v>0</v>
      </c>
      <c r="G87" s="105">
        <v>1500</v>
      </c>
      <c r="H87" s="37">
        <v>45055</v>
      </c>
      <c r="I87" s="203" t="s">
        <v>790</v>
      </c>
      <c r="J87" s="1" t="s">
        <v>694</v>
      </c>
      <c r="K87" t="str">
        <f t="shared" si="1"/>
        <v>4/12-5/11已清</v>
      </c>
    </row>
    <row r="88" spans="1:12" hidden="1" x14ac:dyDescent="0.15">
      <c r="A88" s="157" t="s">
        <v>719</v>
      </c>
      <c r="B88" s="82" t="s">
        <v>252</v>
      </c>
      <c r="C88" s="82" t="s">
        <v>258</v>
      </c>
      <c r="D88" s="196">
        <v>45052</v>
      </c>
      <c r="E88" s="196">
        <v>45058</v>
      </c>
      <c r="F88" s="193">
        <v>0</v>
      </c>
      <c r="G88" s="105">
        <v>1950</v>
      </c>
      <c r="H88" s="37">
        <v>45055</v>
      </c>
      <c r="I88" s="203" t="s">
        <v>790</v>
      </c>
      <c r="J88" s="1" t="s">
        <v>694</v>
      </c>
      <c r="K88" t="str">
        <f t="shared" si="1"/>
        <v>5/6-5/12已清</v>
      </c>
    </row>
    <row r="89" spans="1:12" hidden="1" x14ac:dyDescent="0.15">
      <c r="A89" s="157" t="s">
        <v>716</v>
      </c>
      <c r="B89" s="82" t="s">
        <v>306</v>
      </c>
      <c r="C89" s="82" t="s">
        <v>560</v>
      </c>
      <c r="D89" s="196">
        <v>45055</v>
      </c>
      <c r="E89" s="196">
        <v>45061</v>
      </c>
      <c r="F89" s="193">
        <v>0</v>
      </c>
      <c r="G89" s="105">
        <v>1950</v>
      </c>
      <c r="H89" s="37">
        <v>45055</v>
      </c>
      <c r="I89" s="203" t="s">
        <v>790</v>
      </c>
      <c r="J89" s="1" t="s">
        <v>694</v>
      </c>
      <c r="K89" t="str">
        <f t="shared" si="1"/>
        <v>5/9-5/15已清</v>
      </c>
    </row>
    <row r="90" spans="1:12" hidden="1" x14ac:dyDescent="0.15">
      <c r="A90" s="157" t="s">
        <v>726</v>
      </c>
      <c r="B90" s="82" t="s">
        <v>554</v>
      </c>
      <c r="C90" s="82" t="s">
        <v>555</v>
      </c>
      <c r="D90" s="196">
        <v>45017</v>
      </c>
      <c r="E90" s="196">
        <v>45046</v>
      </c>
      <c r="F90" s="193">
        <v>-2000</v>
      </c>
      <c r="G90" s="105">
        <v>1500</v>
      </c>
      <c r="H90" s="37">
        <v>45055</v>
      </c>
      <c r="I90" s="203" t="s">
        <v>790</v>
      </c>
      <c r="J90" s="1" t="s">
        <v>694</v>
      </c>
      <c r="K90" t="str">
        <f t="shared" si="1"/>
        <v>4/1-4/30欠2000</v>
      </c>
    </row>
    <row r="91" spans="1:12" hidden="1" x14ac:dyDescent="0.15">
      <c r="A91" s="157" t="s">
        <v>705</v>
      </c>
      <c r="B91" s="82" t="s">
        <v>462</v>
      </c>
      <c r="C91" s="82" t="s">
        <v>463</v>
      </c>
      <c r="D91" s="196">
        <v>45047</v>
      </c>
      <c r="E91" s="196">
        <v>45077</v>
      </c>
      <c r="F91" s="193">
        <v>0</v>
      </c>
      <c r="G91" s="105">
        <v>2200</v>
      </c>
      <c r="H91" s="37">
        <v>45055</v>
      </c>
      <c r="I91" s="203" t="s">
        <v>790</v>
      </c>
      <c r="J91" s="1" t="s">
        <v>694</v>
      </c>
      <c r="K91" t="str">
        <f t="shared" si="1"/>
        <v>5/1-5/31已清</v>
      </c>
    </row>
    <row r="92" spans="1:12" hidden="1" x14ac:dyDescent="0.15">
      <c r="A92" s="157" t="s">
        <v>774</v>
      </c>
      <c r="B92" s="82" t="s">
        <v>584</v>
      </c>
      <c r="C92" s="82" t="s">
        <v>585</v>
      </c>
      <c r="D92" s="196">
        <v>45042</v>
      </c>
      <c r="E92" s="196">
        <v>45048</v>
      </c>
      <c r="F92" s="193">
        <v>0</v>
      </c>
      <c r="G92" s="105">
        <v>1350</v>
      </c>
      <c r="H92" s="37">
        <v>45055</v>
      </c>
      <c r="I92" s="203" t="s">
        <v>790</v>
      </c>
      <c r="J92" s="1" t="s">
        <v>694</v>
      </c>
      <c r="K92" t="str">
        <f t="shared" si="1"/>
        <v>4/26-5/2已清</v>
      </c>
    </row>
    <row r="93" spans="1:12" hidden="1" x14ac:dyDescent="0.15">
      <c r="A93" s="157" t="s">
        <v>712</v>
      </c>
      <c r="B93" s="82" t="s">
        <v>302</v>
      </c>
      <c r="C93" s="82" t="s">
        <v>519</v>
      </c>
      <c r="D93" s="196">
        <v>45055</v>
      </c>
      <c r="E93" s="196">
        <v>45061</v>
      </c>
      <c r="F93" s="193">
        <v>0</v>
      </c>
      <c r="G93" s="105">
        <v>1900</v>
      </c>
      <c r="H93" s="37">
        <v>45055</v>
      </c>
      <c r="I93" s="203" t="s">
        <v>790</v>
      </c>
      <c r="J93" s="1" t="s">
        <v>694</v>
      </c>
      <c r="K93" t="str">
        <f t="shared" si="1"/>
        <v>5/9-5/15已清</v>
      </c>
    </row>
    <row r="94" spans="1:12" hidden="1" x14ac:dyDescent="0.15">
      <c r="A94" s="157" t="s">
        <v>733</v>
      </c>
      <c r="B94" s="82" t="s">
        <v>495</v>
      </c>
      <c r="C94" s="82" t="s">
        <v>496</v>
      </c>
      <c r="D94" s="196">
        <v>44986</v>
      </c>
      <c r="E94" s="196">
        <v>45016</v>
      </c>
      <c r="F94" s="193">
        <v>-3150</v>
      </c>
      <c r="G94" s="105">
        <v>1050</v>
      </c>
      <c r="H94" s="37">
        <v>45055</v>
      </c>
      <c r="I94" s="203" t="s">
        <v>790</v>
      </c>
      <c r="J94" s="1" t="s">
        <v>694</v>
      </c>
      <c r="K94" t="str">
        <f t="shared" si="1"/>
        <v>3/1-3/31欠3150</v>
      </c>
    </row>
    <row r="95" spans="1:12" hidden="1" x14ac:dyDescent="0.15">
      <c r="A95" s="157" t="s">
        <v>704</v>
      </c>
      <c r="B95" s="82" t="s">
        <v>311</v>
      </c>
      <c r="C95" s="82" t="s">
        <v>447</v>
      </c>
      <c r="D95" s="196">
        <v>44986</v>
      </c>
      <c r="E95" s="196">
        <v>45016</v>
      </c>
      <c r="F95" s="193">
        <v>-2000</v>
      </c>
      <c r="G95" s="105">
        <v>1000</v>
      </c>
      <c r="H95" s="37">
        <v>45055</v>
      </c>
      <c r="I95" s="203" t="s">
        <v>790</v>
      </c>
      <c r="J95" s="1" t="s">
        <v>694</v>
      </c>
      <c r="K95" t="str">
        <f t="shared" si="1"/>
        <v>3/1-3/31欠2000</v>
      </c>
    </row>
    <row r="96" spans="1:12" hidden="1" x14ac:dyDescent="0.15">
      <c r="A96" s="157" t="s">
        <v>765</v>
      </c>
      <c r="B96" s="82" t="s">
        <v>497</v>
      </c>
      <c r="C96" s="82" t="s">
        <v>498</v>
      </c>
      <c r="D96" s="196">
        <v>45052</v>
      </c>
      <c r="E96" s="196">
        <v>45082</v>
      </c>
      <c r="F96" s="193">
        <v>-2200</v>
      </c>
      <c r="G96" s="105">
        <v>5000</v>
      </c>
      <c r="H96" s="37">
        <v>45055</v>
      </c>
      <c r="I96" s="203" t="s">
        <v>790</v>
      </c>
      <c r="J96" s="1" t="s">
        <v>694</v>
      </c>
      <c r="K96" t="str">
        <f t="shared" si="1"/>
        <v>5/6-6/5欠2200</v>
      </c>
    </row>
    <row r="97" spans="1:11" hidden="1" x14ac:dyDescent="0.15">
      <c r="A97" s="157" t="s">
        <v>703</v>
      </c>
      <c r="B97" s="82" t="s">
        <v>441</v>
      </c>
      <c r="C97" s="82" t="s">
        <v>442</v>
      </c>
      <c r="D97" s="196">
        <v>45026</v>
      </c>
      <c r="E97" s="196">
        <v>45055</v>
      </c>
      <c r="F97" s="193">
        <v>0</v>
      </c>
      <c r="G97" s="105">
        <v>1000</v>
      </c>
      <c r="H97" s="37">
        <v>45055</v>
      </c>
      <c r="I97" s="203" t="s">
        <v>790</v>
      </c>
      <c r="J97" s="1" t="s">
        <v>694</v>
      </c>
      <c r="K97" t="str">
        <f t="shared" si="1"/>
        <v>4/10-5/9已清</v>
      </c>
    </row>
    <row r="98" spans="1:11" hidden="1" x14ac:dyDescent="0.15">
      <c r="A98" s="157" t="s">
        <v>763</v>
      </c>
      <c r="B98" s="82" t="s">
        <v>470</v>
      </c>
      <c r="C98" s="82" t="s">
        <v>471</v>
      </c>
      <c r="D98" s="196">
        <v>45047</v>
      </c>
      <c r="E98" s="196">
        <v>45077</v>
      </c>
      <c r="F98" s="193">
        <v>-6000</v>
      </c>
      <c r="G98" s="105">
        <v>1500</v>
      </c>
      <c r="H98" s="37">
        <v>45055</v>
      </c>
      <c r="I98" s="203" t="s">
        <v>790</v>
      </c>
      <c r="J98" s="1" t="s">
        <v>694</v>
      </c>
      <c r="K98" t="str">
        <f t="shared" si="1"/>
        <v>5/1-5/31欠6000</v>
      </c>
    </row>
    <row r="99" spans="1:11" hidden="1" x14ac:dyDescent="0.15">
      <c r="A99" s="157" t="s">
        <v>776</v>
      </c>
      <c r="B99" s="82" t="s">
        <v>308</v>
      </c>
      <c r="C99" s="82" t="s">
        <v>376</v>
      </c>
      <c r="D99" s="196">
        <v>45041</v>
      </c>
      <c r="E99" s="196">
        <v>45070</v>
      </c>
      <c r="F99" s="193">
        <v>0</v>
      </c>
      <c r="G99" s="105">
        <v>5000</v>
      </c>
      <c r="H99" s="37">
        <v>45055</v>
      </c>
      <c r="I99" s="203" t="s">
        <v>790</v>
      </c>
      <c r="J99" s="1" t="s">
        <v>694</v>
      </c>
      <c r="K99" t="str">
        <f>TEXT(D99,"m/d")&amp;"-"&amp;TEXT(E99,"m/d")&amp;IF(F99,"欠"&amp;ABS(F99),"已清")</f>
        <v>4/25-5/24已清</v>
      </c>
    </row>
    <row r="100" spans="1:11" hidden="1" x14ac:dyDescent="0.15">
      <c r="A100" s="157" t="s">
        <v>764</v>
      </c>
      <c r="B100" s="82" t="s">
        <v>478</v>
      </c>
      <c r="C100" s="82" t="s">
        <v>479</v>
      </c>
      <c r="D100" s="196">
        <v>45054</v>
      </c>
      <c r="E100" s="196">
        <v>45084</v>
      </c>
      <c r="F100" s="193">
        <v>-3200</v>
      </c>
      <c r="G100" s="105">
        <v>4000</v>
      </c>
      <c r="H100" s="37">
        <v>45055</v>
      </c>
      <c r="I100" s="203" t="s">
        <v>790</v>
      </c>
      <c r="J100" s="1" t="s">
        <v>694</v>
      </c>
      <c r="K100" t="s">
        <v>823</v>
      </c>
    </row>
    <row r="101" spans="1:11" hidden="1" x14ac:dyDescent="0.15">
      <c r="A101" s="157" t="s">
        <v>708</v>
      </c>
      <c r="B101" s="82" t="s">
        <v>503</v>
      </c>
      <c r="C101" s="82" t="s">
        <v>381</v>
      </c>
      <c r="D101" s="196">
        <v>45036</v>
      </c>
      <c r="E101" s="196">
        <v>45065</v>
      </c>
      <c r="F101" s="193">
        <v>-1000</v>
      </c>
      <c r="G101" s="105">
        <v>6000</v>
      </c>
      <c r="H101" s="37">
        <v>45056</v>
      </c>
      <c r="I101" s="203" t="s">
        <v>698</v>
      </c>
      <c r="J101" s="1" t="s">
        <v>694</v>
      </c>
      <c r="K101" t="str">
        <f t="shared" ref="K101:K130" si="2">IF(I101="租金",TEXT(D101,"m/d")&amp;"-"&amp;TEXT(E101,"m/d")&amp;IF(F101,"欠"&amp;ABS(F101),"已清"),"押金"&amp;IF(F101,"欠"&amp;ABS(F101),"已清"))</f>
        <v>4/20-5/19欠1000</v>
      </c>
    </row>
    <row r="102" spans="1:11" hidden="1" x14ac:dyDescent="0.15">
      <c r="A102" s="157" t="s">
        <v>817</v>
      </c>
      <c r="B102" s="82" t="s">
        <v>428</v>
      </c>
      <c r="C102" s="82" t="s">
        <v>429</v>
      </c>
      <c r="D102" s="196">
        <v>45063</v>
      </c>
      <c r="E102" s="196">
        <v>45093</v>
      </c>
      <c r="F102" s="193">
        <v>0</v>
      </c>
      <c r="G102" s="105">
        <v>7000</v>
      </c>
      <c r="H102" s="37">
        <v>45056</v>
      </c>
      <c r="I102" s="203" t="s">
        <v>698</v>
      </c>
      <c r="J102" s="1" t="s">
        <v>694</v>
      </c>
      <c r="K102" t="str">
        <f t="shared" si="2"/>
        <v>5/17-6/16已清</v>
      </c>
    </row>
    <row r="103" spans="1:11" hidden="1" x14ac:dyDescent="0.15">
      <c r="A103" s="157" t="s">
        <v>785</v>
      </c>
      <c r="B103" s="202" t="s">
        <v>483</v>
      </c>
      <c r="C103" s="82" t="s">
        <v>484</v>
      </c>
      <c r="D103" s="196">
        <v>45012</v>
      </c>
      <c r="E103" s="196">
        <v>45042</v>
      </c>
      <c r="F103" s="193">
        <v>0</v>
      </c>
      <c r="G103" s="160">
        <v>1000</v>
      </c>
      <c r="H103" s="37">
        <v>45056</v>
      </c>
      <c r="I103" s="1" t="s">
        <v>786</v>
      </c>
      <c r="J103" s="1" t="s">
        <v>824</v>
      </c>
      <c r="K103" t="str">
        <f t="shared" si="2"/>
        <v>押金已清</v>
      </c>
    </row>
    <row r="104" spans="1:11" hidden="1" x14ac:dyDescent="0.15">
      <c r="A104" s="157" t="s">
        <v>721</v>
      </c>
      <c r="B104" s="82" t="s">
        <v>312</v>
      </c>
      <c r="C104" s="82" t="s">
        <v>297</v>
      </c>
      <c r="D104" s="196">
        <v>45056</v>
      </c>
      <c r="E104" s="196">
        <v>45062</v>
      </c>
      <c r="F104" s="193">
        <v>0</v>
      </c>
      <c r="G104" s="105">
        <v>1950</v>
      </c>
      <c r="H104" s="37">
        <v>45056</v>
      </c>
      <c r="I104" s="203" t="s">
        <v>698</v>
      </c>
      <c r="J104" s="1" t="s">
        <v>694</v>
      </c>
      <c r="K104" t="str">
        <f t="shared" si="2"/>
        <v>5/10-5/16已清</v>
      </c>
    </row>
    <row r="105" spans="1:11" hidden="1" x14ac:dyDescent="0.15">
      <c r="A105" s="157" t="s">
        <v>746</v>
      </c>
      <c r="B105" s="82" t="s">
        <v>290</v>
      </c>
      <c r="C105" s="82" t="s">
        <v>621</v>
      </c>
      <c r="D105" s="196">
        <v>45060</v>
      </c>
      <c r="E105" s="196">
        <v>45090</v>
      </c>
      <c r="F105" s="193">
        <v>0</v>
      </c>
      <c r="G105" s="105">
        <v>4500</v>
      </c>
      <c r="H105" s="37">
        <v>45056</v>
      </c>
      <c r="I105" s="203" t="s">
        <v>698</v>
      </c>
      <c r="J105" s="1" t="s">
        <v>694</v>
      </c>
      <c r="K105" t="str">
        <f t="shared" si="2"/>
        <v>5/14-6/13已清</v>
      </c>
    </row>
    <row r="106" spans="1:11" hidden="1" x14ac:dyDescent="0.15">
      <c r="A106" s="157" t="s">
        <v>750</v>
      </c>
      <c r="B106" s="82" t="s">
        <v>285</v>
      </c>
      <c r="C106" s="82" t="s">
        <v>254</v>
      </c>
      <c r="D106" s="196">
        <v>45050</v>
      </c>
      <c r="E106" s="196">
        <v>45056</v>
      </c>
      <c r="F106" s="193">
        <v>0</v>
      </c>
      <c r="G106" s="105">
        <v>1950</v>
      </c>
      <c r="H106" s="37">
        <v>45056</v>
      </c>
      <c r="I106" s="203" t="s">
        <v>698</v>
      </c>
      <c r="J106" s="1" t="s">
        <v>694</v>
      </c>
      <c r="K106" t="str">
        <f t="shared" si="2"/>
        <v>5/4-5/10已清</v>
      </c>
    </row>
    <row r="107" spans="1:11" hidden="1" x14ac:dyDescent="0.15">
      <c r="A107" s="157" t="s">
        <v>788</v>
      </c>
      <c r="B107" s="82" t="s">
        <v>283</v>
      </c>
      <c r="C107" s="201" t="s">
        <v>779</v>
      </c>
      <c r="D107" s="196">
        <v>45054</v>
      </c>
      <c r="E107" s="196">
        <v>45084</v>
      </c>
      <c r="F107" s="193">
        <v>-3600</v>
      </c>
      <c r="G107" s="105">
        <v>3600</v>
      </c>
      <c r="H107" s="37">
        <v>45056</v>
      </c>
      <c r="I107" s="203" t="s">
        <v>698</v>
      </c>
      <c r="J107" s="1" t="s">
        <v>694</v>
      </c>
      <c r="K107" t="str">
        <f t="shared" si="2"/>
        <v>5/8-6/7欠3600</v>
      </c>
    </row>
    <row r="108" spans="1:11" hidden="1" x14ac:dyDescent="0.15">
      <c r="A108" s="157" t="s">
        <v>788</v>
      </c>
      <c r="B108" s="82" t="s">
        <v>283</v>
      </c>
      <c r="C108" s="201" t="s">
        <v>779</v>
      </c>
      <c r="D108" s="196">
        <v>45024</v>
      </c>
      <c r="E108" s="196">
        <v>45053</v>
      </c>
      <c r="F108" s="193">
        <v>0</v>
      </c>
      <c r="G108" s="160">
        <v>1000</v>
      </c>
      <c r="H108" s="37">
        <v>45056</v>
      </c>
      <c r="I108" s="1" t="s">
        <v>786</v>
      </c>
      <c r="J108" s="1" t="s">
        <v>824</v>
      </c>
      <c r="K108" t="str">
        <f t="shared" si="2"/>
        <v>押金已清</v>
      </c>
    </row>
    <row r="109" spans="1:11" hidden="1" x14ac:dyDescent="0.15">
      <c r="A109" s="157" t="s">
        <v>818</v>
      </c>
      <c r="B109" s="82" t="s">
        <v>423</v>
      </c>
      <c r="C109" s="82" t="s">
        <v>522</v>
      </c>
      <c r="D109" s="196">
        <v>45059</v>
      </c>
      <c r="E109" s="196">
        <v>45089</v>
      </c>
      <c r="F109" s="193">
        <v>0</v>
      </c>
      <c r="G109" s="105">
        <v>7000</v>
      </c>
      <c r="H109" s="37">
        <v>45056</v>
      </c>
      <c r="I109" s="203" t="s">
        <v>698</v>
      </c>
      <c r="J109" s="1" t="s">
        <v>694</v>
      </c>
      <c r="K109" t="str">
        <f t="shared" si="2"/>
        <v>5/13-6/12已清</v>
      </c>
    </row>
    <row r="110" spans="1:11" hidden="1" x14ac:dyDescent="0.15">
      <c r="A110" s="157" t="s">
        <v>729</v>
      </c>
      <c r="B110" s="82" t="s">
        <v>378</v>
      </c>
      <c r="C110" s="82" t="s">
        <v>377</v>
      </c>
      <c r="D110" s="196">
        <v>45044</v>
      </c>
      <c r="E110" s="196">
        <v>45073</v>
      </c>
      <c r="F110" s="193">
        <v>-4000</v>
      </c>
      <c r="G110" s="105">
        <v>2000</v>
      </c>
      <c r="H110" s="37">
        <v>45057</v>
      </c>
      <c r="I110" s="203" t="s">
        <v>697</v>
      </c>
      <c r="J110" s="1" t="s">
        <v>694</v>
      </c>
      <c r="K110" t="str">
        <f t="shared" si="2"/>
        <v>押金欠4000</v>
      </c>
    </row>
    <row r="111" spans="1:11" hidden="1" x14ac:dyDescent="0.15">
      <c r="A111" s="157" t="s">
        <v>756</v>
      </c>
      <c r="B111" s="82" t="s">
        <v>466</v>
      </c>
      <c r="C111" s="82" t="s">
        <v>467</v>
      </c>
      <c r="D111" s="196">
        <v>45026</v>
      </c>
      <c r="E111" s="196">
        <v>45055</v>
      </c>
      <c r="F111" s="193">
        <v>0</v>
      </c>
      <c r="G111" s="105">
        <v>3000</v>
      </c>
      <c r="H111" s="37">
        <v>45057</v>
      </c>
      <c r="I111" s="203" t="s">
        <v>698</v>
      </c>
      <c r="J111" s="1" t="s">
        <v>694</v>
      </c>
      <c r="K111" t="str">
        <f t="shared" si="2"/>
        <v>4/10-5/9已清</v>
      </c>
    </row>
    <row r="112" spans="1:11" hidden="1" x14ac:dyDescent="0.15">
      <c r="A112" s="157" t="s">
        <v>743</v>
      </c>
      <c r="B112" s="82" t="s">
        <v>269</v>
      </c>
      <c r="C112" s="82" t="s">
        <v>262</v>
      </c>
      <c r="D112" s="196">
        <v>45057</v>
      </c>
      <c r="E112" s="196">
        <v>45063</v>
      </c>
      <c r="F112" s="193">
        <v>0</v>
      </c>
      <c r="G112" s="105">
        <v>1950</v>
      </c>
      <c r="H112" s="37">
        <v>45057</v>
      </c>
      <c r="I112" s="203" t="s">
        <v>698</v>
      </c>
      <c r="J112" s="1" t="s">
        <v>694</v>
      </c>
      <c r="K112" t="str">
        <f t="shared" si="2"/>
        <v>5/11-5/17已清</v>
      </c>
    </row>
    <row r="113" spans="1:11" hidden="1" x14ac:dyDescent="0.15">
      <c r="A113" s="157" t="s">
        <v>820</v>
      </c>
      <c r="B113" s="82" t="s">
        <v>421</v>
      </c>
      <c r="C113" s="82" t="s">
        <v>533</v>
      </c>
      <c r="D113" s="196">
        <v>45047</v>
      </c>
      <c r="E113" s="196">
        <v>45077</v>
      </c>
      <c r="F113" s="193">
        <v>0</v>
      </c>
      <c r="G113" s="105">
        <v>7200</v>
      </c>
      <c r="H113" s="37">
        <v>45057</v>
      </c>
      <c r="I113" s="203" t="s">
        <v>698</v>
      </c>
      <c r="J113" s="1" t="s">
        <v>694</v>
      </c>
      <c r="K113" t="str">
        <f t="shared" si="2"/>
        <v>5/1-5/31已清</v>
      </c>
    </row>
    <row r="114" spans="1:11" hidden="1" x14ac:dyDescent="0.15">
      <c r="A114" s="157" t="s">
        <v>819</v>
      </c>
      <c r="B114" s="82" t="s">
        <v>515</v>
      </c>
      <c r="C114" s="82" t="s">
        <v>516</v>
      </c>
      <c r="D114" s="196">
        <v>45017</v>
      </c>
      <c r="E114" s="196">
        <v>45046</v>
      </c>
      <c r="F114" s="193">
        <v>-3200</v>
      </c>
      <c r="G114" s="105">
        <v>4000</v>
      </c>
      <c r="H114" s="37">
        <v>45057</v>
      </c>
      <c r="I114" s="203" t="s">
        <v>698</v>
      </c>
      <c r="J114" s="1" t="s">
        <v>694</v>
      </c>
      <c r="K114" t="str">
        <f t="shared" si="2"/>
        <v>4/1-4/30欠3200</v>
      </c>
    </row>
    <row r="115" spans="1:11" hidden="1" x14ac:dyDescent="0.15">
      <c r="A115" s="157" t="s">
        <v>821</v>
      </c>
      <c r="B115" s="82" t="s">
        <v>251</v>
      </c>
      <c r="C115" s="82" t="s">
        <v>594</v>
      </c>
      <c r="D115" s="196">
        <v>45047</v>
      </c>
      <c r="E115" s="196">
        <v>45077</v>
      </c>
      <c r="F115" s="193">
        <v>-3000</v>
      </c>
      <c r="G115" s="105">
        <v>5000</v>
      </c>
      <c r="H115" s="37">
        <v>45057</v>
      </c>
      <c r="I115" s="203" t="s">
        <v>698</v>
      </c>
      <c r="J115" s="1" t="s">
        <v>694</v>
      </c>
      <c r="K115" t="str">
        <f t="shared" si="2"/>
        <v>5/1-5/31欠3000</v>
      </c>
    </row>
    <row r="116" spans="1:11" hidden="1" x14ac:dyDescent="0.15">
      <c r="A116" s="157" t="s">
        <v>744</v>
      </c>
      <c r="B116" s="82" t="s">
        <v>316</v>
      </c>
      <c r="C116" s="82" t="s">
        <v>292</v>
      </c>
      <c r="D116" s="196">
        <v>45031</v>
      </c>
      <c r="E116" s="196">
        <v>45060</v>
      </c>
      <c r="F116" s="193">
        <v>-3000</v>
      </c>
      <c r="G116" s="105">
        <v>1000</v>
      </c>
      <c r="H116" s="37">
        <v>45057</v>
      </c>
      <c r="I116" s="203" t="s">
        <v>697</v>
      </c>
      <c r="J116" s="1" t="s">
        <v>694</v>
      </c>
      <c r="K116" t="str">
        <f t="shared" si="2"/>
        <v>押金欠3000</v>
      </c>
    </row>
    <row r="117" spans="1:11" hidden="1" x14ac:dyDescent="0.15">
      <c r="A117" s="157" t="s">
        <v>734</v>
      </c>
      <c r="B117" s="82" t="s">
        <v>332</v>
      </c>
      <c r="C117" s="82" t="s">
        <v>549</v>
      </c>
      <c r="D117" s="196">
        <v>45058</v>
      </c>
      <c r="E117" s="196">
        <v>45064</v>
      </c>
      <c r="F117" s="193">
        <v>0</v>
      </c>
      <c r="G117" s="105">
        <v>1900</v>
      </c>
      <c r="H117" s="37">
        <v>45057</v>
      </c>
      <c r="I117" s="203" t="s">
        <v>698</v>
      </c>
      <c r="J117" s="1" t="s">
        <v>694</v>
      </c>
      <c r="K117" t="str">
        <f t="shared" si="2"/>
        <v>5/12-5/18已清</v>
      </c>
    </row>
    <row r="118" spans="1:11" hidden="1" x14ac:dyDescent="0.15">
      <c r="A118" s="157" t="s">
        <v>777</v>
      </c>
      <c r="B118" s="82" t="s">
        <v>611</v>
      </c>
      <c r="C118" s="82" t="s">
        <v>612</v>
      </c>
      <c r="D118" s="196">
        <v>45047</v>
      </c>
      <c r="E118" s="196">
        <v>45077</v>
      </c>
      <c r="F118" s="193">
        <v>-1500</v>
      </c>
      <c r="G118" s="168">
        <v>1500</v>
      </c>
      <c r="H118" s="37">
        <v>45057</v>
      </c>
      <c r="I118" s="203" t="s">
        <v>698</v>
      </c>
      <c r="J118" s="1" t="s">
        <v>822</v>
      </c>
      <c r="K118" t="str">
        <f t="shared" si="2"/>
        <v>5/1-5/31欠1500</v>
      </c>
    </row>
    <row r="119" spans="1:11" hidden="1" x14ac:dyDescent="0.15">
      <c r="A119" s="157" t="s">
        <v>730</v>
      </c>
      <c r="B119" s="82" t="s">
        <v>445</v>
      </c>
      <c r="C119" s="82" t="s">
        <v>446</v>
      </c>
      <c r="D119" s="196">
        <v>45047</v>
      </c>
      <c r="E119" s="196">
        <v>45077</v>
      </c>
      <c r="F119" s="193">
        <v>-4200</v>
      </c>
      <c r="G119" s="105">
        <v>3000</v>
      </c>
      <c r="H119" s="37">
        <v>45057</v>
      </c>
      <c r="I119" s="203" t="s">
        <v>698</v>
      </c>
      <c r="J119" s="1" t="s">
        <v>694</v>
      </c>
      <c r="K119" s="1" t="s">
        <v>830</v>
      </c>
    </row>
    <row r="120" spans="1:11" hidden="1" x14ac:dyDescent="0.15">
      <c r="A120" s="157" t="s">
        <v>752</v>
      </c>
      <c r="B120" s="82" t="s">
        <v>622</v>
      </c>
      <c r="C120" s="82" t="s">
        <v>582</v>
      </c>
      <c r="D120" s="196">
        <v>45052</v>
      </c>
      <c r="E120" s="196">
        <v>45082</v>
      </c>
      <c r="F120" s="193">
        <v>-5000</v>
      </c>
      <c r="G120" s="105">
        <v>2500</v>
      </c>
      <c r="H120" s="37">
        <v>45058</v>
      </c>
      <c r="I120" s="203" t="s">
        <v>698</v>
      </c>
      <c r="J120" s="1" t="s">
        <v>694</v>
      </c>
      <c r="K120" t="str">
        <f t="shared" si="2"/>
        <v>5/6-6/5欠5000</v>
      </c>
    </row>
    <row r="121" spans="1:11" hidden="1" x14ac:dyDescent="0.15">
      <c r="A121" s="157" t="s">
        <v>753</v>
      </c>
      <c r="B121" s="82" t="s">
        <v>625</v>
      </c>
      <c r="C121" s="82" t="s">
        <v>596</v>
      </c>
      <c r="D121" s="196">
        <v>45052</v>
      </c>
      <c r="E121" s="196">
        <v>45082</v>
      </c>
      <c r="F121" s="193">
        <v>-3300</v>
      </c>
      <c r="G121" s="105">
        <v>1500</v>
      </c>
      <c r="H121" s="37">
        <v>45058</v>
      </c>
      <c r="I121" s="203" t="s">
        <v>698</v>
      </c>
      <c r="J121" s="1" t="s">
        <v>694</v>
      </c>
      <c r="K121" t="str">
        <f t="shared" si="2"/>
        <v>5/6-6/5欠3300</v>
      </c>
    </row>
    <row r="122" spans="1:11" hidden="1" x14ac:dyDescent="0.15">
      <c r="A122" s="157" t="s">
        <v>728</v>
      </c>
      <c r="B122" s="82" t="s">
        <v>414</v>
      </c>
      <c r="C122" s="82" t="s">
        <v>393</v>
      </c>
      <c r="D122" s="196">
        <v>45051</v>
      </c>
      <c r="E122" s="196">
        <v>45081</v>
      </c>
      <c r="F122" s="193">
        <v>0</v>
      </c>
      <c r="G122" s="105">
        <v>2000</v>
      </c>
      <c r="H122" s="37">
        <v>45058</v>
      </c>
      <c r="I122" s="203" t="s">
        <v>697</v>
      </c>
      <c r="J122" s="1" t="s">
        <v>694</v>
      </c>
      <c r="K122" t="str">
        <f t="shared" si="2"/>
        <v>押金已清</v>
      </c>
    </row>
    <row r="123" spans="1:11" hidden="1" x14ac:dyDescent="0.15">
      <c r="A123" s="157" t="s">
        <v>831</v>
      </c>
      <c r="B123" s="82" t="s">
        <v>386</v>
      </c>
      <c r="C123" s="82" t="s">
        <v>401</v>
      </c>
      <c r="D123" s="196">
        <v>45045</v>
      </c>
      <c r="E123" s="196">
        <v>45074</v>
      </c>
      <c r="F123" s="193">
        <v>-4000</v>
      </c>
      <c r="G123" s="105">
        <v>2000</v>
      </c>
      <c r="H123" s="37">
        <v>45058</v>
      </c>
      <c r="I123" s="203" t="s">
        <v>697</v>
      </c>
      <c r="J123" s="1" t="s">
        <v>694</v>
      </c>
      <c r="K123" t="str">
        <f t="shared" si="2"/>
        <v>押金欠4000</v>
      </c>
    </row>
    <row r="124" spans="1:11" hidden="1" x14ac:dyDescent="0.15">
      <c r="A124" s="157" t="s">
        <v>729</v>
      </c>
      <c r="B124" s="82" t="s">
        <v>387</v>
      </c>
      <c r="C124" s="82" t="s">
        <v>365</v>
      </c>
      <c r="D124" s="196">
        <v>45045</v>
      </c>
      <c r="E124" s="196">
        <v>45074</v>
      </c>
      <c r="F124" s="193">
        <v>-4000</v>
      </c>
      <c r="G124" s="105">
        <v>2000</v>
      </c>
      <c r="H124" s="37">
        <v>45058</v>
      </c>
      <c r="I124" s="203" t="s">
        <v>697</v>
      </c>
      <c r="J124" s="1" t="s">
        <v>694</v>
      </c>
      <c r="K124" t="str">
        <f t="shared" si="2"/>
        <v>押金欠4000</v>
      </c>
    </row>
    <row r="125" spans="1:11" hidden="1" x14ac:dyDescent="0.15">
      <c r="A125" s="157" t="s">
        <v>832</v>
      </c>
      <c r="B125" s="82" t="s">
        <v>357</v>
      </c>
      <c r="C125" s="82" t="s">
        <v>364</v>
      </c>
      <c r="D125" s="196">
        <v>45055</v>
      </c>
      <c r="E125" s="196">
        <v>45061</v>
      </c>
      <c r="F125" s="193">
        <v>0</v>
      </c>
      <c r="G125" s="105">
        <v>2800</v>
      </c>
      <c r="H125" s="37">
        <v>45058</v>
      </c>
      <c r="I125" s="203" t="s">
        <v>698</v>
      </c>
      <c r="J125" s="1" t="s">
        <v>694</v>
      </c>
      <c r="K125" t="str">
        <f t="shared" si="2"/>
        <v>5/9-5/15已清</v>
      </c>
    </row>
    <row r="126" spans="1:11" hidden="1" x14ac:dyDescent="0.15">
      <c r="A126" s="157" t="s">
        <v>704</v>
      </c>
      <c r="B126" s="82" t="s">
        <v>396</v>
      </c>
      <c r="C126" s="82" t="s">
        <v>569</v>
      </c>
      <c r="D126" s="196">
        <v>45055</v>
      </c>
      <c r="E126" s="196">
        <v>45061</v>
      </c>
      <c r="F126" s="193">
        <v>-950</v>
      </c>
      <c r="G126" s="105">
        <v>1950</v>
      </c>
      <c r="H126" s="37">
        <v>45058</v>
      </c>
      <c r="I126" s="203" t="s">
        <v>698</v>
      </c>
      <c r="J126" s="1" t="s">
        <v>694</v>
      </c>
      <c r="K126" s="1" t="s">
        <v>1042</v>
      </c>
    </row>
    <row r="127" spans="1:11" hidden="1" x14ac:dyDescent="0.15">
      <c r="A127" s="157" t="s">
        <v>755</v>
      </c>
      <c r="B127" s="82" t="s">
        <v>397</v>
      </c>
      <c r="C127" s="82" t="s">
        <v>570</v>
      </c>
      <c r="D127" s="196">
        <v>45059</v>
      </c>
      <c r="E127" s="196">
        <v>45065</v>
      </c>
      <c r="F127" s="193">
        <v>-1000</v>
      </c>
      <c r="G127" s="105">
        <v>1900</v>
      </c>
      <c r="H127" s="37">
        <v>45058</v>
      </c>
      <c r="I127" s="203" t="s">
        <v>698</v>
      </c>
      <c r="J127" s="1" t="s">
        <v>694</v>
      </c>
      <c r="K127" t="str">
        <f t="shared" si="2"/>
        <v>5/13-5/19欠1000</v>
      </c>
    </row>
    <row r="128" spans="1:11" hidden="1" x14ac:dyDescent="0.15">
      <c r="A128" s="157" t="s">
        <v>788</v>
      </c>
      <c r="B128" s="82" t="s">
        <v>567</v>
      </c>
      <c r="C128" s="82" t="s">
        <v>568</v>
      </c>
      <c r="D128" s="196">
        <v>45050</v>
      </c>
      <c r="E128" s="196">
        <v>45080</v>
      </c>
      <c r="F128" s="193">
        <v>-6500</v>
      </c>
      <c r="G128" s="105">
        <v>1000</v>
      </c>
      <c r="H128" s="37">
        <v>45058</v>
      </c>
      <c r="I128" s="203" t="s">
        <v>698</v>
      </c>
      <c r="J128" s="1" t="s">
        <v>694</v>
      </c>
      <c r="K128" t="str">
        <f t="shared" si="2"/>
        <v>5/4-6/3欠6500</v>
      </c>
    </row>
    <row r="129" spans="1:11" hidden="1" x14ac:dyDescent="0.15">
      <c r="A129" s="157" t="s">
        <v>770</v>
      </c>
      <c r="B129" s="82" t="s">
        <v>609</v>
      </c>
      <c r="C129" s="82" t="s">
        <v>610</v>
      </c>
      <c r="D129" s="196">
        <v>45052</v>
      </c>
      <c r="E129" s="196">
        <v>45082</v>
      </c>
      <c r="F129" s="193">
        <v>-2500</v>
      </c>
      <c r="G129" s="105">
        <v>3000</v>
      </c>
      <c r="H129" s="37">
        <v>45058</v>
      </c>
      <c r="I129" s="203" t="s">
        <v>698</v>
      </c>
      <c r="J129" s="1" t="s">
        <v>694</v>
      </c>
      <c r="K129" t="str">
        <f t="shared" si="2"/>
        <v>5/6-6/5欠2500</v>
      </c>
    </row>
    <row r="130" spans="1:11" hidden="1" x14ac:dyDescent="0.15">
      <c r="A130" s="157" t="s">
        <v>771</v>
      </c>
      <c r="B130" s="82" t="s">
        <v>481</v>
      </c>
      <c r="C130" s="82" t="s">
        <v>482</v>
      </c>
      <c r="D130" s="196">
        <v>45018</v>
      </c>
      <c r="E130" s="196">
        <v>45047</v>
      </c>
      <c r="F130" s="193">
        <v>-1000</v>
      </c>
      <c r="G130" s="105">
        <v>3400</v>
      </c>
      <c r="H130" s="37">
        <v>45058</v>
      </c>
      <c r="I130" s="203" t="s">
        <v>698</v>
      </c>
      <c r="J130" s="1" t="s">
        <v>694</v>
      </c>
      <c r="K130" t="str">
        <f t="shared" si="2"/>
        <v>4/2-5/1欠1000</v>
      </c>
    </row>
    <row r="131" spans="1:11" hidden="1" x14ac:dyDescent="0.15">
      <c r="A131" s="157" t="s">
        <v>706</v>
      </c>
      <c r="B131" s="82" t="s">
        <v>316</v>
      </c>
      <c r="C131" s="82" t="s">
        <v>292</v>
      </c>
      <c r="D131" s="196">
        <v>45031</v>
      </c>
      <c r="E131" s="196">
        <v>45060</v>
      </c>
      <c r="F131" s="193">
        <v>-2000</v>
      </c>
      <c r="G131" s="105">
        <v>1000</v>
      </c>
      <c r="H131" s="37">
        <v>45058</v>
      </c>
      <c r="I131" s="203" t="s">
        <v>833</v>
      </c>
      <c r="J131" s="1" t="s">
        <v>834</v>
      </c>
      <c r="K131" t="str" cm="1">
        <f t="array" ref="K131">_xlfn.IFS(I131="租金",TEXT(D131,"m/d")&amp;"-"&amp;TEXT(E131,"m/d")&amp;IF(F131,"欠"&amp;ABS(F131),"已清"),I131="押金","押金"&amp;IF(F131,"欠"&amp;ABS(F131),"已清"))</f>
        <v>押金欠2000</v>
      </c>
    </row>
    <row r="132" spans="1:11" hidden="1" x14ac:dyDescent="0.15">
      <c r="A132" s="157" t="s">
        <v>826</v>
      </c>
      <c r="B132" s="82" t="s">
        <v>503</v>
      </c>
      <c r="C132" s="82" t="s">
        <v>381</v>
      </c>
      <c r="D132" s="196">
        <v>45036</v>
      </c>
      <c r="E132" s="196">
        <v>45065</v>
      </c>
      <c r="F132" s="193">
        <v>0</v>
      </c>
      <c r="G132" s="105">
        <v>1000</v>
      </c>
      <c r="H132" s="37">
        <v>45059</v>
      </c>
      <c r="I132" s="203" t="s">
        <v>698</v>
      </c>
      <c r="J132" s="1" t="s">
        <v>834</v>
      </c>
      <c r="K132" t="str" cm="1">
        <f t="array" ref="K132">_xlfn.IFS(I132="租金",TEXT(D132,"m/d")&amp;"-"&amp;TEXT(E132,"m/d")&amp;IF(F132,"欠"&amp;ABS(F132),"已清"),I132="押金","押金"&amp;IF(F132,"欠"&amp;ABS(F132),"已清"))</f>
        <v>4/20-5/19已清</v>
      </c>
    </row>
    <row r="133" spans="1:11" hidden="1" x14ac:dyDescent="0.15">
      <c r="A133" s="157" t="s">
        <v>710</v>
      </c>
      <c r="B133" s="82" t="s">
        <v>607</v>
      </c>
      <c r="C133" s="82" t="s">
        <v>608</v>
      </c>
      <c r="D133" s="196">
        <v>45060</v>
      </c>
      <c r="E133" s="196">
        <v>45090</v>
      </c>
      <c r="F133" s="193">
        <v>0</v>
      </c>
      <c r="G133" s="105">
        <v>5800</v>
      </c>
      <c r="H133" s="37">
        <v>45059</v>
      </c>
      <c r="I133" s="203" t="s">
        <v>698</v>
      </c>
      <c r="J133" s="1" t="s">
        <v>834</v>
      </c>
      <c r="K133" t="str" cm="1">
        <f t="array" ref="K133">_xlfn.IFS(I133="租金",TEXT(D133,"m/d")&amp;"-"&amp;TEXT(E133,"m/d")&amp;IF(F133,"欠"&amp;ABS(F133),"已清"),I133="押金","押金"&amp;IF(F133,"欠"&amp;ABS(F133),"已清"))</f>
        <v>5/14-6/13已清</v>
      </c>
    </row>
    <row r="134" spans="1:11" hidden="1" x14ac:dyDescent="0.15">
      <c r="A134" s="157" t="s">
        <v>868</v>
      </c>
      <c r="B134" s="82" t="s">
        <v>452</v>
      </c>
      <c r="C134" s="82" t="s">
        <v>453</v>
      </c>
      <c r="D134" s="196">
        <v>45057</v>
      </c>
      <c r="E134" s="196">
        <v>45087</v>
      </c>
      <c r="F134" s="193">
        <v>-1200</v>
      </c>
      <c r="G134" s="105">
        <v>6000</v>
      </c>
      <c r="H134" s="37">
        <v>45059</v>
      </c>
      <c r="I134" s="203" t="s">
        <v>698</v>
      </c>
      <c r="J134" s="1" t="s">
        <v>834</v>
      </c>
      <c r="K134" t="str" cm="1">
        <f t="array" ref="K134">_xlfn.IFS(I134="租金",TEXT(D134,"m/d")&amp;"-"&amp;TEXT(E134,"m/d")&amp;IF(F134,"欠"&amp;ABS(F134),"已清"),I134="押金","押金"&amp;IF(F134,"欠"&amp;ABS(F134),"已清"))</f>
        <v>5/11-6/10欠1200</v>
      </c>
    </row>
    <row r="135" spans="1:11" hidden="1" x14ac:dyDescent="0.15">
      <c r="A135" s="157" t="s">
        <v>772</v>
      </c>
      <c r="B135" s="82" t="s">
        <v>284</v>
      </c>
      <c r="C135" s="82" t="s">
        <v>520</v>
      </c>
      <c r="D135" s="196">
        <v>45053</v>
      </c>
      <c r="E135" s="196">
        <v>45083</v>
      </c>
      <c r="F135" s="193">
        <v>-5200</v>
      </c>
      <c r="G135" s="105">
        <v>2000</v>
      </c>
      <c r="H135" s="37">
        <v>45059</v>
      </c>
      <c r="I135" s="203" t="s">
        <v>698</v>
      </c>
      <c r="J135" s="1" t="s">
        <v>834</v>
      </c>
      <c r="K135" t="str" cm="1">
        <f t="array" ref="K135">_xlfn.IFS(I135="租金",TEXT(D135,"m/d")&amp;"-"&amp;TEXT(E135,"m/d")&amp;IF(F135,"欠"&amp;ABS(F135),"已清"),I135="押金","押金"&amp;IF(F135,"欠"&amp;ABS(F135),"已清"))</f>
        <v>5/7-6/6欠5200</v>
      </c>
    </row>
    <row r="136" spans="1:11" hidden="1" x14ac:dyDescent="0.15">
      <c r="A136" s="157" t="s">
        <v>775</v>
      </c>
      <c r="B136" s="82" t="s">
        <v>318</v>
      </c>
      <c r="C136" s="82" t="s">
        <v>300</v>
      </c>
      <c r="D136" s="196">
        <v>45060</v>
      </c>
      <c r="E136" s="196">
        <v>45090</v>
      </c>
      <c r="F136" s="193">
        <v>0</v>
      </c>
      <c r="G136" s="105">
        <v>7200</v>
      </c>
      <c r="H136" s="37">
        <v>45059</v>
      </c>
      <c r="I136" s="203" t="s">
        <v>698</v>
      </c>
      <c r="J136" s="1" t="s">
        <v>834</v>
      </c>
      <c r="K136" t="str" cm="1">
        <f t="array" ref="K136">_xlfn.IFS(I136="租金",TEXT(D136,"m/d")&amp;"-"&amp;TEXT(E136,"m/d")&amp;IF(F136,"欠"&amp;ABS(F136),"已清"),I136="押金","押金"&amp;IF(F136,"欠"&amp;ABS(F136),"已清"))</f>
        <v>5/14-6/13已清</v>
      </c>
    </row>
    <row r="137" spans="1:11" hidden="1" x14ac:dyDescent="0.15">
      <c r="A137" s="157" t="s">
        <v>744</v>
      </c>
      <c r="B137" s="82" t="s">
        <v>251</v>
      </c>
      <c r="C137" s="82" t="s">
        <v>594</v>
      </c>
      <c r="D137" s="196">
        <v>45047</v>
      </c>
      <c r="E137" s="196">
        <v>45077</v>
      </c>
      <c r="F137" s="193">
        <v>-1000</v>
      </c>
      <c r="G137" s="105">
        <v>2000</v>
      </c>
      <c r="H137" s="37">
        <v>45060</v>
      </c>
      <c r="I137" s="203" t="s">
        <v>698</v>
      </c>
      <c r="J137" s="1" t="s">
        <v>834</v>
      </c>
      <c r="K137" t="str" cm="1">
        <f t="array" ref="K137">_xlfn.IFS(I137="租金",TEXT(D137,"m/d")&amp;"-"&amp;TEXT(E137,"m/d")&amp;IF(F137,"欠"&amp;ABS(F137),"已清"),I137="押金","押金"&amp;IF(F137,"欠"&amp;ABS(F137),"已清"))</f>
        <v>5/1-5/31欠1000</v>
      </c>
    </row>
    <row r="138" spans="1:11" hidden="1" x14ac:dyDescent="0.15">
      <c r="A138" s="157" t="s">
        <v>841</v>
      </c>
      <c r="B138" s="82" t="s">
        <v>554</v>
      </c>
      <c r="C138" s="82" t="s">
        <v>555</v>
      </c>
      <c r="D138" s="196">
        <v>45017</v>
      </c>
      <c r="E138" s="196">
        <v>45046</v>
      </c>
      <c r="F138" s="193">
        <v>0</v>
      </c>
      <c r="G138" s="105">
        <v>2000</v>
      </c>
      <c r="H138" s="37">
        <v>45061</v>
      </c>
      <c r="I138" s="203" t="s">
        <v>698</v>
      </c>
      <c r="J138" s="1" t="s">
        <v>694</v>
      </c>
      <c r="K138" t="str" cm="1">
        <f t="array" ref="K138">_xlfn.IFS(I138="租金",TEXT(D138,"m/d")&amp;"-"&amp;TEXT(E138,"m/d")&amp;IF(F138,"欠"&amp;ABS(F138),"已清"),I138="押金","押金"&amp;IF(F138,"欠"&amp;ABS(F138),"已清"))</f>
        <v>4/1-4/30已清</v>
      </c>
    </row>
    <row r="139" spans="1:11" hidden="1" x14ac:dyDescent="0.15">
      <c r="A139" s="157" t="s">
        <v>869</v>
      </c>
      <c r="B139" s="82" t="s">
        <v>456</v>
      </c>
      <c r="C139" s="82" t="s">
        <v>457</v>
      </c>
      <c r="D139" s="196">
        <v>45059</v>
      </c>
      <c r="E139" s="196">
        <v>45089</v>
      </c>
      <c r="F139" s="193">
        <v>0</v>
      </c>
      <c r="G139" s="168">
        <v>7200</v>
      </c>
      <c r="H139" s="37">
        <v>45061</v>
      </c>
      <c r="I139" s="203" t="s">
        <v>698</v>
      </c>
      <c r="J139" s="1" t="s">
        <v>695</v>
      </c>
      <c r="K139" t="str" cm="1">
        <f t="array" ref="K139">_xlfn.IFS(I139="租金",TEXT(D139,"m/d")&amp;"-"&amp;TEXT(E139,"m/d")&amp;IF(F139,"欠"&amp;ABS(F139),"已清"),I139="押金","押金"&amp;IF(F139,"欠"&amp;ABS(F139),"已清"))</f>
        <v>5/13-6/12已清</v>
      </c>
    </row>
    <row r="140" spans="1:11" hidden="1" x14ac:dyDescent="0.15">
      <c r="A140" s="157" t="s">
        <v>870</v>
      </c>
      <c r="B140" s="82" t="s">
        <v>476</v>
      </c>
      <c r="C140" s="82" t="s">
        <v>477</v>
      </c>
      <c r="D140" s="196">
        <v>44997</v>
      </c>
      <c r="E140" s="196">
        <v>45027</v>
      </c>
      <c r="F140" s="193">
        <v>0</v>
      </c>
      <c r="G140" s="105">
        <v>2500</v>
      </c>
      <c r="H140" s="37">
        <v>45061</v>
      </c>
      <c r="I140" s="203" t="s">
        <v>698</v>
      </c>
      <c r="J140" s="1" t="s">
        <v>694</v>
      </c>
      <c r="K140" t="str" cm="1">
        <f t="array" ref="K140">_xlfn.IFS(I140="租金",TEXT(D140,"m/d")&amp;"-"&amp;TEXT(E140,"m/d")&amp;IF(F140,"欠"&amp;ABS(F140),"已清"),I140="押金","押金"&amp;IF(F140,"欠"&amp;ABS(F140),"已清"))</f>
        <v>3/12-4/11已清</v>
      </c>
    </row>
    <row r="141" spans="1:11" hidden="1" x14ac:dyDescent="0.15">
      <c r="A141" s="157" t="s">
        <v>876</v>
      </c>
      <c r="B141" s="82" t="s">
        <v>505</v>
      </c>
      <c r="C141" s="82" t="s">
        <v>380</v>
      </c>
      <c r="D141" s="196">
        <v>45039</v>
      </c>
      <c r="E141" s="196">
        <v>45068</v>
      </c>
      <c r="F141" s="193">
        <v>-2000</v>
      </c>
      <c r="G141" s="168">
        <v>2000</v>
      </c>
      <c r="H141" s="37">
        <v>45061</v>
      </c>
      <c r="I141" s="203" t="s">
        <v>698</v>
      </c>
      <c r="J141" s="1" t="s">
        <v>695</v>
      </c>
      <c r="K141" t="str" cm="1">
        <f t="array" ref="K141">_xlfn.IFS(I141="租金",TEXT(D141,"m/d")&amp;"-"&amp;TEXT(E141,"m/d")&amp;IF(F141,"欠"&amp;ABS(F141),"已清"),I141="押金","押金"&amp;IF(F141,"欠"&amp;ABS(F141),"已清"))</f>
        <v>4/23-5/22欠2000</v>
      </c>
    </row>
    <row r="142" spans="1:11" hidden="1" x14ac:dyDescent="0.15">
      <c r="A142" s="157" t="s">
        <v>879</v>
      </c>
      <c r="B142" s="82" t="s">
        <v>252</v>
      </c>
      <c r="C142" s="82" t="s">
        <v>258</v>
      </c>
      <c r="D142" s="196">
        <v>45059</v>
      </c>
      <c r="E142" s="196">
        <v>45065</v>
      </c>
      <c r="F142" s="193">
        <v>0</v>
      </c>
      <c r="G142" s="105">
        <v>1950</v>
      </c>
      <c r="H142" s="37">
        <v>45061</v>
      </c>
      <c r="I142" s="203" t="s">
        <v>698</v>
      </c>
      <c r="J142" s="1" t="s">
        <v>694</v>
      </c>
      <c r="K142" t="str" cm="1">
        <f t="array" ref="K142">_xlfn.IFS(I142="租金",TEXT(D142,"m/d")&amp;"-"&amp;TEXT(E142,"m/d")&amp;IF(F142,"欠"&amp;ABS(F142),"已清"),I142="押金","押金"&amp;IF(F142,"欠"&amp;ABS(F142),"已清"))</f>
        <v>5/13-5/19已清</v>
      </c>
    </row>
    <row r="143" spans="1:11" hidden="1" x14ac:dyDescent="0.15">
      <c r="A143" s="157" t="s">
        <v>723</v>
      </c>
      <c r="B143" s="82" t="s">
        <v>316</v>
      </c>
      <c r="C143" s="82" t="s">
        <v>292</v>
      </c>
      <c r="D143" s="196">
        <v>45031</v>
      </c>
      <c r="E143" s="196">
        <v>45060</v>
      </c>
      <c r="F143" s="193">
        <v>0</v>
      </c>
      <c r="G143" s="105">
        <v>2000</v>
      </c>
      <c r="H143" s="37">
        <v>45061</v>
      </c>
      <c r="I143" s="203" t="s">
        <v>697</v>
      </c>
      <c r="J143" s="1" t="s">
        <v>694</v>
      </c>
      <c r="K143" t="str" cm="1">
        <f t="array" ref="K143">_xlfn.IFS(I143="租金",TEXT(D143,"m/d")&amp;"-"&amp;TEXT(E143,"m/d")&amp;IF(F143,"欠"&amp;ABS(F143),"已清"),I143="押金","押金"&amp;IF(F143,"欠"&amp;ABS(F143),"已清"))</f>
        <v>押金已清</v>
      </c>
    </row>
    <row r="144" spans="1:11" hidden="1" x14ac:dyDescent="0.15">
      <c r="A144" s="157" t="s">
        <v>736</v>
      </c>
      <c r="B144" s="82" t="s">
        <v>396</v>
      </c>
      <c r="C144" s="82" t="s">
        <v>569</v>
      </c>
      <c r="D144" s="196">
        <v>45055</v>
      </c>
      <c r="E144" s="196">
        <v>45061</v>
      </c>
      <c r="F144" s="193">
        <v>0</v>
      </c>
      <c r="G144" s="210">
        <v>950</v>
      </c>
      <c r="H144" s="37">
        <v>45061</v>
      </c>
      <c r="I144" s="203" t="s">
        <v>697</v>
      </c>
      <c r="J144" s="1" t="s">
        <v>694</v>
      </c>
      <c r="K144" t="str" cm="1">
        <f t="array" ref="K144">_xlfn.IFS(I144="租金",TEXT(D144,"m/d")&amp;"-"&amp;TEXT(E144,"m/d")&amp;IF(F144,"欠"&amp;ABS(F144),"已清"),I144="押金","押金"&amp;IF(F144,"欠"&amp;ABS(F144),"已清"))</f>
        <v>押金已清</v>
      </c>
    </row>
    <row r="145" spans="1:11" hidden="1" x14ac:dyDescent="0.15">
      <c r="A145" s="157" t="s">
        <v>842</v>
      </c>
      <c r="B145" s="82" t="s">
        <v>432</v>
      </c>
      <c r="C145" s="82" t="s">
        <v>433</v>
      </c>
      <c r="D145" s="196">
        <v>45035</v>
      </c>
      <c r="E145" s="196">
        <v>45064</v>
      </c>
      <c r="F145" s="193">
        <v>0</v>
      </c>
      <c r="G145" s="105">
        <v>2000</v>
      </c>
      <c r="H145" s="37">
        <v>45061</v>
      </c>
      <c r="I145" s="203" t="s">
        <v>698</v>
      </c>
      <c r="J145" s="1" t="s">
        <v>694</v>
      </c>
      <c r="K145" t="str" cm="1">
        <f t="array" ref="K145">_xlfn.IFS(I145="租金",TEXT(D145,"m/d")&amp;"-"&amp;TEXT(E145,"m/d")&amp;IF(F145,"欠"&amp;ABS(F145),"已清"),I145="押金","押金"&amp;IF(F145,"欠"&amp;ABS(F145),"已清"))</f>
        <v>4/19-5/18已清</v>
      </c>
    </row>
    <row r="146" spans="1:11" hidden="1" x14ac:dyDescent="0.15">
      <c r="A146" s="157" t="s">
        <v>817</v>
      </c>
      <c r="B146" s="82" t="s">
        <v>603</v>
      </c>
      <c r="C146" s="82" t="s">
        <v>604</v>
      </c>
      <c r="D146" s="196">
        <v>45017</v>
      </c>
      <c r="E146" s="196">
        <v>45046</v>
      </c>
      <c r="F146" s="193">
        <v>-5500</v>
      </c>
      <c r="G146" s="105">
        <v>1500</v>
      </c>
      <c r="H146" s="37">
        <v>45062</v>
      </c>
      <c r="I146" s="203" t="s">
        <v>698</v>
      </c>
      <c r="J146" s="1" t="s">
        <v>694</v>
      </c>
      <c r="K146" t="str" cm="1">
        <f t="array" ref="K146">_xlfn.IFS(I146="租金",TEXT(D146,"m/d")&amp;"-"&amp;TEXT(E146,"m/d")&amp;IF(F146,"欠"&amp;ABS(F146),"已清"),I146="押金","押金"&amp;IF(F146,"欠"&amp;ABS(F146),"已清"))</f>
        <v>4/1-4/30欠5500</v>
      </c>
    </row>
    <row r="147" spans="1:11" hidden="1" x14ac:dyDescent="0.15">
      <c r="A147" s="157" t="s">
        <v>843</v>
      </c>
      <c r="B147" s="82" t="s">
        <v>311</v>
      </c>
      <c r="C147" s="82" t="s">
        <v>447</v>
      </c>
      <c r="D147" s="196">
        <v>44986</v>
      </c>
      <c r="E147" s="196">
        <v>45016</v>
      </c>
      <c r="F147" s="193">
        <v>-1000</v>
      </c>
      <c r="G147" s="105">
        <v>1000</v>
      </c>
      <c r="H147" s="37">
        <v>45062</v>
      </c>
      <c r="I147" s="203" t="s">
        <v>698</v>
      </c>
      <c r="J147" s="1" t="s">
        <v>694</v>
      </c>
      <c r="K147" t="str" cm="1">
        <f t="array" ref="K147">_xlfn.IFS(I147="租金",TEXT(D147,"m/d")&amp;"-"&amp;TEXT(E147,"m/d")&amp;IF(F147,"欠"&amp;ABS(F147),"已清"),I147="押金","押金"&amp;IF(F147,"欠"&amp;ABS(F147),"已清"))</f>
        <v>3/1-3/31欠1000</v>
      </c>
    </row>
    <row r="148" spans="1:11" hidden="1" x14ac:dyDescent="0.15">
      <c r="A148" s="157" t="s">
        <v>703</v>
      </c>
      <c r="B148" s="82" t="s">
        <v>470</v>
      </c>
      <c r="C148" s="82" t="s">
        <v>471</v>
      </c>
      <c r="D148" s="196">
        <v>45047</v>
      </c>
      <c r="E148" s="196">
        <v>45077</v>
      </c>
      <c r="F148" s="193">
        <v>-3000</v>
      </c>
      <c r="G148" s="105">
        <v>3000</v>
      </c>
      <c r="H148" s="37">
        <v>45062</v>
      </c>
      <c r="I148" s="203" t="s">
        <v>698</v>
      </c>
      <c r="J148" s="1" t="s">
        <v>694</v>
      </c>
      <c r="K148" t="str" cm="1">
        <f t="array" ref="K148">_xlfn.IFS(I148="租金",TEXT(D148,"m/d")&amp;"-"&amp;TEXT(E148,"m/d")&amp;IF(F148,"欠"&amp;ABS(F148),"已清"),I148="押金","押金"&amp;IF(F148,"欠"&amp;ABS(F148),"已清"))</f>
        <v>5/1-5/31欠3000</v>
      </c>
    </row>
    <row r="149" spans="1:11" hidden="1" x14ac:dyDescent="0.15">
      <c r="A149" s="157" t="s">
        <v>754</v>
      </c>
      <c r="B149" s="82" t="s">
        <v>584</v>
      </c>
      <c r="C149" s="82" t="s">
        <v>585</v>
      </c>
      <c r="D149" s="196">
        <v>45049</v>
      </c>
      <c r="E149" s="196">
        <v>45055</v>
      </c>
      <c r="F149" s="193">
        <v>0</v>
      </c>
      <c r="G149" s="105">
        <v>1350</v>
      </c>
      <c r="H149" s="37">
        <v>45062</v>
      </c>
      <c r="I149" s="203" t="s">
        <v>698</v>
      </c>
      <c r="J149" s="1" t="s">
        <v>694</v>
      </c>
      <c r="K149" t="str" cm="1">
        <f t="array" ref="K149">_xlfn.IFS(I149="租金",TEXT(D149,"m/d")&amp;"-"&amp;TEXT(E149,"m/d")&amp;IF(F149,"欠"&amp;ABS(F149),"已清"),I149="押金","押金"&amp;IF(F149,"欠"&amp;ABS(F149),"已清"))</f>
        <v>5/3-5/9已清</v>
      </c>
    </row>
    <row r="150" spans="1:11" hidden="1" x14ac:dyDescent="0.15">
      <c r="A150" s="157" t="s">
        <v>730</v>
      </c>
      <c r="B150" s="82" t="s">
        <v>495</v>
      </c>
      <c r="C150" s="82" t="s">
        <v>496</v>
      </c>
      <c r="D150" s="196">
        <v>44986</v>
      </c>
      <c r="E150" s="196">
        <v>45016</v>
      </c>
      <c r="F150" s="193">
        <v>-1100</v>
      </c>
      <c r="G150" s="105">
        <v>2050</v>
      </c>
      <c r="H150" s="37">
        <v>45062</v>
      </c>
      <c r="I150" s="203" t="s">
        <v>698</v>
      </c>
      <c r="J150" s="1" t="s">
        <v>694</v>
      </c>
      <c r="K150" t="str" cm="1">
        <f t="array" ref="K150">_xlfn.IFS(I150="租金",TEXT(D150,"m/d")&amp;"-"&amp;TEXT(E150,"m/d")&amp;IF(F150,"欠"&amp;ABS(F150),"已清"),I150="押金","押金"&amp;IF(F150,"欠"&amp;ABS(F150),"已清"))</f>
        <v>3/1-3/31欠1100</v>
      </c>
    </row>
    <row r="151" spans="1:11" hidden="1" x14ac:dyDescent="0.15">
      <c r="A151" s="157" t="s">
        <v>766</v>
      </c>
      <c r="B151" s="82" t="s">
        <v>305</v>
      </c>
      <c r="C151" s="82" t="s">
        <v>548</v>
      </c>
      <c r="D151" s="196">
        <v>45047</v>
      </c>
      <c r="E151" s="196">
        <v>45053</v>
      </c>
      <c r="F151" s="193">
        <v>0</v>
      </c>
      <c r="G151" s="105">
        <v>1750</v>
      </c>
      <c r="H151" s="37">
        <v>45062</v>
      </c>
      <c r="I151" s="203" t="s">
        <v>698</v>
      </c>
      <c r="J151" s="1" t="s">
        <v>694</v>
      </c>
      <c r="K151" t="str" cm="1">
        <f t="array" ref="K151">_xlfn.IFS(I151="租金",TEXT(D151,"m/d")&amp;"-"&amp;TEXT(E151,"m/d")&amp;IF(F151,"欠"&amp;ABS(F151),"已清"),I151="押金","押金"&amp;IF(F151,"欠"&amp;ABS(F151),"已清"))</f>
        <v>5/1-5/7已清</v>
      </c>
    </row>
    <row r="152" spans="1:11" hidden="1" x14ac:dyDescent="0.15">
      <c r="A152" s="157" t="s">
        <v>766</v>
      </c>
      <c r="B152" s="82" t="s">
        <v>305</v>
      </c>
      <c r="C152" s="82" t="s">
        <v>548</v>
      </c>
      <c r="D152" s="196">
        <v>45054</v>
      </c>
      <c r="E152" s="196">
        <v>45060</v>
      </c>
      <c r="F152" s="193">
        <v>0</v>
      </c>
      <c r="G152" s="105">
        <v>1750</v>
      </c>
      <c r="H152" s="37">
        <v>45062</v>
      </c>
      <c r="I152" s="203" t="s">
        <v>698</v>
      </c>
      <c r="J152" s="1" t="s">
        <v>694</v>
      </c>
      <c r="K152" t="str" cm="1">
        <f t="array" ref="K152">_xlfn.IFS(I152="租金",TEXT(D152,"m/d")&amp;"-"&amp;TEXT(E152,"m/d")&amp;IF(F152,"欠"&amp;ABS(F152),"已清"),I152="押金","押金"&amp;IF(F152,"欠"&amp;ABS(F152),"已清"))</f>
        <v>5/8-5/14已清</v>
      </c>
    </row>
    <row r="153" spans="1:11" hidden="1" x14ac:dyDescent="0.15">
      <c r="A153" s="157" t="s">
        <v>699</v>
      </c>
      <c r="B153" s="82" t="s">
        <v>527</v>
      </c>
      <c r="C153" s="82" t="s">
        <v>528</v>
      </c>
      <c r="D153" s="196">
        <v>45025</v>
      </c>
      <c r="E153" s="196">
        <v>45054</v>
      </c>
      <c r="F153" s="193">
        <v>0</v>
      </c>
      <c r="G153" s="105">
        <v>2500</v>
      </c>
      <c r="H153" s="37">
        <v>45062</v>
      </c>
      <c r="I153" s="203" t="s">
        <v>698</v>
      </c>
      <c r="J153" s="1" t="s">
        <v>694</v>
      </c>
      <c r="K153" t="str" cm="1">
        <f t="array" ref="K153">_xlfn.IFS(I153="租金",TEXT(D153,"m/d")&amp;"-"&amp;TEXT(E153,"m/d")&amp;IF(F153,"欠"&amp;ABS(F153),"已清"),I153="押金","押金"&amp;IF(F153,"欠"&amp;ABS(F153),"已清"))</f>
        <v>4/9-5/8已清</v>
      </c>
    </row>
    <row r="154" spans="1:11" hidden="1" x14ac:dyDescent="0.15">
      <c r="A154" s="157" t="s">
        <v>854</v>
      </c>
      <c r="B154" s="82" t="s">
        <v>441</v>
      </c>
      <c r="C154" s="82" t="s">
        <v>442</v>
      </c>
      <c r="D154" s="196">
        <v>45056</v>
      </c>
      <c r="E154" s="196">
        <v>45086</v>
      </c>
      <c r="F154" s="193">
        <v>-5000</v>
      </c>
      <c r="G154" s="105">
        <v>2000</v>
      </c>
      <c r="H154" s="37">
        <v>45062</v>
      </c>
      <c r="I154" s="203" t="s">
        <v>698</v>
      </c>
      <c r="J154" s="1" t="s">
        <v>694</v>
      </c>
      <c r="K154" t="str" cm="1">
        <f t="array" ref="K154">_xlfn.IFS(I154="租金",TEXT(D154,"m/d")&amp;"-"&amp;TEXT(E154,"m/d")&amp;IF(F154,"欠"&amp;ABS(F154),"已清"),I154="押金","押金"&amp;IF(F154,"欠"&amp;ABS(F154),"已清"))</f>
        <v>5/10-6/9欠5000</v>
      </c>
    </row>
    <row r="155" spans="1:11" hidden="1" x14ac:dyDescent="0.15">
      <c r="A155" s="157" t="s">
        <v>855</v>
      </c>
      <c r="B155" s="82" t="s">
        <v>525</v>
      </c>
      <c r="C155" s="82" t="s">
        <v>526</v>
      </c>
      <c r="D155" s="196">
        <v>45060</v>
      </c>
      <c r="E155" s="196">
        <v>45090</v>
      </c>
      <c r="F155" s="193">
        <v>0</v>
      </c>
      <c r="G155" s="105">
        <v>7000</v>
      </c>
      <c r="H155" s="37">
        <v>45062</v>
      </c>
      <c r="I155" s="203" t="s">
        <v>698</v>
      </c>
      <c r="J155" s="1" t="s">
        <v>694</v>
      </c>
      <c r="K155" t="str" cm="1">
        <f t="array" ref="K155">_xlfn.IFS(I155="租金",TEXT(D155,"m/d")&amp;"-"&amp;TEXT(E155,"m/d")&amp;IF(F155,"欠"&amp;ABS(F155),"已清"),I155="押金","押金"&amp;IF(F155,"欠"&amp;ABS(F155),"已清"))</f>
        <v>5/14-6/13已清</v>
      </c>
    </row>
    <row r="156" spans="1:11" hidden="1" x14ac:dyDescent="0.15">
      <c r="A156" s="157" t="s">
        <v>711</v>
      </c>
      <c r="B156" s="82" t="s">
        <v>510</v>
      </c>
      <c r="C156" s="82" t="s">
        <v>511</v>
      </c>
      <c r="D156" s="196">
        <v>45063</v>
      </c>
      <c r="E156" s="196">
        <v>45093</v>
      </c>
      <c r="F156" s="193">
        <v>0</v>
      </c>
      <c r="G156" s="105">
        <v>7200</v>
      </c>
      <c r="H156" s="37">
        <v>45062</v>
      </c>
      <c r="I156" s="203" t="s">
        <v>698</v>
      </c>
      <c r="J156" s="1" t="s">
        <v>694</v>
      </c>
      <c r="K156" t="str" cm="1">
        <f t="array" ref="K156">_xlfn.IFS(I156="租金",TEXT(D156,"m/d")&amp;"-"&amp;TEXT(E156,"m/d")&amp;IF(F156,"欠"&amp;(-F156),"已清"),I156="押金","押金"&amp;IF(F156,"欠"&amp;(-F156),"已清"))</f>
        <v>5/17-6/16已清</v>
      </c>
    </row>
    <row r="157" spans="1:11" hidden="1" x14ac:dyDescent="0.15">
      <c r="A157" s="157" t="s">
        <v>818</v>
      </c>
      <c r="B157" s="82" t="s">
        <v>306</v>
      </c>
      <c r="C157" s="82" t="s">
        <v>560</v>
      </c>
      <c r="D157" s="196">
        <v>45062</v>
      </c>
      <c r="E157" s="196">
        <v>45068</v>
      </c>
      <c r="F157" s="193">
        <v>0</v>
      </c>
      <c r="G157" s="105">
        <v>1950</v>
      </c>
      <c r="H157" s="37">
        <v>45062</v>
      </c>
      <c r="I157" s="203" t="s">
        <v>698</v>
      </c>
      <c r="J157" s="1" t="s">
        <v>694</v>
      </c>
      <c r="K157" t="str" cm="1">
        <f t="array" ref="K157">_xlfn.IFS(I157="租金",TEXT(D157,"m/d")&amp;"-"&amp;TEXT(E157,"m/d")&amp;IF(F157,"欠"&amp;(-F157),"已清"),I157="押金","押金"&amp;IF(F157,"欠"&amp;(-F157),"已清"))</f>
        <v>5/16-5/22已清</v>
      </c>
    </row>
    <row r="158" spans="1:11" hidden="1" x14ac:dyDescent="0.15">
      <c r="A158" s="157" t="s">
        <v>860</v>
      </c>
      <c r="B158" s="82" t="s">
        <v>523</v>
      </c>
      <c r="C158" s="82" t="s">
        <v>524</v>
      </c>
      <c r="D158" s="196">
        <v>45068</v>
      </c>
      <c r="E158" s="196">
        <v>45098</v>
      </c>
      <c r="F158" s="193">
        <v>0</v>
      </c>
      <c r="G158" s="105">
        <v>7000</v>
      </c>
      <c r="H158" s="37">
        <v>45062</v>
      </c>
      <c r="I158" s="203" t="s">
        <v>698</v>
      </c>
      <c r="J158" s="1" t="s">
        <v>694</v>
      </c>
      <c r="K158" t="str" cm="1">
        <f t="array" ref="K158">_xlfn.IFS(I158="租金",TEXT(D158,"m/d")&amp;"-"&amp;TEXT(E158,"m/d")&amp;IF(F158,"欠"&amp;(-F158),"已清"),I158="押金","押金"&amp;IF(F158,"欠"&amp;(-F158),"已清"))</f>
        <v>5/22-6/21已清</v>
      </c>
    </row>
    <row r="159" spans="1:11" hidden="1" x14ac:dyDescent="0.15">
      <c r="A159" s="157" t="s">
        <v>742</v>
      </c>
      <c r="B159" s="82" t="s">
        <v>302</v>
      </c>
      <c r="C159" s="82" t="s">
        <v>519</v>
      </c>
      <c r="D159" s="196">
        <v>45062</v>
      </c>
      <c r="E159" s="196">
        <v>45068</v>
      </c>
      <c r="F159" s="193">
        <v>0</v>
      </c>
      <c r="G159" s="105">
        <v>1900</v>
      </c>
      <c r="H159" s="37">
        <v>45062</v>
      </c>
      <c r="I159" s="203" t="s">
        <v>698</v>
      </c>
      <c r="J159" s="1" t="s">
        <v>694</v>
      </c>
      <c r="K159" t="str" cm="1">
        <f t="array" ref="K159">_xlfn.IFS(I159="租金",TEXT(D159,"m/d")&amp;"-"&amp;TEXT(E159,"m/d")&amp;IF(F159,"欠"&amp;(-F159),"已清"),I159="押金","押金"&amp;IF(F159,"欠"&amp;(-F159),"已清"))</f>
        <v>5/16-5/22已清</v>
      </c>
    </row>
    <row r="160" spans="1:11" hidden="1" x14ac:dyDescent="0.15">
      <c r="A160" s="157" t="s">
        <v>770</v>
      </c>
      <c r="B160" s="82" t="s">
        <v>478</v>
      </c>
      <c r="C160" s="82" t="s">
        <v>479</v>
      </c>
      <c r="D160" s="196">
        <v>45054</v>
      </c>
      <c r="E160" s="196">
        <v>45084</v>
      </c>
      <c r="F160" s="193">
        <v>0</v>
      </c>
      <c r="G160" s="105">
        <v>3200</v>
      </c>
      <c r="H160" s="37">
        <v>45062</v>
      </c>
      <c r="I160" s="203" t="s">
        <v>698</v>
      </c>
      <c r="J160" s="1" t="s">
        <v>694</v>
      </c>
      <c r="K160" t="str" cm="1">
        <f t="array" ref="K160">_xlfn.IFS(I160="租金",TEXT(D160,"m/d")&amp;"-"&amp;TEXT(E160,"m/d")&amp;IF(F160,"欠"&amp;(-F160),"已清"),I160="押金","押金"&amp;IF(F160,"欠"&amp;(-F160),"已清"))</f>
        <v>5/8-6/7已清</v>
      </c>
    </row>
    <row r="161" spans="1:12" hidden="1" x14ac:dyDescent="0.15">
      <c r="A161" s="157" t="s">
        <v>882</v>
      </c>
      <c r="B161" s="82" t="s">
        <v>489</v>
      </c>
      <c r="C161" s="82" t="s">
        <v>490</v>
      </c>
      <c r="D161" s="196">
        <v>45034</v>
      </c>
      <c r="E161" s="196">
        <v>45063</v>
      </c>
      <c r="F161" s="193">
        <v>0</v>
      </c>
      <c r="G161" s="105">
        <v>4000</v>
      </c>
      <c r="H161" s="37">
        <v>45062</v>
      </c>
      <c r="I161" s="203" t="s">
        <v>698</v>
      </c>
      <c r="J161" s="1" t="s">
        <v>694</v>
      </c>
      <c r="K161" t="str" cm="1">
        <f t="array" ref="K161">_xlfn.IFS(I161="租金",TEXT(D161,"m/d")&amp;"-"&amp;TEXT(E161,"m/d")&amp;IF(F161,"欠"&amp;(-F161),"已清"),I161="押金","押金"&amp;IF(F161,"欠"&amp;(-F161),"已清"))</f>
        <v>4/18-5/17已清</v>
      </c>
    </row>
    <row r="162" spans="1:12" hidden="1" x14ac:dyDescent="0.15">
      <c r="A162" s="157" t="s">
        <v>884</v>
      </c>
      <c r="B162" s="82" t="s">
        <v>322</v>
      </c>
      <c r="C162" s="82" t="s">
        <v>299</v>
      </c>
      <c r="D162" s="196">
        <v>45054</v>
      </c>
      <c r="E162" s="196">
        <v>45060</v>
      </c>
      <c r="F162" s="193">
        <v>-1000</v>
      </c>
      <c r="G162" s="105">
        <v>1750</v>
      </c>
      <c r="H162" s="37">
        <v>45062</v>
      </c>
      <c r="I162" s="203" t="s">
        <v>698</v>
      </c>
      <c r="J162" s="1" t="s">
        <v>694</v>
      </c>
      <c r="K162" t="str" cm="1">
        <f t="array" ref="K162">_xlfn.IFS(I162="租金",TEXT(D162,"m/d")&amp;"-"&amp;TEXT(E162,"m/d")&amp;IF(F162,"欠"&amp;(-F162),"已清"),I162="押金","押金"&amp;IF(F162,"欠"&amp;(-F162),"已清"))</f>
        <v>5/8-5/14欠1000</v>
      </c>
      <c r="L162" s="1" t="s">
        <v>959</v>
      </c>
    </row>
    <row r="163" spans="1:12" hidden="1" x14ac:dyDescent="0.15">
      <c r="A163" s="157" t="s">
        <v>852</v>
      </c>
      <c r="B163" s="82" t="s">
        <v>460</v>
      </c>
      <c r="C163" s="82" t="s">
        <v>461</v>
      </c>
      <c r="D163" s="196">
        <v>45053</v>
      </c>
      <c r="E163" s="196">
        <v>45083</v>
      </c>
      <c r="F163" s="193">
        <v>0</v>
      </c>
      <c r="G163" s="105">
        <v>7000</v>
      </c>
      <c r="H163" s="37">
        <v>45063</v>
      </c>
      <c r="I163" s="203" t="s">
        <v>698</v>
      </c>
      <c r="J163" s="1" t="s">
        <v>694</v>
      </c>
      <c r="K163" t="str" cm="1">
        <f t="array" ref="K163">_xlfn.IFS(I163="租金",TEXT(D163,"m/d")&amp;"-"&amp;TEXT(E163,"m/d")&amp;IF(F163,"欠"&amp;(-F163),"已清"),I163="押金","押金"&amp;IF(F163,"欠"&amp;(-F163),"已清"))</f>
        <v>5/7-6/6已清</v>
      </c>
    </row>
    <row r="164" spans="1:12" hidden="1" x14ac:dyDescent="0.15">
      <c r="A164" s="157" t="s">
        <v>867</v>
      </c>
      <c r="B164" s="82" t="s">
        <v>552</v>
      </c>
      <c r="C164" s="82" t="s">
        <v>553</v>
      </c>
      <c r="D164" s="196">
        <v>45025</v>
      </c>
      <c r="E164" s="196">
        <v>45054</v>
      </c>
      <c r="F164" s="193">
        <v>-700</v>
      </c>
      <c r="G164" s="105">
        <v>3000</v>
      </c>
      <c r="H164" s="37">
        <v>45063</v>
      </c>
      <c r="I164" s="203" t="s">
        <v>698</v>
      </c>
      <c r="J164" s="1" t="s">
        <v>694</v>
      </c>
      <c r="K164" t="str" cm="1">
        <f t="array" ref="K164">_xlfn.IFS(I164="租金",TEXT(D164,"m/d")&amp;"-"&amp;TEXT(E164,"m/d")&amp;IF(F164,"欠"&amp;(-F164),"已清"),I164="押金","押金"&amp;IF(F164,"欠"&amp;(-F164),"已清"))</f>
        <v>4/9-5/8欠700</v>
      </c>
    </row>
    <row r="165" spans="1:12" hidden="1" x14ac:dyDescent="0.15">
      <c r="A165" s="157" t="s">
        <v>759</v>
      </c>
      <c r="B165" s="82" t="s">
        <v>282</v>
      </c>
      <c r="C165" s="82" t="s">
        <v>512</v>
      </c>
      <c r="D165" s="196">
        <v>45047</v>
      </c>
      <c r="E165" s="196">
        <v>45077</v>
      </c>
      <c r="F165" s="193">
        <v>-150</v>
      </c>
      <c r="G165" s="105">
        <v>3450</v>
      </c>
      <c r="H165" s="37">
        <v>45063</v>
      </c>
      <c r="I165" s="203" t="s">
        <v>698</v>
      </c>
      <c r="J165" s="1" t="s">
        <v>694</v>
      </c>
      <c r="K165" t="str" cm="1">
        <f t="array" ref="K165">_xlfn.IFS(I165="租金",TEXT(D165,"m/d")&amp;"-"&amp;TEXT(E165,"m/d")&amp;IF(F165,"欠"&amp;(-F165),"已清"),I165="押金","押金"&amp;IF(F165,"欠"&amp;(-F165),"已清"))</f>
        <v>5/1-5/31欠150</v>
      </c>
    </row>
    <row r="166" spans="1:12" hidden="1" x14ac:dyDescent="0.15">
      <c r="A166" s="157" t="s">
        <v>759</v>
      </c>
      <c r="B166" s="82" t="s">
        <v>282</v>
      </c>
      <c r="C166" s="82" t="s">
        <v>512</v>
      </c>
      <c r="D166" s="196">
        <v>45047</v>
      </c>
      <c r="E166" s="196">
        <v>45077</v>
      </c>
      <c r="F166" s="193">
        <v>0</v>
      </c>
      <c r="G166" s="105">
        <v>150</v>
      </c>
      <c r="H166" s="37">
        <v>45063</v>
      </c>
      <c r="I166" s="203" t="s">
        <v>824</v>
      </c>
      <c r="J166" s="1" t="s">
        <v>694</v>
      </c>
      <c r="K166" s="1" t="s">
        <v>899</v>
      </c>
    </row>
    <row r="167" spans="1:12" hidden="1" x14ac:dyDescent="0.15">
      <c r="A167" s="157" t="s">
        <v>717</v>
      </c>
      <c r="B167" s="82" t="s">
        <v>535</v>
      </c>
      <c r="C167" s="82" t="s">
        <v>536</v>
      </c>
      <c r="D167" s="196">
        <v>45072</v>
      </c>
      <c r="E167" s="196">
        <v>45102</v>
      </c>
      <c r="F167" s="193">
        <v>0</v>
      </c>
      <c r="G167" s="105">
        <v>7300</v>
      </c>
      <c r="H167" s="37">
        <v>45063</v>
      </c>
      <c r="I167" s="203" t="s">
        <v>698</v>
      </c>
      <c r="J167" s="1" t="s">
        <v>694</v>
      </c>
      <c r="K167" t="str" cm="1">
        <f t="array" ref="K167">_xlfn.IFS(I167="租金",TEXT(D167,"m/d")&amp;"-"&amp;TEXT(E167,"m/d")&amp;IF(F167,"欠"&amp;(-F167),"已清"),I167="押金","押金"&amp;IF(F167,"欠"&amp;(-F167),"已清"))</f>
        <v>5/26-6/25已清</v>
      </c>
    </row>
    <row r="168" spans="1:12" hidden="1" x14ac:dyDescent="0.15">
      <c r="A168" s="157" t="s">
        <v>722</v>
      </c>
      <c r="B168" s="82" t="s">
        <v>400</v>
      </c>
      <c r="C168" s="82" t="s">
        <v>294</v>
      </c>
      <c r="D168" s="196">
        <v>45058</v>
      </c>
      <c r="E168" s="196">
        <v>45088</v>
      </c>
      <c r="F168" s="193">
        <v>-5500</v>
      </c>
      <c r="G168" s="105">
        <v>2000</v>
      </c>
      <c r="H168" s="37">
        <v>45063</v>
      </c>
      <c r="I168" s="203" t="s">
        <v>698</v>
      </c>
      <c r="J168" s="1" t="s">
        <v>694</v>
      </c>
      <c r="K168" t="str" cm="1">
        <f t="array" ref="K168">_xlfn.IFS(I168="租金",TEXT(D168,"m/d")&amp;"-"&amp;TEXT(E168,"m/d")&amp;IF(F168,"欠"&amp;(-F168),"已清"),I168="押金","押金"&amp;IF(F168,"欠"&amp;(-F168),"已清"))</f>
        <v>5/12-6/11欠5500</v>
      </c>
    </row>
    <row r="169" spans="1:12" hidden="1" x14ac:dyDescent="0.15">
      <c r="A169" s="157" t="s">
        <v>749</v>
      </c>
      <c r="B169" s="82" t="s">
        <v>327</v>
      </c>
      <c r="C169" s="82" t="s">
        <v>436</v>
      </c>
      <c r="D169" s="196">
        <v>45058</v>
      </c>
      <c r="E169" s="196">
        <v>45088</v>
      </c>
      <c r="F169" s="193">
        <v>-5500</v>
      </c>
      <c r="G169" s="105">
        <v>2000</v>
      </c>
      <c r="H169" s="37">
        <v>45064</v>
      </c>
      <c r="I169" s="203" t="s">
        <v>698</v>
      </c>
      <c r="J169" s="1" t="s">
        <v>694</v>
      </c>
      <c r="K169" t="str" cm="1">
        <f t="array" ref="K169">_xlfn.IFS(I169="租金",TEXT(D169,"m/d")&amp;"-"&amp;TEXT(E169,"m/d")&amp;IF(F169,"欠"&amp;(-F169),"已清"),I169="押金","押金"&amp;IF(F169,"欠"&amp;(-F169),"已清"))</f>
        <v>5/12-6/11欠5500</v>
      </c>
    </row>
    <row r="170" spans="1:12" hidden="1" x14ac:dyDescent="0.15">
      <c r="A170" s="157" t="s">
        <v>714</v>
      </c>
      <c r="B170" s="82" t="s">
        <v>492</v>
      </c>
      <c r="C170" s="82" t="s">
        <v>493</v>
      </c>
      <c r="D170" s="196">
        <v>45047</v>
      </c>
      <c r="E170" s="196">
        <v>45077</v>
      </c>
      <c r="F170" s="193">
        <v>-5800</v>
      </c>
      <c r="G170" s="105">
        <v>1400</v>
      </c>
      <c r="H170" s="37">
        <v>45064</v>
      </c>
      <c r="I170" s="203" t="s">
        <v>698</v>
      </c>
      <c r="J170" s="1" t="s">
        <v>694</v>
      </c>
      <c r="K170" t="str" cm="1">
        <f t="array" ref="K170">_xlfn.IFS(I170="租金",TEXT(D170,"m/d")&amp;"-"&amp;TEXT(E170,"m/d")&amp;IF(F170,"欠"&amp;(-F170),"已清"),I170="押金","押金"&amp;IF(F170,"欠"&amp;(-F170),"已清"))</f>
        <v>5/1-5/31欠5800</v>
      </c>
    </row>
    <row r="171" spans="1:12" hidden="1" x14ac:dyDescent="0.15">
      <c r="A171" s="157" t="s">
        <v>832</v>
      </c>
      <c r="B171" s="82" t="s">
        <v>281</v>
      </c>
      <c r="C171" s="82" t="s">
        <v>494</v>
      </c>
      <c r="D171" s="196">
        <v>45047</v>
      </c>
      <c r="E171" s="196">
        <v>45077</v>
      </c>
      <c r="F171" s="193">
        <v>0</v>
      </c>
      <c r="G171" s="105">
        <v>7000</v>
      </c>
      <c r="H171" s="37">
        <v>45064</v>
      </c>
      <c r="I171" s="203" t="s">
        <v>698</v>
      </c>
      <c r="J171" s="1" t="s">
        <v>694</v>
      </c>
      <c r="K171" t="str" cm="1">
        <f t="array" ref="K171">_xlfn.IFS(I171="租金",TEXT(D171,"m/d")&amp;"-"&amp;TEXT(E171,"m/d")&amp;IF(F171,"欠"&amp;(-F171),"已清"),I171="押金","押金"&amp;IF(F171,"欠"&amp;(-F171),"已清"))</f>
        <v>5/1-5/31已清</v>
      </c>
    </row>
    <row r="172" spans="1:12" hidden="1" x14ac:dyDescent="0.15">
      <c r="A172" s="157" t="s">
        <v>732</v>
      </c>
      <c r="B172" s="82" t="s">
        <v>609</v>
      </c>
      <c r="C172" s="82" t="s">
        <v>610</v>
      </c>
      <c r="D172" s="196">
        <v>45052</v>
      </c>
      <c r="E172" s="196">
        <v>45082</v>
      </c>
      <c r="F172" s="193">
        <v>0</v>
      </c>
      <c r="G172" s="105">
        <v>2500</v>
      </c>
      <c r="H172" s="37">
        <v>45064</v>
      </c>
      <c r="I172" s="203" t="s">
        <v>698</v>
      </c>
      <c r="J172" s="1" t="s">
        <v>694</v>
      </c>
      <c r="K172" t="str" cm="1">
        <f t="array" ref="K172">_xlfn.IFS(I172="租金",TEXT(D172,"m/d")&amp;"-"&amp;TEXT(E172,"m/d")&amp;IF(F172,"欠"&amp;(-F172),"已清"),I172="押金","押金"&amp;IF(F172,"欠"&amp;(-F172),"已清"))</f>
        <v>5/6-6/5已清</v>
      </c>
    </row>
    <row r="173" spans="1:12" hidden="1" x14ac:dyDescent="0.15">
      <c r="A173" s="157" t="s">
        <v>819</v>
      </c>
      <c r="B173" s="82" t="s">
        <v>250</v>
      </c>
      <c r="C173" s="82" t="s">
        <v>537</v>
      </c>
      <c r="D173" s="196">
        <v>45063</v>
      </c>
      <c r="E173" s="196">
        <v>45093</v>
      </c>
      <c r="F173" s="193">
        <v>0</v>
      </c>
      <c r="G173" s="105">
        <v>7500</v>
      </c>
      <c r="H173" s="37">
        <v>45064</v>
      </c>
      <c r="I173" s="203" t="s">
        <v>698</v>
      </c>
      <c r="J173" s="1" t="s">
        <v>694</v>
      </c>
      <c r="K173" t="str" cm="1">
        <f t="array" ref="K173">_xlfn.IFS(I173="租金",TEXT(D173,"m/d")&amp;"-"&amp;TEXT(E173,"m/d")&amp;IF(F173,"欠"&amp;(-F173),"已清"),I173="押金","押金"&amp;IF(F173,"欠"&amp;(-F173),"已清"))</f>
        <v>5/17-6/16已清</v>
      </c>
    </row>
    <row r="174" spans="1:12" hidden="1" x14ac:dyDescent="0.15">
      <c r="A174" s="157" t="s">
        <v>724</v>
      </c>
      <c r="B174" s="82" t="s">
        <v>332</v>
      </c>
      <c r="C174" s="82" t="s">
        <v>549</v>
      </c>
      <c r="D174" s="196">
        <v>45065</v>
      </c>
      <c r="E174" s="196">
        <v>45071</v>
      </c>
      <c r="F174" s="193">
        <v>0</v>
      </c>
      <c r="G174" s="105">
        <v>1900</v>
      </c>
      <c r="H174" s="37">
        <v>45064</v>
      </c>
      <c r="I174" s="203" t="s">
        <v>698</v>
      </c>
      <c r="J174" s="1" t="s">
        <v>694</v>
      </c>
      <c r="K174" t="str" cm="1">
        <f t="array" ref="K174">_xlfn.IFS(I174="租金",TEXT(D174,"m/d")&amp;"-"&amp;TEXT(E174,"m/d")&amp;IF(F174,"欠"&amp;(-F174),"已清"),I174="押金","押金"&amp;IF(F174,"欠"&amp;(-F174),"已清"))</f>
        <v>5/19-5/25已清</v>
      </c>
    </row>
    <row r="175" spans="1:12" hidden="1" x14ac:dyDescent="0.15">
      <c r="A175" s="157" t="s">
        <v>873</v>
      </c>
      <c r="B175" s="82" t="s">
        <v>578</v>
      </c>
      <c r="C175" s="82" t="s">
        <v>579</v>
      </c>
      <c r="D175" s="196">
        <v>45064</v>
      </c>
      <c r="E175" s="196">
        <v>45094</v>
      </c>
      <c r="F175" s="193">
        <v>0</v>
      </c>
      <c r="G175" s="105">
        <v>7500</v>
      </c>
      <c r="H175" s="37">
        <v>45064</v>
      </c>
      <c r="I175" s="203" t="s">
        <v>698</v>
      </c>
      <c r="J175" s="1" t="s">
        <v>694</v>
      </c>
      <c r="K175" t="str" cm="1">
        <f t="array" ref="K175">_xlfn.IFS(I175="租金",TEXT(D175,"m/d")&amp;"-"&amp;TEXT(E175,"m/d")&amp;IF(F175,"欠"&amp;(-F175),"已清"),I175="押金","押金"&amp;IF(F175,"欠"&amp;(-F175),"已清"))</f>
        <v>5/18-6/17已清</v>
      </c>
    </row>
    <row r="176" spans="1:12" hidden="1" x14ac:dyDescent="0.15">
      <c r="A176" s="157" t="s">
        <v>880</v>
      </c>
      <c r="B176" s="82" t="s">
        <v>285</v>
      </c>
      <c r="C176" s="82" t="s">
        <v>254</v>
      </c>
      <c r="D176" s="196">
        <v>45057</v>
      </c>
      <c r="E176" s="196">
        <v>45063</v>
      </c>
      <c r="F176" s="193">
        <v>0</v>
      </c>
      <c r="G176" s="105">
        <v>1950</v>
      </c>
      <c r="H176" s="37">
        <v>45064</v>
      </c>
      <c r="I176" s="203" t="s">
        <v>698</v>
      </c>
      <c r="J176" s="1" t="s">
        <v>694</v>
      </c>
      <c r="K176" t="str" cm="1">
        <f t="array" ref="K176">_xlfn.IFS(I176="租金",TEXT(D176,"m/d")&amp;"-"&amp;TEXT(E176,"m/d")&amp;IF(F176,"欠"&amp;(-F176),"已清"),I176="押金","押金"&amp;IF(F176,"欠"&amp;(-F176),"已清"))</f>
        <v>5/11-5/17已清</v>
      </c>
    </row>
    <row r="177" spans="1:11" hidden="1" x14ac:dyDescent="0.15">
      <c r="A177" s="157" t="s">
        <v>718</v>
      </c>
      <c r="B177" s="82" t="s">
        <v>269</v>
      </c>
      <c r="C177" s="82" t="s">
        <v>262</v>
      </c>
      <c r="D177" s="196">
        <v>45064</v>
      </c>
      <c r="E177" s="196">
        <v>45070</v>
      </c>
      <c r="F177" s="193">
        <v>0</v>
      </c>
      <c r="G177" s="105">
        <v>1950</v>
      </c>
      <c r="H177" s="37">
        <v>45064</v>
      </c>
      <c r="I177" s="203" t="s">
        <v>698</v>
      </c>
      <c r="J177" s="1" t="s">
        <v>694</v>
      </c>
      <c r="K177" t="str" cm="1">
        <f t="array" ref="K177">_xlfn.IFS(I177="租金",TEXT(D177,"m/d")&amp;"-"&amp;TEXT(E177,"m/d")&amp;IF(F177,"欠"&amp;(-F177),"已清"),I177="押金","押金"&amp;IF(F177,"欠"&amp;(-F177),"已清"))</f>
        <v>5/18-5/24已清</v>
      </c>
    </row>
    <row r="178" spans="1:11" hidden="1" x14ac:dyDescent="0.15">
      <c r="A178" s="157" t="s">
        <v>883</v>
      </c>
      <c r="B178" s="82" t="s">
        <v>317</v>
      </c>
      <c r="C178" s="82" t="s">
        <v>293</v>
      </c>
      <c r="D178" s="196">
        <v>45052</v>
      </c>
      <c r="E178" s="196">
        <v>45082</v>
      </c>
      <c r="F178" s="193">
        <v>0</v>
      </c>
      <c r="G178" s="105">
        <v>2500</v>
      </c>
      <c r="H178" s="37">
        <v>45064</v>
      </c>
      <c r="I178" s="203" t="s">
        <v>698</v>
      </c>
      <c r="J178" s="1" t="s">
        <v>694</v>
      </c>
      <c r="K178" t="str" cm="1">
        <f t="array" ref="K178">_xlfn.IFS(I178="租金",TEXT(D178,"m/d")&amp;"-"&amp;TEXT(E178,"m/d")&amp;IF(F178,"欠"&amp;(-F178),"已清"),I178="押金","押金"&amp;IF(F178,"欠"&amp;(-F178),"已清"))</f>
        <v>5/6-6/5已清</v>
      </c>
    </row>
    <row r="179" spans="1:11" hidden="1" x14ac:dyDescent="0.15">
      <c r="A179" s="157" t="s">
        <v>776</v>
      </c>
      <c r="B179" s="82" t="s">
        <v>580</v>
      </c>
      <c r="C179" s="82" t="s">
        <v>295</v>
      </c>
      <c r="D179" s="196">
        <v>45066</v>
      </c>
      <c r="E179" s="196">
        <v>45096</v>
      </c>
      <c r="F179" s="193">
        <v>0</v>
      </c>
      <c r="G179" s="169">
        <v>7300</v>
      </c>
      <c r="H179" s="37">
        <v>45064</v>
      </c>
      <c r="I179" s="203" t="s">
        <v>698</v>
      </c>
      <c r="J179" s="1" t="s">
        <v>904</v>
      </c>
      <c r="K179" t="str" cm="1">
        <f t="array" ref="K179">_xlfn.IFS(I179="租金",TEXT(D179,"m/d")&amp;"-"&amp;TEXT(E179,"m/d")&amp;IF(F179,"欠"&amp;(-F179),"已清"),I179="押金","押金"&amp;IF(F179,"欠"&amp;(-F179),"已清"))</f>
        <v>5/20-6/19已清</v>
      </c>
    </row>
    <row r="180" spans="1:11" hidden="1" x14ac:dyDescent="0.15">
      <c r="A180" s="157" t="s">
        <v>773</v>
      </c>
      <c r="B180" s="82" t="s">
        <v>312</v>
      </c>
      <c r="C180" s="82" t="s">
        <v>297</v>
      </c>
      <c r="D180" s="196">
        <v>45063</v>
      </c>
      <c r="E180" s="196">
        <v>45069</v>
      </c>
      <c r="F180" s="193">
        <v>0</v>
      </c>
      <c r="G180" s="105">
        <v>1950</v>
      </c>
      <c r="H180" s="37">
        <v>45064</v>
      </c>
      <c r="I180" s="203" t="s">
        <v>698</v>
      </c>
      <c r="J180" s="1" t="s">
        <v>694</v>
      </c>
      <c r="K180" t="str" cm="1">
        <f t="array" ref="K180">_xlfn.IFS(I180="租金",TEXT(D180,"m/d")&amp;"-"&amp;TEXT(E180,"m/d")&amp;IF(F180,"欠"&amp;(-F180),"已清"),I180="押金","押金"&amp;IF(F180,"欠"&amp;(-F180),"已清"))</f>
        <v>5/17-5/23已清</v>
      </c>
    </row>
    <row r="181" spans="1:11" hidden="1" x14ac:dyDescent="0.15">
      <c r="A181" s="157" t="s">
        <v>728</v>
      </c>
      <c r="B181" s="82" t="s">
        <v>445</v>
      </c>
      <c r="C181" s="82" t="s">
        <v>446</v>
      </c>
      <c r="D181" s="196">
        <v>45047</v>
      </c>
      <c r="E181" s="196">
        <v>45077</v>
      </c>
      <c r="F181" s="193">
        <v>-1200</v>
      </c>
      <c r="G181" s="105">
        <v>3000</v>
      </c>
      <c r="H181" s="37">
        <v>45065</v>
      </c>
      <c r="I181" s="203" t="s">
        <v>698</v>
      </c>
      <c r="J181" s="1" t="s">
        <v>694</v>
      </c>
      <c r="K181" t="str" cm="1">
        <f t="array" ref="K181">_xlfn.IFS(I181="租金",TEXT(D181,"m/d")&amp;"-"&amp;TEXT(E181,"m/d")&amp;IF(F181,"欠"&amp;(-F181),"已清"),I181="押金","押金"&amp;IF(F181,"欠"&amp;(-F181),"已清"))</f>
        <v>5/1-5/31欠1200</v>
      </c>
    </row>
    <row r="182" spans="1:11" hidden="1" x14ac:dyDescent="0.15">
      <c r="A182" s="157" t="s">
        <v>700</v>
      </c>
      <c r="B182" s="82" t="s">
        <v>613</v>
      </c>
      <c r="C182" s="82" t="s">
        <v>614</v>
      </c>
      <c r="D182" s="196">
        <v>45048</v>
      </c>
      <c r="E182" s="196">
        <v>45078</v>
      </c>
      <c r="F182" s="193">
        <v>0</v>
      </c>
      <c r="G182" s="105">
        <v>650</v>
      </c>
      <c r="H182" s="37">
        <v>45065</v>
      </c>
      <c r="I182" s="203" t="s">
        <v>698</v>
      </c>
      <c r="J182" s="1" t="s">
        <v>694</v>
      </c>
      <c r="K182" t="str" cm="1">
        <f t="array" ref="K182">_xlfn.IFS(I182="租金",TEXT(D182,"m/d")&amp;"-"&amp;TEXT(E182,"m/d")&amp;IF(F182,"欠"&amp;(-F182),"已清"),I182="押金","押金"&amp;IF(F182,"欠"&amp;(-F182),"已清"))</f>
        <v>5/2-6/1已清</v>
      </c>
    </row>
    <row r="183" spans="1:11" hidden="1" x14ac:dyDescent="0.15">
      <c r="A183" s="157" t="s">
        <v>872</v>
      </c>
      <c r="B183" s="82" t="s">
        <v>443</v>
      </c>
      <c r="C183" s="82" t="s">
        <v>444</v>
      </c>
      <c r="D183" s="196">
        <v>45065</v>
      </c>
      <c r="E183" s="196">
        <v>45095</v>
      </c>
      <c r="F183" s="193">
        <v>0</v>
      </c>
      <c r="G183" s="105">
        <v>7200</v>
      </c>
      <c r="H183" s="37">
        <v>45065</v>
      </c>
      <c r="I183" s="203" t="s">
        <v>698</v>
      </c>
      <c r="J183" s="1" t="s">
        <v>694</v>
      </c>
      <c r="K183" t="str" cm="1">
        <f t="array" ref="K183">_xlfn.IFS(I183="租金",TEXT(D183,"m/d")&amp;"-"&amp;TEXT(E183,"m/d")&amp;IF(F183,"欠"&amp;(-F183),"已清"),I183="押金","押金"&amp;IF(F183,"欠"&amp;(-F183),"已清"))</f>
        <v>5/19-6/18已清</v>
      </c>
    </row>
    <row r="184" spans="1:11" hidden="1" x14ac:dyDescent="0.15">
      <c r="A184" s="157" t="s">
        <v>877</v>
      </c>
      <c r="B184" s="82" t="s">
        <v>540</v>
      </c>
      <c r="C184" s="82" t="s">
        <v>541</v>
      </c>
      <c r="D184" s="196">
        <v>45069</v>
      </c>
      <c r="E184" s="196">
        <v>45099</v>
      </c>
      <c r="F184" s="193">
        <v>0</v>
      </c>
      <c r="G184" s="105">
        <v>7200</v>
      </c>
      <c r="H184" s="37">
        <v>45065</v>
      </c>
      <c r="I184" s="203" t="s">
        <v>698</v>
      </c>
      <c r="J184" s="1" t="s">
        <v>915</v>
      </c>
      <c r="K184" t="str" cm="1">
        <f t="array" ref="K184">_xlfn.IFS(I184="租金",TEXT(D184,"m/d")&amp;"-"&amp;TEXT(E184,"m/d")&amp;IF(F184,"欠"&amp;(-F184),"已清"),I184="押金","押金"&amp;IF(F184,"欠"&amp;(-F184),"已清"))</f>
        <v>5/23-6/22已清</v>
      </c>
    </row>
    <row r="185" spans="1:11" hidden="1" x14ac:dyDescent="0.15">
      <c r="A185" s="157" t="s">
        <v>736</v>
      </c>
      <c r="B185" s="82" t="s">
        <v>396</v>
      </c>
      <c r="C185" s="82" t="s">
        <v>569</v>
      </c>
      <c r="D185" s="196">
        <v>45062</v>
      </c>
      <c r="E185" s="196">
        <v>45068</v>
      </c>
      <c r="F185" s="193">
        <v>0</v>
      </c>
      <c r="G185" s="105">
        <v>1950</v>
      </c>
      <c r="H185" s="37">
        <v>45065</v>
      </c>
      <c r="I185" s="203" t="s">
        <v>698</v>
      </c>
      <c r="J185" s="1" t="s">
        <v>694</v>
      </c>
      <c r="K185" t="str" cm="1">
        <f t="array" ref="K185">_xlfn.IFS(I185="租金",TEXT(D185,"m/d")&amp;"-"&amp;TEXT(E185,"m/d")&amp;IF(F185,"欠"&amp;(-F185),"已清"),I185="押金","押金"&amp;IF(F185,"欠"&amp;(-F185),"已清"))</f>
        <v>5/16-5/22已清</v>
      </c>
    </row>
    <row r="186" spans="1:11" hidden="1" x14ac:dyDescent="0.15">
      <c r="A186" s="157" t="s">
        <v>777</v>
      </c>
      <c r="B186" s="82" t="s">
        <v>386</v>
      </c>
      <c r="C186" s="82" t="s">
        <v>401</v>
      </c>
      <c r="D186" s="196">
        <v>45045</v>
      </c>
      <c r="E186" s="196">
        <v>45074</v>
      </c>
      <c r="F186" s="193">
        <v>-2000</v>
      </c>
      <c r="G186" s="210">
        <v>2000</v>
      </c>
      <c r="H186" s="37">
        <v>45065</v>
      </c>
      <c r="I186" s="203" t="s">
        <v>697</v>
      </c>
      <c r="J186" s="1" t="s">
        <v>694</v>
      </c>
      <c r="K186" t="str" cm="1">
        <f t="array" ref="K186">_xlfn.IFS(I186="租金",TEXT(D186,"m/d")&amp;"-"&amp;TEXT(E186,"m/d")&amp;IF(F186,"欠"&amp;(-F186),"已清"),I186="押金","押金"&amp;IF(F186,"欠"&amp;(-F186),"已清"))</f>
        <v>押金欠2000</v>
      </c>
    </row>
    <row r="187" spans="1:11" hidden="1" x14ac:dyDescent="0.15">
      <c r="A187" s="157" t="s">
        <v>748</v>
      </c>
      <c r="B187" s="82" t="s">
        <v>387</v>
      </c>
      <c r="C187" s="82" t="s">
        <v>365</v>
      </c>
      <c r="D187" s="196">
        <v>45045</v>
      </c>
      <c r="E187" s="196">
        <v>45074</v>
      </c>
      <c r="F187" s="193">
        <v>-2000</v>
      </c>
      <c r="G187" s="209">
        <v>2000</v>
      </c>
      <c r="H187" s="37">
        <v>45065</v>
      </c>
      <c r="I187" s="203" t="s">
        <v>697</v>
      </c>
      <c r="J187" s="1" t="s">
        <v>694</v>
      </c>
      <c r="K187" t="str" cm="1">
        <f t="array" ref="K187">_xlfn.IFS(I187="租金",TEXT(D187,"m/d")&amp;"-"&amp;TEXT(E187,"m/d")&amp;IF(F187,"欠"&amp;(-F187),"已清"),I187="押金","押金"&amp;IF(F187,"欠"&amp;(-F187),"已清"))</f>
        <v>押金欠2000</v>
      </c>
    </row>
    <row r="188" spans="1:11" hidden="1" x14ac:dyDescent="0.15">
      <c r="A188" s="157" t="s">
        <v>893</v>
      </c>
      <c r="B188" s="82" t="s">
        <v>622</v>
      </c>
      <c r="C188" s="82" t="s">
        <v>582</v>
      </c>
      <c r="D188" s="196">
        <v>45052</v>
      </c>
      <c r="E188" s="196">
        <v>45082</v>
      </c>
      <c r="F188" s="193">
        <v>-2500</v>
      </c>
      <c r="G188" s="105">
        <v>2500</v>
      </c>
      <c r="H188" s="37">
        <v>45065</v>
      </c>
      <c r="I188" s="203" t="s">
        <v>698</v>
      </c>
      <c r="J188" s="1" t="s">
        <v>694</v>
      </c>
      <c r="K188" t="str" cm="1">
        <f t="array" ref="K188">_xlfn.IFS(I188="租金",TEXT(D188,"m/d")&amp;"-"&amp;TEXT(E188,"m/d")&amp;IF(F188,"欠"&amp;(-F188),"已清"),I188="押金","押金"&amp;IF(F188,"欠"&amp;(-F188),"已清"))</f>
        <v>5/6-6/5欠2500</v>
      </c>
    </row>
    <row r="189" spans="1:11" hidden="1" x14ac:dyDescent="0.15">
      <c r="A189" s="157" t="s">
        <v>778</v>
      </c>
      <c r="B189" s="82" t="s">
        <v>625</v>
      </c>
      <c r="C189" s="82" t="s">
        <v>596</v>
      </c>
      <c r="D189" s="196">
        <v>45052</v>
      </c>
      <c r="E189" s="196">
        <v>45082</v>
      </c>
      <c r="F189" s="193">
        <v>-1800</v>
      </c>
      <c r="G189" s="105">
        <v>1500</v>
      </c>
      <c r="H189" s="37">
        <v>45065</v>
      </c>
      <c r="I189" s="203" t="s">
        <v>698</v>
      </c>
      <c r="J189" s="1" t="s">
        <v>694</v>
      </c>
      <c r="K189" t="str" cm="1">
        <f t="array" ref="K189">_xlfn.IFS(I189="租金",TEXT(D189,"m/d")&amp;"-"&amp;TEXT(E189,"m/d")&amp;IF(F189,"欠"&amp;(-F189),"已清"),I189="押金","押金"&amp;IF(F189,"欠"&amp;(-F189),"已清"))</f>
        <v>5/6-6/5欠1800</v>
      </c>
    </row>
    <row r="190" spans="1:11" hidden="1" x14ac:dyDescent="0.15">
      <c r="A190" s="157" t="s">
        <v>746</v>
      </c>
      <c r="B190" s="82" t="s">
        <v>796</v>
      </c>
      <c r="C190" s="82" t="s">
        <v>431</v>
      </c>
      <c r="D190" s="196">
        <v>45058</v>
      </c>
      <c r="E190" s="196">
        <v>45088</v>
      </c>
      <c r="F190" s="193">
        <v>-1000</v>
      </c>
      <c r="G190" s="210">
        <v>1000</v>
      </c>
      <c r="H190" s="37">
        <v>45065</v>
      </c>
      <c r="I190" s="203" t="s">
        <v>697</v>
      </c>
      <c r="J190" s="1" t="s">
        <v>694</v>
      </c>
      <c r="K190" t="str" cm="1">
        <f t="array" ref="K190">_xlfn.IFS(I190="租金",TEXT(D190,"m/d")&amp;"-"&amp;TEXT(E190,"m/d")&amp;IF(F190,"欠"&amp;(-F190),"已清"),I190="押金","押金"&amp;IF(F190,"欠"&amp;(-F190),"已清"))</f>
        <v>押金欠1000</v>
      </c>
    </row>
    <row r="191" spans="1:11" hidden="1" x14ac:dyDescent="0.15">
      <c r="A191" s="157" t="s">
        <v>735</v>
      </c>
      <c r="B191" s="82" t="s">
        <v>529</v>
      </c>
      <c r="C191" s="82" t="s">
        <v>530</v>
      </c>
      <c r="D191" s="196">
        <v>45067</v>
      </c>
      <c r="E191" s="196">
        <v>45097</v>
      </c>
      <c r="F191" s="193">
        <v>0</v>
      </c>
      <c r="G191" s="105">
        <v>7200</v>
      </c>
      <c r="H191" s="37">
        <v>45066</v>
      </c>
      <c r="I191" s="203" t="s">
        <v>698</v>
      </c>
      <c r="J191" s="1" t="s">
        <v>694</v>
      </c>
      <c r="K191" t="str" cm="1">
        <f t="array" ref="K191">_xlfn.IFS(I191="租金",TEXT(D191,"m/d")&amp;"-"&amp;TEXT(E191,"m/d")&amp;IF(F191,"欠"&amp;(-F191),"已清"),I191="押金","押金"&amp;IF(F191,"欠"&amp;(-F191),"已清"))</f>
        <v>5/21-6/20已清</v>
      </c>
    </row>
    <row r="192" spans="1:11" hidden="1" x14ac:dyDescent="0.15">
      <c r="A192" s="157" t="s">
        <v>768</v>
      </c>
      <c r="B192" s="82" t="s">
        <v>576</v>
      </c>
      <c r="C192" s="82" t="s">
        <v>577</v>
      </c>
      <c r="D192" s="196">
        <v>45067</v>
      </c>
      <c r="E192" s="196">
        <v>45097</v>
      </c>
      <c r="F192" s="193">
        <v>0</v>
      </c>
      <c r="G192" s="105">
        <v>7500</v>
      </c>
      <c r="H192" s="37">
        <v>45066</v>
      </c>
      <c r="I192" s="203" t="s">
        <v>698</v>
      </c>
      <c r="J192" s="1" t="s">
        <v>694</v>
      </c>
      <c r="K192" t="str" cm="1">
        <f t="array" ref="K192">_xlfn.IFS(I192="租金",TEXT(D192,"m/d")&amp;"-"&amp;TEXT(E192,"m/d")&amp;IF(F192,"欠"&amp;(-F192),"已清"),I192="押金","押金"&amp;IF(F192,"欠"&amp;(-F192),"已清"))</f>
        <v>5/21-6/20已清</v>
      </c>
    </row>
    <row r="193" spans="1:11" hidden="1" x14ac:dyDescent="0.15">
      <c r="A193" s="157" t="s">
        <v>744</v>
      </c>
      <c r="B193" s="82" t="s">
        <v>251</v>
      </c>
      <c r="C193" s="82" t="s">
        <v>594</v>
      </c>
      <c r="D193" s="196">
        <v>45047</v>
      </c>
      <c r="E193" s="196">
        <v>45077</v>
      </c>
      <c r="F193" s="193">
        <v>0</v>
      </c>
      <c r="G193" s="105">
        <v>1000</v>
      </c>
      <c r="H193" s="37">
        <v>45066</v>
      </c>
      <c r="I193" s="203" t="s">
        <v>698</v>
      </c>
      <c r="J193" s="1" t="s">
        <v>694</v>
      </c>
      <c r="K193" t="str" cm="1">
        <f t="array" ref="K193">_xlfn.IFS(I193="租金",TEXT(D193,"m/d")&amp;"-"&amp;TEXT(E193,"m/d")&amp;IF(F193,"欠"&amp;(-F193),"已清"),I193="押金","押金"&amp;IF(F193,"欠"&amp;(-F193),"已清"))</f>
        <v>5/1-5/31已清</v>
      </c>
    </row>
    <row r="194" spans="1:11" hidden="1" x14ac:dyDescent="0.15">
      <c r="A194" s="157" t="s">
        <v>821</v>
      </c>
      <c r="B194" s="82" t="s">
        <v>328</v>
      </c>
      <c r="C194" s="82" t="s">
        <v>504</v>
      </c>
      <c r="D194" s="196">
        <v>45067</v>
      </c>
      <c r="E194" s="196">
        <v>45097</v>
      </c>
      <c r="F194" s="193">
        <v>0</v>
      </c>
      <c r="G194" s="105">
        <v>7000</v>
      </c>
      <c r="H194" s="37">
        <v>45066</v>
      </c>
      <c r="I194" s="203" t="s">
        <v>698</v>
      </c>
      <c r="J194" s="1" t="s">
        <v>694</v>
      </c>
      <c r="K194" t="str" cm="1">
        <f t="array" ref="K194">_xlfn.IFS(I194="租金",TEXT(D194,"m/d")&amp;"-"&amp;TEXT(E194,"m/d")&amp;IF(F194,"欠"&amp;(-F194),"已清"),I194="押金","押金"&amp;IF(F194,"欠"&amp;(-F194),"已清"))</f>
        <v>5/21-6/20已清</v>
      </c>
    </row>
    <row r="195" spans="1:11" hidden="1" x14ac:dyDescent="0.15">
      <c r="A195" s="157" t="s">
        <v>747</v>
      </c>
      <c r="B195" s="82" t="s">
        <v>397</v>
      </c>
      <c r="C195" s="82" t="s">
        <v>570</v>
      </c>
      <c r="D195" s="196">
        <v>45066</v>
      </c>
      <c r="E195" s="196">
        <v>45072</v>
      </c>
      <c r="F195" s="193">
        <v>-1000</v>
      </c>
      <c r="G195" s="105">
        <v>1900</v>
      </c>
      <c r="H195" s="37">
        <v>45066</v>
      </c>
      <c r="I195" s="203" t="s">
        <v>698</v>
      </c>
      <c r="J195" s="1" t="s">
        <v>694</v>
      </c>
      <c r="K195" t="str" cm="1">
        <f t="array" ref="K195">_xlfn.IFS(I195="租金",TEXT(D195,"m/d")&amp;"-"&amp;TEXT(E195,"m/d")&amp;IF(F195,"欠"&amp;(-F195),"已清"),I195="押金","押金"&amp;IF(F195,"欠"&amp;(-F195),"已清"))</f>
        <v>5/20-5/26欠1000</v>
      </c>
    </row>
    <row r="196" spans="1:11" hidden="1" x14ac:dyDescent="0.15">
      <c r="A196" s="157" t="s">
        <v>853</v>
      </c>
      <c r="B196" s="82" t="s">
        <v>464</v>
      </c>
      <c r="C196" s="82" t="s">
        <v>465</v>
      </c>
      <c r="D196" s="196">
        <v>45023</v>
      </c>
      <c r="E196" s="196">
        <v>45052</v>
      </c>
      <c r="F196" s="193">
        <v>0</v>
      </c>
      <c r="G196" s="105">
        <v>2500</v>
      </c>
      <c r="H196" s="37">
        <v>45067</v>
      </c>
      <c r="I196" s="203" t="s">
        <v>698</v>
      </c>
      <c r="J196" s="1" t="s">
        <v>694</v>
      </c>
      <c r="K196" t="str" cm="1">
        <f t="array" ref="K196">_xlfn.IFS(I196="租金",TEXT(D196,"m/d")&amp;"-"&amp;TEXT(E196,"m/d")&amp;IF(F196,"欠"&amp;(-F196),"已清"),I196="押金","押金"&amp;IF(F196,"欠"&amp;(-F196),"已清"))</f>
        <v>4/7-5/6已清</v>
      </c>
    </row>
    <row r="197" spans="1:11" hidden="1" x14ac:dyDescent="0.15">
      <c r="A197" s="157" t="s">
        <v>701</v>
      </c>
      <c r="B197" s="82" t="s">
        <v>517</v>
      </c>
      <c r="C197" s="82" t="s">
        <v>518</v>
      </c>
      <c r="D197" s="196">
        <v>45063</v>
      </c>
      <c r="E197" s="196">
        <v>45093</v>
      </c>
      <c r="F197" s="193">
        <v>0</v>
      </c>
      <c r="G197" s="105">
        <v>7200</v>
      </c>
      <c r="H197" s="37">
        <v>45067</v>
      </c>
      <c r="I197" s="203" t="s">
        <v>698</v>
      </c>
      <c r="J197" s="1" t="s">
        <v>694</v>
      </c>
      <c r="K197" t="str" cm="1">
        <f t="array" ref="K197">_xlfn.IFS(I197="租金",TEXT(D197,"m/d")&amp;"-"&amp;TEXT(E197,"m/d")&amp;IF(F197,"欠"&amp;(-F197),"已清"),I197="押金","押金"&amp;IF(F197,"欠"&amp;(-F197),"已清"))</f>
        <v>5/17-6/16已清</v>
      </c>
    </row>
    <row r="198" spans="1:11" hidden="1" x14ac:dyDescent="0.15">
      <c r="A198" s="157" t="s">
        <v>727</v>
      </c>
      <c r="B198" s="82" t="s">
        <v>573</v>
      </c>
      <c r="C198" s="82" t="s">
        <v>574</v>
      </c>
      <c r="D198" s="196">
        <v>45067</v>
      </c>
      <c r="E198" s="196">
        <v>45097</v>
      </c>
      <c r="F198" s="193">
        <v>0</v>
      </c>
      <c r="G198" s="169">
        <v>1000</v>
      </c>
      <c r="H198" s="37">
        <v>45068</v>
      </c>
      <c r="I198" s="203" t="s">
        <v>786</v>
      </c>
      <c r="J198" s="1" t="s">
        <v>824</v>
      </c>
      <c r="K198" s="1" t="s">
        <v>916</v>
      </c>
    </row>
    <row r="199" spans="1:11" hidden="1" x14ac:dyDescent="0.15">
      <c r="A199" s="157" t="s">
        <v>727</v>
      </c>
      <c r="B199" s="82" t="s">
        <v>573</v>
      </c>
      <c r="C199" s="82" t="s">
        <v>574</v>
      </c>
      <c r="D199" s="196">
        <v>45067</v>
      </c>
      <c r="E199" s="196">
        <v>45097</v>
      </c>
      <c r="F199" s="193">
        <v>0</v>
      </c>
      <c r="G199" s="169">
        <v>6300</v>
      </c>
      <c r="H199" s="37">
        <v>45068</v>
      </c>
      <c r="I199" s="203" t="s">
        <v>698</v>
      </c>
      <c r="J199" s="1" t="s">
        <v>904</v>
      </c>
      <c r="K199" t="str" cm="1">
        <f t="array" ref="K199">_xlfn.IFS(I199="租金",TEXT(D199,"m/d")&amp;"-"&amp;TEXT(E199,"m/d")&amp;IF(F199,"欠"&amp;(-F199),"已清"),I199="押金","押金"&amp;IF(F199,"欠"&amp;(-F199),"已清"))</f>
        <v>5/21-6/20已清</v>
      </c>
    </row>
    <row r="200" spans="1:11" hidden="1" x14ac:dyDescent="0.15">
      <c r="A200" s="157" t="s">
        <v>876</v>
      </c>
      <c r="B200" s="82" t="s">
        <v>505</v>
      </c>
      <c r="C200" s="82" t="s">
        <v>380</v>
      </c>
      <c r="D200" s="196">
        <v>45039</v>
      </c>
      <c r="E200" s="196">
        <v>45068</v>
      </c>
      <c r="F200" s="193">
        <v>0</v>
      </c>
      <c r="G200" s="168">
        <v>2000</v>
      </c>
      <c r="H200" s="37">
        <v>45067</v>
      </c>
      <c r="I200" s="203" t="s">
        <v>698</v>
      </c>
      <c r="J200" s="1" t="s">
        <v>695</v>
      </c>
      <c r="K200" t="str" cm="1">
        <f t="array" ref="K200">_xlfn.IFS(I200="租金",TEXT(D200,"m/d")&amp;"-"&amp;TEXT(E200,"m/d")&amp;IF(F200,"欠"&amp;(-F200),"已清"),I200="押金","押金"&amp;IF(F200,"欠"&amp;(-F200),"已清"))</f>
        <v>4/23-5/22已清</v>
      </c>
    </row>
    <row r="201" spans="1:11" hidden="1" x14ac:dyDescent="0.15">
      <c r="A201" s="157" t="s">
        <v>771</v>
      </c>
      <c r="B201" s="82" t="s">
        <v>611</v>
      </c>
      <c r="C201" s="82" t="s">
        <v>612</v>
      </c>
      <c r="D201" s="196">
        <v>45047</v>
      </c>
      <c r="E201" s="196">
        <v>45077</v>
      </c>
      <c r="F201" s="193">
        <v>0</v>
      </c>
      <c r="G201" s="168">
        <v>1500</v>
      </c>
      <c r="H201" s="37">
        <v>45067</v>
      </c>
      <c r="I201" s="203" t="s">
        <v>698</v>
      </c>
      <c r="J201" s="1" t="s">
        <v>695</v>
      </c>
      <c r="K201" t="str" cm="1">
        <f t="array" ref="K201">_xlfn.IFS(I201="租金",TEXT(D201,"m/d")&amp;"-"&amp;TEXT(E201,"m/d")&amp;IF(F201,"欠"&amp;(-F201),"已清"),I201="押金","押金"&amp;IF(F201,"欠"&amp;(-F201),"已清"))</f>
        <v>5/1-5/31已清</v>
      </c>
    </row>
    <row r="202" spans="1:11" hidden="1" x14ac:dyDescent="0.15">
      <c r="A202" s="157" t="s">
        <v>929</v>
      </c>
      <c r="B202" s="82" t="s">
        <v>937</v>
      </c>
      <c r="C202" s="82" t="s">
        <v>557</v>
      </c>
      <c r="D202" s="196">
        <v>45069</v>
      </c>
      <c r="E202" s="196">
        <v>45099</v>
      </c>
      <c r="F202" s="193">
        <v>-7000</v>
      </c>
      <c r="G202" s="210">
        <v>10000</v>
      </c>
      <c r="H202" s="37">
        <v>45068</v>
      </c>
      <c r="I202" s="203" t="s">
        <v>697</v>
      </c>
      <c r="J202" s="1" t="s">
        <v>940</v>
      </c>
      <c r="K202" t="str" cm="1">
        <f t="array" ref="K202">_xlfn.IFS(I202="租金",TEXT(D202,"m/d")&amp;"-"&amp;TEXT(E202,"m/d")&amp;IF(F202,"欠"&amp;(-F202),"已清"),I202="押金","押金"&amp;IF(F202,"欠"&amp;(-F202),"已清"))</f>
        <v>押金欠7000</v>
      </c>
    </row>
    <row r="203" spans="1:11" hidden="1" x14ac:dyDescent="0.15">
      <c r="A203" s="157" t="s">
        <v>922</v>
      </c>
      <c r="B203" s="82" t="s">
        <v>481</v>
      </c>
      <c r="C203" s="82" t="s">
        <v>482</v>
      </c>
      <c r="D203" s="196">
        <v>45048</v>
      </c>
      <c r="E203" s="196">
        <v>45078</v>
      </c>
      <c r="F203" s="193">
        <v>-6200</v>
      </c>
      <c r="G203" s="105">
        <v>2000</v>
      </c>
      <c r="H203" s="37">
        <v>45068</v>
      </c>
      <c r="I203" s="203" t="s">
        <v>698</v>
      </c>
      <c r="J203" s="1" t="s">
        <v>940</v>
      </c>
      <c r="K203" t="str" cm="1">
        <f t="array" ref="K203">_xlfn.IFS(I203="租金",TEXT(D203,"m/d")&amp;"-"&amp;TEXT(E203,"m/d")&amp;IF(F203,"欠"&amp;(-F203),"已清"),I203="押金","押金"&amp;IF(F203,"欠"&amp;(-F203),"已清"))</f>
        <v>5/2-6/1欠6200</v>
      </c>
    </row>
    <row r="204" spans="1:11" hidden="1" x14ac:dyDescent="0.15">
      <c r="A204" s="157" t="s">
        <v>887</v>
      </c>
      <c r="B204" s="82" t="s">
        <v>357</v>
      </c>
      <c r="C204" s="82" t="s">
        <v>364</v>
      </c>
      <c r="D204" s="196">
        <v>45062</v>
      </c>
      <c r="E204" s="196">
        <v>45068</v>
      </c>
      <c r="F204" s="193">
        <v>0</v>
      </c>
      <c r="G204" s="105">
        <v>1900</v>
      </c>
      <c r="H204" s="37">
        <v>45068</v>
      </c>
      <c r="I204" s="203" t="s">
        <v>698</v>
      </c>
      <c r="J204" s="1" t="s">
        <v>940</v>
      </c>
      <c r="K204" t="str" cm="1">
        <f t="array" ref="K204">_xlfn.IFS(I204="租金",TEXT(D204,"m/d")&amp;"-"&amp;TEXT(E204,"m/d")&amp;IF(F204,"欠"&amp;(-F204),"已清"),I204="押金","押金"&amp;IF(F204,"欠"&amp;(-F204),"已清"))</f>
        <v>5/16-5/22已清</v>
      </c>
    </row>
    <row r="205" spans="1:11" hidden="1" x14ac:dyDescent="0.15">
      <c r="A205" s="157" t="s">
        <v>879</v>
      </c>
      <c r="B205" s="82" t="s">
        <v>252</v>
      </c>
      <c r="C205" s="82" t="s">
        <v>258</v>
      </c>
      <c r="D205" s="196">
        <v>45066</v>
      </c>
      <c r="E205" s="196">
        <v>45072</v>
      </c>
      <c r="F205" s="193">
        <v>0</v>
      </c>
      <c r="G205" s="105">
        <v>1950</v>
      </c>
      <c r="H205" s="37">
        <v>45068</v>
      </c>
      <c r="I205" s="203" t="s">
        <v>698</v>
      </c>
      <c r="J205" s="1" t="s">
        <v>940</v>
      </c>
      <c r="K205" t="str" cm="1">
        <f t="array" ref="K205">_xlfn.IFS(I205="租金",TEXT(D205,"m/d")&amp;"-"&amp;TEXT(E205,"m/d")&amp;IF(F205,"欠"&amp;(-F205),"已清"),I205="押金","押金"&amp;IF(F205,"欠"&amp;(-F205),"已清"))</f>
        <v>5/20-5/26已清</v>
      </c>
    </row>
    <row r="206" spans="1:11" hidden="1" x14ac:dyDescent="0.15">
      <c r="A206" s="157" t="s">
        <v>885</v>
      </c>
      <c r="B206" s="82" t="s">
        <v>334</v>
      </c>
      <c r="C206" s="82" t="s">
        <v>296</v>
      </c>
      <c r="D206" s="196">
        <v>45067</v>
      </c>
      <c r="E206" s="196">
        <v>45097</v>
      </c>
      <c r="F206" s="193">
        <v>0</v>
      </c>
      <c r="G206" s="105">
        <v>7200</v>
      </c>
      <c r="H206" s="37">
        <v>45068</v>
      </c>
      <c r="I206" s="203" t="s">
        <v>698</v>
      </c>
      <c r="J206" s="1" t="s">
        <v>940</v>
      </c>
      <c r="K206" t="str" cm="1">
        <f t="array" ref="K206">_xlfn.IFS(I206="租金",TEXT(D206,"m/d")&amp;"-"&amp;TEXT(E206,"m/d")&amp;IF(F206,"欠"&amp;(-F206),"已清"),I206="押金","押金"&amp;IF(F206,"欠"&amp;(-F206),"已清"))</f>
        <v>5/21-6/20已清</v>
      </c>
    </row>
    <row r="207" spans="1:11" hidden="1" x14ac:dyDescent="0.15">
      <c r="A207" s="157" t="s">
        <v>888</v>
      </c>
      <c r="B207" s="82" t="s">
        <v>353</v>
      </c>
      <c r="C207" s="82" t="s">
        <v>491</v>
      </c>
      <c r="D207" s="196">
        <v>45071</v>
      </c>
      <c r="E207" s="196">
        <v>45101</v>
      </c>
      <c r="F207" s="193">
        <v>0</v>
      </c>
      <c r="G207" s="105">
        <v>7000</v>
      </c>
      <c r="H207" s="37">
        <v>45068</v>
      </c>
      <c r="I207" s="203" t="s">
        <v>698</v>
      </c>
      <c r="J207" s="1" t="s">
        <v>940</v>
      </c>
      <c r="K207" t="str" cm="1">
        <f t="array" ref="K207">_xlfn.IFS(I207="租金",TEXT(D207,"m/d")&amp;"-"&amp;TEXT(E207,"m/d")&amp;IF(F207,"欠"&amp;(-F207),"已清"),I207="押金","押金"&amp;IF(F207,"欠"&amp;(-F207),"已清"))</f>
        <v>5/25-6/24已清</v>
      </c>
    </row>
    <row r="208" spans="1:11" hidden="1" x14ac:dyDescent="0.15">
      <c r="A208" s="157" t="s">
        <v>854</v>
      </c>
      <c r="B208" s="82" t="s">
        <v>441</v>
      </c>
      <c r="C208" s="82" t="s">
        <v>442</v>
      </c>
      <c r="D208" s="196">
        <v>45056</v>
      </c>
      <c r="E208" s="196">
        <v>45086</v>
      </c>
      <c r="F208" s="193">
        <v>-2000</v>
      </c>
      <c r="G208" s="105">
        <v>3000</v>
      </c>
      <c r="H208" s="37">
        <v>45069</v>
      </c>
      <c r="I208" s="203" t="s">
        <v>698</v>
      </c>
      <c r="J208" s="1" t="s">
        <v>694</v>
      </c>
      <c r="K208" t="str" cm="1">
        <f t="array" ref="K208">_xlfn.IFS(I208="租金",TEXT(D208,"m/d")&amp;"-"&amp;TEXT(E208,"m/d")&amp;IF(F208,"欠"&amp;(-F208),"已清"),I208="押金","押金"&amp;IF(F208,"欠"&amp;(-F208),"已清"))</f>
        <v>5/10-6/9欠2000</v>
      </c>
    </row>
    <row r="209" spans="1:12" hidden="1" x14ac:dyDescent="0.15">
      <c r="A209" s="157" t="s">
        <v>703</v>
      </c>
      <c r="B209" s="82" t="s">
        <v>470</v>
      </c>
      <c r="C209" s="82" t="s">
        <v>471</v>
      </c>
      <c r="D209" s="196">
        <v>45047</v>
      </c>
      <c r="E209" s="196">
        <v>45077</v>
      </c>
      <c r="F209" s="193">
        <v>0</v>
      </c>
      <c r="G209" s="105">
        <v>3000</v>
      </c>
      <c r="H209" s="37">
        <v>45069</v>
      </c>
      <c r="I209" s="203" t="s">
        <v>698</v>
      </c>
      <c r="J209" s="1" t="s">
        <v>694</v>
      </c>
      <c r="K209" t="str" cm="1">
        <f t="array" ref="K209">_xlfn.IFS(I209="租金",TEXT(D209,"m/d")&amp;"-"&amp;TEXT(E209,"m/d")&amp;IF(F209,"欠"&amp;(-F209),"已清"),I209="押金","押金"&amp;IF(F209,"欠"&amp;(-F209),"已清"))</f>
        <v>5/1-5/31已清</v>
      </c>
    </row>
    <row r="210" spans="1:12" hidden="1" x14ac:dyDescent="0.15">
      <c r="A210" s="157" t="s">
        <v>730</v>
      </c>
      <c r="B210" s="82" t="s">
        <v>495</v>
      </c>
      <c r="C210" s="82" t="s">
        <v>496</v>
      </c>
      <c r="D210" s="196">
        <v>45017</v>
      </c>
      <c r="E210" s="196">
        <v>45046</v>
      </c>
      <c r="F210" s="193">
        <v>-7000</v>
      </c>
      <c r="G210" s="105">
        <v>1600</v>
      </c>
      <c r="H210" s="37">
        <v>45069</v>
      </c>
      <c r="I210" s="203" t="s">
        <v>698</v>
      </c>
      <c r="J210" s="1" t="s">
        <v>694</v>
      </c>
      <c r="K210" t="str" cm="1">
        <f t="array" ref="K210">_xlfn.IFS(I210="租金",TEXT(D210,"m/d")&amp;"-"&amp;TEXT(E210,"m/d")&amp;IF(F210,"欠"&amp;(-F210),"已清"),I210="押金","押金"&amp;IF(F210,"欠"&amp;(-F210),"已清"))</f>
        <v>4/1-4/30欠7000</v>
      </c>
    </row>
    <row r="211" spans="1:12" hidden="1" x14ac:dyDescent="0.15">
      <c r="A211" s="157" t="s">
        <v>864</v>
      </c>
      <c r="B211" s="202" t="s">
        <v>483</v>
      </c>
      <c r="C211" s="82" t="s">
        <v>484</v>
      </c>
      <c r="D211" s="196">
        <v>45043</v>
      </c>
      <c r="E211" s="196">
        <v>45072</v>
      </c>
      <c r="F211" s="193">
        <v>-3500</v>
      </c>
      <c r="G211" s="168">
        <v>3500</v>
      </c>
      <c r="H211" s="37">
        <v>45069</v>
      </c>
      <c r="I211" s="203" t="s">
        <v>698</v>
      </c>
      <c r="J211" s="1" t="s">
        <v>695</v>
      </c>
      <c r="K211" t="str" cm="1">
        <f t="array" ref="K211">_xlfn.IFS(I211="租金",TEXT(D211,"m/d")&amp;"-"&amp;TEXT(E211,"m/d")&amp;IF(F211,"欠"&amp;(-F211),"已清"),I211="押金","押金"&amp;IF(F211,"欠"&amp;(-F211),"已清"))</f>
        <v>4/27-5/26欠3500</v>
      </c>
    </row>
    <row r="212" spans="1:12" hidden="1" x14ac:dyDescent="0.15">
      <c r="A212" s="157" t="s">
        <v>755</v>
      </c>
      <c r="B212" s="82" t="s">
        <v>497</v>
      </c>
      <c r="C212" s="82" t="s">
        <v>498</v>
      </c>
      <c r="D212" s="196">
        <v>45052</v>
      </c>
      <c r="E212" s="196">
        <v>45082</v>
      </c>
      <c r="F212" s="193">
        <v>-1200</v>
      </c>
      <c r="G212" s="105">
        <v>1000</v>
      </c>
      <c r="H212" s="37">
        <v>45069</v>
      </c>
      <c r="I212" s="203" t="s">
        <v>698</v>
      </c>
      <c r="J212" s="1" t="s">
        <v>694</v>
      </c>
      <c r="K212" t="str" cm="1">
        <f t="array" ref="K212">_xlfn.IFS(I212="租金",TEXT(D212,"m/d")&amp;"-"&amp;TEXT(E212,"m/d")&amp;IF(F212,"欠"&amp;(-F212),"已清"),I212="押金","押金"&amp;IF(F212,"欠"&amp;(-F212),"已清"))</f>
        <v>5/6-6/5欠1200</v>
      </c>
    </row>
    <row r="213" spans="1:12" hidden="1" x14ac:dyDescent="0.15">
      <c r="A213" s="157" t="s">
        <v>848</v>
      </c>
      <c r="B213" s="82" t="s">
        <v>515</v>
      </c>
      <c r="C213" s="82" t="s">
        <v>516</v>
      </c>
      <c r="D213" s="196">
        <v>45017</v>
      </c>
      <c r="E213" s="196">
        <v>45046</v>
      </c>
      <c r="F213" s="193">
        <v>-1200</v>
      </c>
      <c r="G213" s="105">
        <v>2000</v>
      </c>
      <c r="H213" s="37">
        <v>45069</v>
      </c>
      <c r="I213" s="203" t="s">
        <v>698</v>
      </c>
      <c r="J213" s="1" t="s">
        <v>694</v>
      </c>
      <c r="K213" t="str" cm="1">
        <f t="array" ref="K213">_xlfn.IFS(I213="租金",TEXT(D213,"m/d")&amp;"-"&amp;TEXT(E213,"m/d")&amp;IF(F213,"欠"&amp;(-F213),"已清"),I213="押金","押金"&amp;IF(F213,"欠"&amp;(-F213),"已清"))</f>
        <v>4/1-4/30欠1200</v>
      </c>
    </row>
    <row r="214" spans="1:12" hidden="1" x14ac:dyDescent="0.15">
      <c r="A214" s="157" t="s">
        <v>766</v>
      </c>
      <c r="B214" s="82" t="s">
        <v>305</v>
      </c>
      <c r="C214" s="82" t="s">
        <v>548</v>
      </c>
      <c r="D214" s="196">
        <v>45061</v>
      </c>
      <c r="E214" s="196">
        <v>45067</v>
      </c>
      <c r="F214" s="193">
        <v>0</v>
      </c>
      <c r="G214" s="105">
        <v>1750</v>
      </c>
      <c r="H214" s="37">
        <v>45069</v>
      </c>
      <c r="I214" s="203" t="s">
        <v>698</v>
      </c>
      <c r="J214" s="1" t="s">
        <v>694</v>
      </c>
      <c r="K214" t="str" cm="1">
        <f t="array" ref="K214">_xlfn.IFS(I214="租金",TEXT(D214,"m/d")&amp;"-"&amp;TEXT(E214,"m/d")&amp;IF(F214,"欠"&amp;(-F214),"已清"),I214="押金","押金"&amp;IF(F214,"欠"&amp;(-F214),"已清"))</f>
        <v>5/15-5/21已清</v>
      </c>
    </row>
    <row r="215" spans="1:12" hidden="1" x14ac:dyDescent="0.15">
      <c r="A215" s="157" t="s">
        <v>927</v>
      </c>
      <c r="B215" s="82" t="s">
        <v>499</v>
      </c>
      <c r="C215" s="82" t="s">
        <v>500</v>
      </c>
      <c r="D215" s="196">
        <v>45070</v>
      </c>
      <c r="E215" s="196">
        <v>45100</v>
      </c>
      <c r="F215" s="193">
        <v>-2000</v>
      </c>
      <c r="G215" s="168">
        <v>5000</v>
      </c>
      <c r="H215" s="37">
        <v>45069</v>
      </c>
      <c r="I215" s="203" t="s">
        <v>698</v>
      </c>
      <c r="J215" s="1" t="s">
        <v>695</v>
      </c>
      <c r="K215" t="str" cm="1">
        <f t="array" ref="K215">_xlfn.IFS(I215="租金",TEXT(D215,"m/d")&amp;"-"&amp;TEXT(E215,"m/d")&amp;IF(F215,"欠"&amp;(-F215),"已清"),I215="押金","押金"&amp;IF(F215,"欠"&amp;(-F215),"已清"))</f>
        <v>5/24-6/23欠2000</v>
      </c>
    </row>
    <row r="216" spans="1:12" hidden="1" x14ac:dyDescent="0.15">
      <c r="A216" s="157" t="s">
        <v>841</v>
      </c>
      <c r="B216" s="82" t="s">
        <v>554</v>
      </c>
      <c r="C216" s="82" t="s">
        <v>555</v>
      </c>
      <c r="D216" s="196">
        <v>45047</v>
      </c>
      <c r="E216" s="196">
        <v>45077</v>
      </c>
      <c r="F216" s="193">
        <v>-5000</v>
      </c>
      <c r="G216" s="105">
        <v>2500</v>
      </c>
      <c r="H216" s="37">
        <v>45069</v>
      </c>
      <c r="I216" s="203" t="s">
        <v>698</v>
      </c>
      <c r="J216" s="1" t="s">
        <v>694</v>
      </c>
      <c r="K216" t="str" cm="1">
        <f t="array" ref="K216">_xlfn.IFS(I216="租金",TEXT(D216,"m/d")&amp;"-"&amp;TEXT(E216,"m/d")&amp;IF(F216,"欠"&amp;(-F216),"已清"),I216="押金","押金"&amp;IF(F216,"欠"&amp;(-F216),"已清"))</f>
        <v>5/1-5/31欠5000</v>
      </c>
    </row>
    <row r="217" spans="1:12" hidden="1" x14ac:dyDescent="0.15">
      <c r="A217" s="157" t="s">
        <v>847</v>
      </c>
      <c r="B217" s="82" t="s">
        <v>508</v>
      </c>
      <c r="C217" s="82" t="s">
        <v>509</v>
      </c>
      <c r="D217" s="196">
        <v>45066</v>
      </c>
      <c r="E217" s="196">
        <v>45096</v>
      </c>
      <c r="F217" s="193">
        <v>0</v>
      </c>
      <c r="G217" s="105">
        <v>7500</v>
      </c>
      <c r="H217" s="37">
        <v>45069</v>
      </c>
      <c r="I217" s="203" t="s">
        <v>698</v>
      </c>
      <c r="J217" s="1" t="s">
        <v>694</v>
      </c>
      <c r="K217" t="str" cm="1">
        <f t="array" ref="K217">_xlfn.IFS(I217="租金",TEXT(D217,"m/d")&amp;"-"&amp;TEXT(E217,"m/d")&amp;IF(F217,"欠"&amp;(-F217),"已清"),I217="押金","押金"&amp;IF(F217,"欠"&amp;(-F217),"已清"))</f>
        <v>5/20-6/19已清</v>
      </c>
    </row>
    <row r="218" spans="1:12" hidden="1" x14ac:dyDescent="0.15">
      <c r="A218" s="157" t="s">
        <v>772</v>
      </c>
      <c r="B218" s="82" t="s">
        <v>284</v>
      </c>
      <c r="C218" s="82" t="s">
        <v>520</v>
      </c>
      <c r="D218" s="196">
        <v>45053</v>
      </c>
      <c r="E218" s="196">
        <v>45083</v>
      </c>
      <c r="F218" s="193">
        <v>-3000</v>
      </c>
      <c r="G218" s="105">
        <v>2200</v>
      </c>
      <c r="H218" s="37">
        <v>45069</v>
      </c>
      <c r="I218" s="203" t="s">
        <v>698</v>
      </c>
      <c r="J218" s="1" t="s">
        <v>694</v>
      </c>
      <c r="K218" t="str" cm="1">
        <f t="array" ref="K218">_xlfn.IFS(I218="租金",TEXT(D218,"m/d")&amp;"-"&amp;TEXT(E218,"m/d")&amp;IF(F218,"欠"&amp;(-F218),"已清"),I218="押金","押金"&amp;IF(F218,"欠"&amp;(-F218),"已清"))</f>
        <v>5/7-6/6欠3000</v>
      </c>
    </row>
    <row r="219" spans="1:12" hidden="1" x14ac:dyDescent="0.15">
      <c r="A219" s="157" t="s">
        <v>699</v>
      </c>
      <c r="B219" s="82" t="s">
        <v>527</v>
      </c>
      <c r="C219" s="82" t="s">
        <v>528</v>
      </c>
      <c r="D219" s="196">
        <v>45055</v>
      </c>
      <c r="E219" s="196">
        <v>45085</v>
      </c>
      <c r="F219" s="193">
        <v>-6500</v>
      </c>
      <c r="G219" s="105">
        <v>1000</v>
      </c>
      <c r="H219" s="37">
        <v>45069</v>
      </c>
      <c r="I219" s="203" t="s">
        <v>698</v>
      </c>
      <c r="J219" s="1" t="s">
        <v>694</v>
      </c>
      <c r="K219" t="str" cm="1">
        <f t="array" ref="K219">_xlfn.IFS(I219="租金",TEXT(D219,"m/d")&amp;"-"&amp;TEXT(E219,"m/d")&amp;IF(F219,"欠"&amp;(-F219),"已清"),I219="押金","押金"&amp;IF(F219,"欠"&amp;(-F219),"已清"))</f>
        <v>5/9-6/8欠6500</v>
      </c>
    </row>
    <row r="220" spans="1:12" hidden="1" x14ac:dyDescent="0.15">
      <c r="A220" s="157" t="s">
        <v>858</v>
      </c>
      <c r="B220" s="82" t="s">
        <v>558</v>
      </c>
      <c r="C220" s="82" t="s">
        <v>559</v>
      </c>
      <c r="D220" s="196">
        <v>45067</v>
      </c>
      <c r="E220" s="196">
        <v>45097</v>
      </c>
      <c r="F220" s="193">
        <v>-1000</v>
      </c>
      <c r="G220" s="105">
        <v>6500</v>
      </c>
      <c r="H220" s="37">
        <v>45069</v>
      </c>
      <c r="I220" s="203" t="s">
        <v>698</v>
      </c>
      <c r="J220" s="1" t="s">
        <v>694</v>
      </c>
      <c r="K220" t="str" cm="1">
        <f t="array" ref="K220">_xlfn.IFS(I220="租金",TEXT(D220,"m/d")&amp;"-"&amp;TEXT(E220,"m/d")&amp;IF(F220,"欠"&amp;(-F220),"已清"),I220="押金","押金"&amp;IF(F220,"欠"&amp;(-F220),"已清"))</f>
        <v>5/21-6/20欠1000</v>
      </c>
    </row>
    <row r="221" spans="1:12" hidden="1" x14ac:dyDescent="0.15">
      <c r="A221" s="157" t="s">
        <v>818</v>
      </c>
      <c r="B221" s="82" t="s">
        <v>306</v>
      </c>
      <c r="C221" s="82" t="s">
        <v>560</v>
      </c>
      <c r="D221" s="196">
        <v>45069</v>
      </c>
      <c r="E221" s="196">
        <v>45075</v>
      </c>
      <c r="F221" s="193">
        <v>0</v>
      </c>
      <c r="G221" s="105">
        <v>1950</v>
      </c>
      <c r="H221" s="37">
        <v>45069</v>
      </c>
      <c r="I221" s="203" t="s">
        <v>698</v>
      </c>
      <c r="J221" s="1" t="s">
        <v>694</v>
      </c>
      <c r="K221" t="str" cm="1">
        <f t="array" ref="K221">_xlfn.IFS(I221="租金",TEXT(D221,"m/d")&amp;"-"&amp;TEXT(E221,"m/d")&amp;IF(F221,"欠"&amp;(-F221),"已清"),I221="押金","押金"&amp;IF(F221,"欠"&amp;(-F221),"已清"))</f>
        <v>5/23-5/29已清</v>
      </c>
    </row>
    <row r="222" spans="1:12" hidden="1" x14ac:dyDescent="0.15">
      <c r="A222" s="157" t="s">
        <v>886</v>
      </c>
      <c r="B222" s="82" t="s">
        <v>398</v>
      </c>
      <c r="C222" s="82" t="s">
        <v>301</v>
      </c>
      <c r="D222" s="196">
        <v>45067</v>
      </c>
      <c r="E222" s="196">
        <v>45097</v>
      </c>
      <c r="F222" s="193">
        <v>0</v>
      </c>
      <c r="G222" s="105">
        <v>7200</v>
      </c>
      <c r="H222" s="37">
        <v>45069</v>
      </c>
      <c r="I222" s="203" t="s">
        <v>698</v>
      </c>
      <c r="J222" s="1" t="s">
        <v>694</v>
      </c>
      <c r="K222" t="str" cm="1">
        <f t="array" ref="K222">_xlfn.IFS(I222="租金",TEXT(D222,"m/d")&amp;"-"&amp;TEXT(E222,"m/d")&amp;IF(F222,"欠"&amp;(-F222),"已清"),I222="押金","押金"&amp;IF(F222,"欠"&amp;(-F222),"已清"))</f>
        <v>5/21-6/20已清</v>
      </c>
    </row>
    <row r="223" spans="1:12" hidden="1" x14ac:dyDescent="0.15">
      <c r="A223" s="157" t="s">
        <v>884</v>
      </c>
      <c r="B223" s="82" t="s">
        <v>322</v>
      </c>
      <c r="C223" s="82" t="s">
        <v>299</v>
      </c>
      <c r="D223" s="196">
        <v>45061</v>
      </c>
      <c r="E223" s="196">
        <v>45067</v>
      </c>
      <c r="F223" s="193">
        <v>-1000</v>
      </c>
      <c r="G223" s="105">
        <v>1750</v>
      </c>
      <c r="H223" s="37">
        <v>45069</v>
      </c>
      <c r="I223" s="203" t="s">
        <v>698</v>
      </c>
      <c r="J223" s="1" t="s">
        <v>694</v>
      </c>
      <c r="K223" t="str" cm="1">
        <f t="array" ref="K223">_xlfn.IFS(I223="租金",TEXT(D223,"m/d")&amp;"-"&amp;TEXT(E223,"m/d")&amp;IF(F223,"欠"&amp;(-F223),"已清"),I223="押金","押金"&amp;IF(F223,"欠"&amp;(-F223),"已清"))</f>
        <v>5/15-5/21欠1000</v>
      </c>
      <c r="L223" s="1" t="s">
        <v>959</v>
      </c>
    </row>
    <row r="224" spans="1:12" hidden="1" x14ac:dyDescent="0.15">
      <c r="A224" s="157" t="s">
        <v>774</v>
      </c>
      <c r="B224" s="82" t="s">
        <v>310</v>
      </c>
      <c r="C224" s="82" t="s">
        <v>298</v>
      </c>
      <c r="D224" s="196">
        <v>45061</v>
      </c>
      <c r="E224" s="196">
        <v>45091</v>
      </c>
      <c r="F224" s="193">
        <v>-5500</v>
      </c>
      <c r="G224" s="105">
        <v>2000</v>
      </c>
      <c r="H224" s="37">
        <v>45069</v>
      </c>
      <c r="I224" s="203" t="s">
        <v>698</v>
      </c>
      <c r="J224" s="1" t="s">
        <v>694</v>
      </c>
      <c r="K224" t="str" cm="1">
        <f t="array" ref="K224">_xlfn.IFS(I224="租金",TEXT(D224,"m/d")&amp;"-"&amp;TEXT(E224,"m/d")&amp;IF(F224,"欠"&amp;(-F224),"已清"),I224="押金","押金"&amp;IF(F224,"欠"&amp;(-F224),"已清"))</f>
        <v>5/15-6/14欠5500</v>
      </c>
    </row>
    <row r="225" spans="1:11" hidden="1" x14ac:dyDescent="0.15">
      <c r="A225" s="157" t="s">
        <v>889</v>
      </c>
      <c r="B225" s="82" t="s">
        <v>361</v>
      </c>
      <c r="C225" s="82" t="s">
        <v>583</v>
      </c>
      <c r="D225" s="196">
        <v>45072</v>
      </c>
      <c r="E225" s="196">
        <v>45102</v>
      </c>
      <c r="F225" s="193">
        <v>0</v>
      </c>
      <c r="G225" s="105">
        <v>5000</v>
      </c>
      <c r="H225" s="37">
        <v>45069</v>
      </c>
      <c r="I225" s="203" t="s">
        <v>698</v>
      </c>
      <c r="J225" s="1" t="s">
        <v>694</v>
      </c>
      <c r="K225" t="str" cm="1">
        <f t="array" ref="K225">_xlfn.IFS(I225="租金",TEXT(D225,"m/d")&amp;"-"&amp;TEXT(E225,"m/d")&amp;IF(F225,"欠"&amp;(-F225),"已清"),I225="押金","押金"&amp;IF(F225,"欠"&amp;(-F225),"已清"))</f>
        <v>5/26-6/25已清</v>
      </c>
    </row>
    <row r="226" spans="1:11" hidden="1" x14ac:dyDescent="0.15">
      <c r="A226" s="157" t="s">
        <v>894</v>
      </c>
      <c r="B226" s="82" t="s">
        <v>835</v>
      </c>
      <c r="C226" s="82" t="s">
        <v>589</v>
      </c>
      <c r="D226" s="196">
        <v>45059</v>
      </c>
      <c r="E226" s="196">
        <v>45089</v>
      </c>
      <c r="F226" s="193">
        <v>0</v>
      </c>
      <c r="G226" s="210">
        <v>2000</v>
      </c>
      <c r="H226" s="37">
        <v>45069</v>
      </c>
      <c r="I226" s="203" t="s">
        <v>697</v>
      </c>
      <c r="J226" s="1" t="s">
        <v>694</v>
      </c>
      <c r="K226" t="str" cm="1">
        <f t="array" ref="K226">_xlfn.IFS(I226="租金",TEXT(D226,"m/d")&amp;"-"&amp;TEXT(E226,"m/d")&amp;IF(F226,"欠"&amp;(-F226),"已清"),I226="押金","押金"&amp;IF(F226,"欠"&amp;(-F226),"已清"))</f>
        <v>押金已清</v>
      </c>
    </row>
    <row r="227" spans="1:11" hidden="1" x14ac:dyDescent="0.15">
      <c r="A227" s="157" t="s">
        <v>754</v>
      </c>
      <c r="B227" s="82" t="s">
        <v>584</v>
      </c>
      <c r="C227" s="82" t="s">
        <v>585</v>
      </c>
      <c r="D227" s="196">
        <v>45056</v>
      </c>
      <c r="E227" s="196">
        <v>45062</v>
      </c>
      <c r="F227" s="193">
        <v>0</v>
      </c>
      <c r="G227" s="105">
        <v>1350</v>
      </c>
      <c r="H227" s="37">
        <v>45069</v>
      </c>
      <c r="I227" s="203" t="s">
        <v>698</v>
      </c>
      <c r="J227" s="1" t="s">
        <v>694</v>
      </c>
      <c r="K227" t="str" cm="1">
        <f t="array" ref="K227">_xlfn.IFS(I227="租金",TEXT(D227,"m/d")&amp;"-"&amp;TEXT(E227,"m/d")&amp;IF(F227,"欠"&amp;(-F227),"已清"),I227="押金","押金"&amp;IF(F227,"欠"&amp;(-F227),"已清"))</f>
        <v>5/10-5/16已清</v>
      </c>
    </row>
    <row r="228" spans="1:11" hidden="1" x14ac:dyDescent="0.15">
      <c r="A228" s="157" t="s">
        <v>930</v>
      </c>
      <c r="B228" s="82" t="s">
        <v>931</v>
      </c>
      <c r="C228" s="82" t="s">
        <v>598</v>
      </c>
      <c r="D228" s="196">
        <v>45070</v>
      </c>
      <c r="E228" s="196">
        <v>45100</v>
      </c>
      <c r="F228" s="193">
        <v>0</v>
      </c>
      <c r="G228" s="210">
        <v>5000</v>
      </c>
      <c r="H228" s="37">
        <v>45069</v>
      </c>
      <c r="I228" s="203" t="s">
        <v>697</v>
      </c>
      <c r="J228" s="1" t="s">
        <v>694</v>
      </c>
      <c r="K228" t="str" cm="1">
        <f t="array" ref="K228">_xlfn.IFS(I228="租金",TEXT(D228,"m/d")&amp;"-"&amp;TEXT(E228,"m/d")&amp;IF(F228,"欠"&amp;(-F228),"已清"),I228="押金","押金"&amp;IF(F228,"欠"&amp;(-F228),"已清"))</f>
        <v>押金已清</v>
      </c>
    </row>
    <row r="229" spans="1:11" hidden="1" x14ac:dyDescent="0.15">
      <c r="A229" s="157" t="s">
        <v>930</v>
      </c>
      <c r="B229" s="82" t="s">
        <v>931</v>
      </c>
      <c r="C229" s="82" t="s">
        <v>598</v>
      </c>
      <c r="D229" s="196">
        <v>45070</v>
      </c>
      <c r="E229" s="196">
        <v>45100</v>
      </c>
      <c r="F229" s="193">
        <v>0</v>
      </c>
      <c r="G229" s="105">
        <v>5200</v>
      </c>
      <c r="H229" s="37">
        <v>45069</v>
      </c>
      <c r="I229" s="203" t="s">
        <v>698</v>
      </c>
      <c r="J229" s="1" t="s">
        <v>694</v>
      </c>
      <c r="K229" t="str" cm="1">
        <f t="array" ref="K229">_xlfn.IFS(I229="租金",TEXT(D229,"m/d")&amp;"-"&amp;TEXT(E229,"m/d")&amp;IF(F229,"欠"&amp;(-F229),"已清"),I229="押金","押金"&amp;IF(F229,"欠"&amp;(-F229),"已清"))</f>
        <v>5/24-6/23已清</v>
      </c>
    </row>
    <row r="230" spans="1:11" hidden="1" x14ac:dyDescent="0.15">
      <c r="A230" s="157" t="s">
        <v>880</v>
      </c>
      <c r="B230" s="82" t="s">
        <v>285</v>
      </c>
      <c r="C230" s="82" t="s">
        <v>254</v>
      </c>
      <c r="D230" s="196">
        <v>45064</v>
      </c>
      <c r="E230" s="196">
        <v>45070</v>
      </c>
      <c r="F230" s="193">
        <v>0</v>
      </c>
      <c r="G230" s="105">
        <v>1950</v>
      </c>
      <c r="H230" s="37">
        <v>45070</v>
      </c>
      <c r="I230" s="203" t="s">
        <v>698</v>
      </c>
      <c r="J230" s="1" t="s">
        <v>694</v>
      </c>
      <c r="K230" t="str" cm="1">
        <f t="array" ref="K230">_xlfn.IFS(I230="租金",TEXT(D230,"m/d")&amp;"-"&amp;TEXT(E230,"m/d")&amp;IF(F230,"欠"&amp;(-F230),"已清"),I230="押金","押金"&amp;IF(F230,"欠"&amp;(-F230),"已清"))</f>
        <v>5/18-5/24已清</v>
      </c>
    </row>
    <row r="231" spans="1:11" hidden="1" x14ac:dyDescent="0.15">
      <c r="A231" s="157" t="s">
        <v>742</v>
      </c>
      <c r="B231" s="82" t="s">
        <v>302</v>
      </c>
      <c r="C231" s="82" t="s">
        <v>519</v>
      </c>
      <c r="D231" s="196">
        <v>45069</v>
      </c>
      <c r="E231" s="196">
        <v>45075</v>
      </c>
      <c r="F231" s="193">
        <v>0</v>
      </c>
      <c r="G231" s="105">
        <v>1900</v>
      </c>
      <c r="H231" s="37">
        <v>45070</v>
      </c>
      <c r="I231" s="203" t="s">
        <v>698</v>
      </c>
      <c r="J231" s="1" t="s">
        <v>694</v>
      </c>
      <c r="K231" t="str" cm="1">
        <f t="array" ref="K231">_xlfn.IFS(I231="租金",TEXT(D231,"m/d")&amp;"-"&amp;TEXT(E231,"m/d")&amp;IF(F231,"欠"&amp;(-F231),"已清"),I231="押金","押金"&amp;IF(F231,"欠"&amp;(-F231),"已清"))</f>
        <v>5/23-5/29已清</v>
      </c>
    </row>
    <row r="232" spans="1:11" hidden="1" x14ac:dyDescent="0.15">
      <c r="A232" s="157" t="s">
        <v>859</v>
      </c>
      <c r="B232" s="82" t="s">
        <v>563</v>
      </c>
      <c r="C232" s="82" t="s">
        <v>564</v>
      </c>
      <c r="D232" s="196">
        <v>45067</v>
      </c>
      <c r="E232" s="196">
        <v>45097</v>
      </c>
      <c r="F232" s="193">
        <v>-3000</v>
      </c>
      <c r="G232" s="105">
        <v>4500</v>
      </c>
      <c r="H232" s="37">
        <v>45070</v>
      </c>
      <c r="I232" s="203" t="s">
        <v>698</v>
      </c>
      <c r="J232" s="1" t="s">
        <v>694</v>
      </c>
      <c r="K232" t="str" cm="1">
        <f t="array" ref="K232">_xlfn.IFS(I232="租金",TEXT(D232,"m/d")&amp;"-"&amp;TEXT(E232,"m/d")&amp;IF(F232,"欠"&amp;(-F232),"已清"),I232="押金","押金"&amp;IF(F232,"欠"&amp;(-F232),"已清"))</f>
        <v>5/21-6/20欠3000</v>
      </c>
    </row>
    <row r="233" spans="1:11" hidden="1" x14ac:dyDescent="0.15">
      <c r="A233" s="157" t="s">
        <v>723</v>
      </c>
      <c r="B233" s="82" t="s">
        <v>316</v>
      </c>
      <c r="C233" s="82" t="s">
        <v>292</v>
      </c>
      <c r="D233" s="196">
        <v>45061</v>
      </c>
      <c r="E233" s="196">
        <v>45091</v>
      </c>
      <c r="F233" s="193">
        <v>-4500</v>
      </c>
      <c r="G233" s="105">
        <v>2500</v>
      </c>
      <c r="H233" s="37">
        <v>45070</v>
      </c>
      <c r="I233" s="203" t="s">
        <v>698</v>
      </c>
      <c r="J233" s="1" t="s">
        <v>694</v>
      </c>
      <c r="K233" t="str" cm="1">
        <f t="array" ref="K233">_xlfn.IFS(I233="租金",TEXT(D233,"m/d")&amp;"-"&amp;TEXT(E233,"m/d")&amp;IF(F233,"欠"&amp;(-F233),"已清"),I233="押金","押金"&amp;IF(F233,"欠"&amp;(-F233),"已清"))</f>
        <v>5/15-6/14欠4500</v>
      </c>
    </row>
    <row r="234" spans="1:11" hidden="1" x14ac:dyDescent="0.15">
      <c r="A234" s="157" t="s">
        <v>868</v>
      </c>
      <c r="B234" s="82" t="s">
        <v>452</v>
      </c>
      <c r="C234" s="82" t="s">
        <v>453</v>
      </c>
      <c r="D234" s="196">
        <v>45057</v>
      </c>
      <c r="E234" s="196">
        <v>45087</v>
      </c>
      <c r="F234" s="193">
        <v>0</v>
      </c>
      <c r="G234" s="105">
        <v>1200</v>
      </c>
      <c r="H234" s="37">
        <v>45071</v>
      </c>
      <c r="I234" s="203" t="s">
        <v>698</v>
      </c>
      <c r="J234" s="1" t="s">
        <v>694</v>
      </c>
      <c r="K234" t="str" cm="1">
        <f t="array" ref="K234">_xlfn.IFS(I234="租金",TEXT(D234,"m/d")&amp;"-"&amp;TEXT(E234,"m/d")&amp;IF(F234,"欠"&amp;(-F234),"已清"),I234="押金","押金"&amp;IF(F234,"欠"&amp;(-F234),"已清"))</f>
        <v>5/11-6/10已清</v>
      </c>
    </row>
    <row r="235" spans="1:11" hidden="1" x14ac:dyDescent="0.15">
      <c r="A235" s="157" t="s">
        <v>875</v>
      </c>
      <c r="B235" s="82" t="s">
        <v>458</v>
      </c>
      <c r="C235" s="82" t="s">
        <v>459</v>
      </c>
      <c r="D235" s="196">
        <v>45069</v>
      </c>
      <c r="E235" s="196">
        <v>45099</v>
      </c>
      <c r="F235" s="193">
        <v>0</v>
      </c>
      <c r="G235" s="105">
        <v>7500</v>
      </c>
      <c r="H235" s="37">
        <v>45071</v>
      </c>
      <c r="I235" s="203" t="s">
        <v>698</v>
      </c>
      <c r="J235" s="1" t="s">
        <v>694</v>
      </c>
      <c r="K235" t="str" cm="1">
        <f t="array" ref="K235">_xlfn.IFS(I235="租金",TEXT(D235,"m/d")&amp;"-"&amp;TEXT(E235,"m/d")&amp;IF(F235,"欠"&amp;(-F235),"已清"),I235="押金","押金"&amp;IF(F235,"欠"&amp;(-F235),"已清"))</f>
        <v>5/23-6/22已清</v>
      </c>
    </row>
    <row r="236" spans="1:11" hidden="1" x14ac:dyDescent="0.15">
      <c r="A236" s="157" t="s">
        <v>718</v>
      </c>
      <c r="B236" s="82" t="s">
        <v>269</v>
      </c>
      <c r="C236" s="82" t="s">
        <v>262</v>
      </c>
      <c r="D236" s="196">
        <v>45071</v>
      </c>
      <c r="E236" s="196">
        <v>45077</v>
      </c>
      <c r="F236" s="193">
        <v>0</v>
      </c>
      <c r="G236" s="105">
        <v>1950</v>
      </c>
      <c r="H236" s="37">
        <v>45071</v>
      </c>
      <c r="I236" s="203" t="s">
        <v>698</v>
      </c>
      <c r="J236" s="1" t="s">
        <v>694</v>
      </c>
      <c r="K236" t="str" cm="1">
        <f t="array" ref="K236">_xlfn.IFS(I236="租金",TEXT(D236,"m/d")&amp;"-"&amp;TEXT(E236,"m/d")&amp;IF(F236,"欠"&amp;(-F236),"已清"),I236="押金","押金"&amp;IF(F236,"欠"&amp;(-F236),"已清"))</f>
        <v>5/25-5/31已清</v>
      </c>
    </row>
    <row r="237" spans="1:11" hidden="1" x14ac:dyDescent="0.15">
      <c r="A237" s="157" t="s">
        <v>944</v>
      </c>
      <c r="B237" s="82" t="s">
        <v>550</v>
      </c>
      <c r="C237" s="82" t="s">
        <v>551</v>
      </c>
      <c r="D237" s="196">
        <v>45073</v>
      </c>
      <c r="E237" s="196">
        <v>45103</v>
      </c>
      <c r="F237" s="193">
        <v>-3200</v>
      </c>
      <c r="G237" s="105">
        <v>4000</v>
      </c>
      <c r="H237" s="37">
        <v>45071</v>
      </c>
      <c r="I237" s="203" t="s">
        <v>698</v>
      </c>
      <c r="J237" s="1" t="s">
        <v>694</v>
      </c>
      <c r="K237" t="str" cm="1">
        <f t="array" ref="K237">_xlfn.IFS(I237="租金",TEXT(D237,"m/d")&amp;"-"&amp;TEXT(E237,"m/d")&amp;IF(F237,"欠"&amp;(-F237),"已清"),I237="押金","押金"&amp;IF(F237,"欠"&amp;(-F237),"已清"))</f>
        <v>5/27-6/26欠3200</v>
      </c>
    </row>
    <row r="238" spans="1:11" hidden="1" x14ac:dyDescent="0.15">
      <c r="A238" s="157" t="s">
        <v>724</v>
      </c>
      <c r="B238" s="82" t="s">
        <v>332</v>
      </c>
      <c r="C238" s="82" t="s">
        <v>549</v>
      </c>
      <c r="D238" s="196">
        <v>45072</v>
      </c>
      <c r="E238" s="196">
        <v>45078</v>
      </c>
      <c r="F238" s="193">
        <v>0</v>
      </c>
      <c r="G238" s="105">
        <v>1900</v>
      </c>
      <c r="H238" s="37">
        <v>45071</v>
      </c>
      <c r="I238" s="203" t="s">
        <v>698</v>
      </c>
      <c r="J238" s="1" t="s">
        <v>694</v>
      </c>
      <c r="K238" t="str" cm="1">
        <f t="array" ref="K238">_xlfn.IFS(I238="租金",TEXT(D238,"m/d")&amp;"-"&amp;TEXT(E238,"m/d")&amp;IF(F238,"欠"&amp;(-F238),"已清"),I238="押金","押金"&amp;IF(F238,"欠"&amp;(-F238),"已清"))</f>
        <v>5/26-6/1已清</v>
      </c>
    </row>
    <row r="239" spans="1:11" hidden="1" x14ac:dyDescent="0.15">
      <c r="A239" s="157" t="s">
        <v>858</v>
      </c>
      <c r="B239" s="82" t="s">
        <v>558</v>
      </c>
      <c r="C239" s="82" t="s">
        <v>559</v>
      </c>
      <c r="D239" s="196">
        <v>45067</v>
      </c>
      <c r="E239" s="196">
        <v>45097</v>
      </c>
      <c r="F239" s="193">
        <v>0</v>
      </c>
      <c r="G239" s="105">
        <v>1000</v>
      </c>
      <c r="H239" s="37">
        <v>45071</v>
      </c>
      <c r="I239" s="203" t="s">
        <v>698</v>
      </c>
      <c r="J239" s="1" t="s">
        <v>694</v>
      </c>
      <c r="K239" t="str" cm="1">
        <f t="array" ref="K239">_xlfn.IFS(I239="租金",TEXT(D239,"m/d")&amp;"-"&amp;TEXT(E239,"m/d")&amp;IF(F239,"欠"&amp;(-F239),"已清"),I239="押金","押金"&amp;IF(F239,"欠"&amp;(-F239),"已清"))</f>
        <v>5/21-6/20已清</v>
      </c>
    </row>
    <row r="240" spans="1:11" hidden="1" x14ac:dyDescent="0.15">
      <c r="A240" s="157" t="s">
        <v>773</v>
      </c>
      <c r="B240" s="82" t="s">
        <v>312</v>
      </c>
      <c r="C240" s="82" t="s">
        <v>297</v>
      </c>
      <c r="D240" s="196">
        <v>45070</v>
      </c>
      <c r="E240" s="196">
        <v>45076</v>
      </c>
      <c r="F240" s="193">
        <v>0</v>
      </c>
      <c r="G240" s="105">
        <v>1950</v>
      </c>
      <c r="H240" s="37">
        <v>45071</v>
      </c>
      <c r="I240" s="203" t="s">
        <v>698</v>
      </c>
      <c r="J240" s="1" t="s">
        <v>694</v>
      </c>
      <c r="K240" t="str" cm="1">
        <f t="array" ref="K240">_xlfn.IFS(I240="租金",TEXT(D240,"m/d")&amp;"-"&amp;TEXT(E240,"m/d")&amp;IF(F240,"欠"&amp;(-F240),"已清"),I240="押金","押金"&amp;IF(F240,"欠"&amp;(-F240),"已清"))</f>
        <v>5/24-5/30已清</v>
      </c>
    </row>
    <row r="241" spans="1:11" hidden="1" x14ac:dyDescent="0.15">
      <c r="A241" s="157" t="s">
        <v>722</v>
      </c>
      <c r="B241" s="82" t="s">
        <v>400</v>
      </c>
      <c r="C241" s="82" t="s">
        <v>294</v>
      </c>
      <c r="D241" s="196">
        <v>45058</v>
      </c>
      <c r="E241" s="196">
        <v>45088</v>
      </c>
      <c r="F241" s="193">
        <v>-3500</v>
      </c>
      <c r="G241" s="105">
        <v>2000</v>
      </c>
      <c r="H241" s="37">
        <v>45071</v>
      </c>
      <c r="I241" s="203" t="s">
        <v>698</v>
      </c>
      <c r="J241" s="1" t="s">
        <v>694</v>
      </c>
      <c r="K241" t="str" cm="1">
        <f t="array" ref="K241">_xlfn.IFS(I241="租金",TEXT(D241,"m/d")&amp;"-"&amp;TEXT(E241,"m/d")&amp;IF(F241,"欠"&amp;(-F241),"已清"),I241="押金","押金"&amp;IF(F241,"欠"&amp;(-F241),"已清"))</f>
        <v>5/12-6/11欠3500</v>
      </c>
    </row>
    <row r="242" spans="1:11" hidden="1" x14ac:dyDescent="0.15">
      <c r="A242" s="157" t="s">
        <v>749</v>
      </c>
      <c r="B242" s="82" t="s">
        <v>327</v>
      </c>
      <c r="C242" s="82" t="s">
        <v>436</v>
      </c>
      <c r="D242" s="196">
        <v>45058</v>
      </c>
      <c r="E242" s="196">
        <v>45088</v>
      </c>
      <c r="F242" s="193">
        <v>-3500</v>
      </c>
      <c r="G242" s="105">
        <v>2000</v>
      </c>
      <c r="H242" s="37">
        <v>45071</v>
      </c>
      <c r="I242" s="203" t="s">
        <v>698</v>
      </c>
      <c r="J242" s="1" t="s">
        <v>694</v>
      </c>
      <c r="K242" t="str" cm="1">
        <f t="array" ref="K242">_xlfn.IFS(I242="租金",TEXT(D242,"m/d")&amp;"-"&amp;TEXT(E242,"m/d")&amp;IF(F242,"欠"&amp;(-F242),"已清"),I242="押金","押金"&amp;IF(F242,"欠"&amp;(-F242),"已清"))</f>
        <v>5/12-6/11欠3500</v>
      </c>
    </row>
    <row r="243" spans="1:11" hidden="1" x14ac:dyDescent="0.15">
      <c r="A243" s="157" t="s">
        <v>777</v>
      </c>
      <c r="B243" s="82" t="s">
        <v>386</v>
      </c>
      <c r="C243" s="82" t="s">
        <v>401</v>
      </c>
      <c r="D243" s="196">
        <v>45075</v>
      </c>
      <c r="E243" s="196">
        <v>45105</v>
      </c>
      <c r="F243" s="193">
        <v>0</v>
      </c>
      <c r="G243" s="210">
        <v>2000</v>
      </c>
      <c r="H243" s="37">
        <v>45072</v>
      </c>
      <c r="I243" s="203" t="s">
        <v>697</v>
      </c>
      <c r="J243" s="1" t="s">
        <v>694</v>
      </c>
      <c r="K243" t="str" cm="1">
        <f t="array" ref="K243">_xlfn.IFS(I243="租金",TEXT(D243,"m/d")&amp;"-"&amp;TEXT(E243,"m/d")&amp;IF(F243,"欠"&amp;(-F243),"已清"),I243="押金","押金"&amp;IF(F243,"欠"&amp;(-F243),"已清"))</f>
        <v>押金已清</v>
      </c>
    </row>
    <row r="244" spans="1:11" hidden="1" x14ac:dyDescent="0.15">
      <c r="A244" s="157" t="s">
        <v>729</v>
      </c>
      <c r="B244" s="82" t="s">
        <v>466</v>
      </c>
      <c r="C244" s="82" t="s">
        <v>467</v>
      </c>
      <c r="D244" s="196">
        <v>45056</v>
      </c>
      <c r="E244" s="196">
        <v>45086</v>
      </c>
      <c r="F244" s="193">
        <v>-4200</v>
      </c>
      <c r="G244" s="105">
        <v>3000</v>
      </c>
      <c r="H244" s="37">
        <v>45072</v>
      </c>
      <c r="I244" s="203" t="s">
        <v>698</v>
      </c>
      <c r="J244" s="1" t="s">
        <v>694</v>
      </c>
      <c r="K244" t="str" cm="1">
        <f t="array" ref="K244">_xlfn.IFS(I244="租金",TEXT(D244,"m/d")&amp;"-"&amp;TEXT(E244,"m/d")&amp;IF(F244,"欠"&amp;(-F244),"已清"),I244="押金","押金"&amp;IF(F244,"欠"&amp;(-F244),"已清"))</f>
        <v>5/10-6/9欠4200</v>
      </c>
    </row>
    <row r="245" spans="1:11" hidden="1" x14ac:dyDescent="0.15">
      <c r="A245" s="157" t="s">
        <v>745</v>
      </c>
      <c r="B245" s="82" t="s">
        <v>283</v>
      </c>
      <c r="C245" s="201" t="s">
        <v>779</v>
      </c>
      <c r="D245" s="196">
        <v>45054</v>
      </c>
      <c r="E245" s="196">
        <v>45084</v>
      </c>
      <c r="F245" s="193">
        <v>0</v>
      </c>
      <c r="G245" s="105">
        <v>3600</v>
      </c>
      <c r="H245" s="37">
        <v>45072</v>
      </c>
      <c r="I245" s="203" t="s">
        <v>698</v>
      </c>
      <c r="J245" s="1" t="s">
        <v>694</v>
      </c>
      <c r="K245" t="str" cm="1">
        <f t="array" ref="K245">_xlfn.IFS(I245="租金",TEXT(D245,"m/d")&amp;"-"&amp;TEXT(E245,"m/d")&amp;IF(F245,"欠"&amp;(-F245),"已清"),I245="押金","押金"&amp;IF(F245,"欠"&amp;(-F245),"已清"))</f>
        <v>5/8-6/7已清</v>
      </c>
    </row>
    <row r="246" spans="1:11" hidden="1" x14ac:dyDescent="0.15">
      <c r="A246" s="157" t="s">
        <v>865</v>
      </c>
      <c r="B246" s="82" t="s">
        <v>534</v>
      </c>
      <c r="C246" s="82" t="s">
        <v>420</v>
      </c>
      <c r="D246" s="196">
        <v>45074</v>
      </c>
      <c r="E246" s="196">
        <v>45104</v>
      </c>
      <c r="F246" s="193">
        <v>0</v>
      </c>
      <c r="G246" s="105">
        <v>5500</v>
      </c>
      <c r="H246" s="37">
        <v>45072</v>
      </c>
      <c r="I246" s="203" t="s">
        <v>698</v>
      </c>
      <c r="J246" s="1" t="s">
        <v>694</v>
      </c>
      <c r="K246" t="str" cm="1">
        <f t="array" ref="K246">_xlfn.IFS(I246="租金",TEXT(D246,"m/d")&amp;"-"&amp;TEXT(E246,"m/d")&amp;IF(F246,"欠"&amp;(-F246),"已清"),I246="押金","押金"&amp;IF(F246,"欠"&amp;(-F246),"已清"))</f>
        <v>5/28-6/27已清</v>
      </c>
    </row>
    <row r="247" spans="1:11" hidden="1" x14ac:dyDescent="0.15">
      <c r="A247" s="157" t="s">
        <v>750</v>
      </c>
      <c r="B247" s="82" t="s">
        <v>571</v>
      </c>
      <c r="C247" s="82" t="s">
        <v>572</v>
      </c>
      <c r="D247" s="196">
        <v>45072</v>
      </c>
      <c r="E247" s="196">
        <v>45102</v>
      </c>
      <c r="F247" s="193">
        <v>0</v>
      </c>
      <c r="G247" s="169">
        <v>7300</v>
      </c>
      <c r="H247" s="37">
        <v>45072</v>
      </c>
      <c r="I247" s="203" t="s">
        <v>698</v>
      </c>
      <c r="J247" s="1" t="s">
        <v>950</v>
      </c>
      <c r="K247" t="str" cm="1">
        <f t="array" ref="K247">_xlfn.IFS(I247="租金",TEXT(D247,"m/d")&amp;"-"&amp;TEXT(E247,"m/d")&amp;IF(F247,"欠"&amp;(-F247),"已清"),I247="押金","押金"&amp;IF(F247,"欠"&amp;(-F247),"已清"))</f>
        <v>5/26-6/25已清</v>
      </c>
    </row>
    <row r="248" spans="1:11" hidden="1" x14ac:dyDescent="0.15">
      <c r="A248" s="157" t="s">
        <v>893</v>
      </c>
      <c r="B248" s="82" t="s">
        <v>622</v>
      </c>
      <c r="C248" s="82" t="s">
        <v>582</v>
      </c>
      <c r="D248" s="196">
        <v>45052</v>
      </c>
      <c r="E248" s="196">
        <v>45082</v>
      </c>
      <c r="F248" s="193">
        <v>0</v>
      </c>
      <c r="G248" s="105">
        <v>2500</v>
      </c>
      <c r="H248" s="37">
        <v>45072</v>
      </c>
      <c r="I248" s="203" t="s">
        <v>698</v>
      </c>
      <c r="J248" s="1" t="s">
        <v>694</v>
      </c>
      <c r="K248" t="str" cm="1">
        <f t="array" ref="K248">_xlfn.IFS(I248="租金",TEXT(D248,"m/d")&amp;"-"&amp;TEXT(E248,"m/d")&amp;IF(F248,"欠"&amp;(-F248),"已清"),I248="押金","押金"&amp;IF(F248,"欠"&amp;(-F248),"已清"))</f>
        <v>5/6-6/5已清</v>
      </c>
    </row>
    <row r="249" spans="1:11" hidden="1" x14ac:dyDescent="0.15">
      <c r="A249" s="157" t="s">
        <v>747</v>
      </c>
      <c r="B249" s="82" t="s">
        <v>397</v>
      </c>
      <c r="C249" s="82" t="s">
        <v>570</v>
      </c>
      <c r="D249" s="196">
        <v>45073</v>
      </c>
      <c r="E249" s="196">
        <v>45079</v>
      </c>
      <c r="F249" s="193">
        <v>-1000</v>
      </c>
      <c r="G249" s="105">
        <v>1900</v>
      </c>
      <c r="H249" s="37">
        <v>45072</v>
      </c>
      <c r="I249" s="203" t="s">
        <v>698</v>
      </c>
      <c r="J249" s="1" t="s">
        <v>694</v>
      </c>
      <c r="K249" t="str" cm="1">
        <f t="array" ref="K249">_xlfn.IFS(I249="租金",TEXT(D249,"m/d")&amp;"-"&amp;TEXT(E249,"m/d")&amp;IF(F249,"欠"&amp;(-F249),"已清"),I249="押金","押金"&amp;IF(F249,"欠"&amp;(-F249),"已清"))</f>
        <v>5/27-6/2欠1000</v>
      </c>
    </row>
    <row r="250" spans="1:11" hidden="1" x14ac:dyDescent="0.15">
      <c r="A250" s="157" t="s">
        <v>746</v>
      </c>
      <c r="B250" s="82" t="s">
        <v>796</v>
      </c>
      <c r="C250" s="82" t="s">
        <v>431</v>
      </c>
      <c r="D250" s="196">
        <v>45058</v>
      </c>
      <c r="E250" s="196">
        <v>45088</v>
      </c>
      <c r="F250" s="193">
        <v>0</v>
      </c>
      <c r="G250" s="210">
        <v>1000</v>
      </c>
      <c r="H250" s="37">
        <v>45072</v>
      </c>
      <c r="I250" s="203" t="s">
        <v>697</v>
      </c>
      <c r="J250" s="1" t="s">
        <v>694</v>
      </c>
      <c r="K250" t="str" cm="1">
        <f t="array" ref="K250">_xlfn.IFS(I250="租金",TEXT(D250,"m/d")&amp;"-"&amp;TEXT(E250,"m/d")&amp;IF(F250,"欠"&amp;(-F250),"已清"),I250="押金","押金"&amp;IF(F250,"欠"&amp;(-F250),"已清"))</f>
        <v>押金已清</v>
      </c>
    </row>
    <row r="251" spans="1:11" hidden="1" x14ac:dyDescent="0.15">
      <c r="A251" s="157" t="s">
        <v>778</v>
      </c>
      <c r="B251" s="82" t="s">
        <v>625</v>
      </c>
      <c r="C251" s="82" t="s">
        <v>596</v>
      </c>
      <c r="D251" s="196">
        <v>45052</v>
      </c>
      <c r="E251" s="196">
        <v>45082</v>
      </c>
      <c r="F251" s="193">
        <v>0</v>
      </c>
      <c r="G251" s="105">
        <v>1800</v>
      </c>
      <c r="H251" s="37">
        <v>45072</v>
      </c>
      <c r="I251" s="203" t="s">
        <v>698</v>
      </c>
      <c r="J251" s="1" t="s">
        <v>694</v>
      </c>
      <c r="K251" t="str" cm="1">
        <f t="array" ref="K251">_xlfn.IFS(I251="租金",TEXT(D251,"m/d")&amp;"-"&amp;TEXT(E251,"m/d")&amp;IF(F251,"欠"&amp;(-F251),"已清"),I251="押金","押金"&amp;IF(F251,"欠"&amp;(-F251),"已清"))</f>
        <v>5/6-6/5已清</v>
      </c>
    </row>
    <row r="252" spans="1:11" hidden="1" x14ac:dyDescent="0.15">
      <c r="A252" s="157" t="s">
        <v>945</v>
      </c>
      <c r="B252" s="82" t="s">
        <v>946</v>
      </c>
      <c r="C252" s="82" t="s">
        <v>427</v>
      </c>
      <c r="D252" s="196" t="s">
        <v>236</v>
      </c>
      <c r="E252" s="196" t="s">
        <v>236</v>
      </c>
      <c r="F252" s="193">
        <v>0</v>
      </c>
      <c r="G252" s="105">
        <v>200</v>
      </c>
      <c r="H252" s="37">
        <v>45073</v>
      </c>
      <c r="I252" s="203" t="s">
        <v>698</v>
      </c>
      <c r="J252" s="1" t="s">
        <v>694</v>
      </c>
      <c r="K252" t="str" cm="1">
        <f t="array" ref="K252">_xlfn.IFS(I252="租金",TEXT(D252,"m/d")&amp;"-"&amp;TEXT(E252,"m/d")&amp;IF(F252,"欠"&amp;(-F252),"已清"),I252="押金","押金"&amp;IF(F252,"欠"&amp;(-F252),"已清"))</f>
        <v>-已清</v>
      </c>
    </row>
    <row r="253" spans="1:11" hidden="1" x14ac:dyDescent="0.15">
      <c r="A253" s="157" t="s">
        <v>879</v>
      </c>
      <c r="B253" s="82" t="s">
        <v>252</v>
      </c>
      <c r="C253" s="82" t="s">
        <v>258</v>
      </c>
      <c r="D253" s="196">
        <v>45073</v>
      </c>
      <c r="E253" s="196">
        <v>45079</v>
      </c>
      <c r="F253" s="193">
        <v>0</v>
      </c>
      <c r="G253" s="105">
        <v>1950</v>
      </c>
      <c r="H253" s="37">
        <v>45073</v>
      </c>
      <c r="I253" s="203" t="s">
        <v>698</v>
      </c>
      <c r="J253" s="1" t="s">
        <v>694</v>
      </c>
      <c r="K253" t="str" cm="1">
        <f t="array" ref="K253">_xlfn.IFS(I253="租金",TEXT(D253,"m/d")&amp;"-"&amp;TEXT(E253,"m/d")&amp;IF(F253,"欠"&amp;(-F253),"已清"),I253="押金","押金"&amp;IF(F253,"欠"&amp;(-F253),"已清"))</f>
        <v>5/27-6/2已清</v>
      </c>
    </row>
    <row r="254" spans="1:11" hidden="1" x14ac:dyDescent="0.15">
      <c r="A254" s="157" t="s">
        <v>826</v>
      </c>
      <c r="B254" s="82" t="s">
        <v>503</v>
      </c>
      <c r="C254" s="82" t="s">
        <v>381</v>
      </c>
      <c r="D254" s="196">
        <v>45066</v>
      </c>
      <c r="E254" s="196">
        <v>45096</v>
      </c>
      <c r="F254" s="193">
        <v>-2000</v>
      </c>
      <c r="G254" s="105">
        <v>5000</v>
      </c>
      <c r="H254" s="37">
        <v>45073</v>
      </c>
      <c r="I254" s="203" t="s">
        <v>698</v>
      </c>
      <c r="J254" s="1" t="s">
        <v>694</v>
      </c>
      <c r="K254" s="1" t="s">
        <v>951</v>
      </c>
    </row>
    <row r="255" spans="1:11" hidden="1" x14ac:dyDescent="0.15">
      <c r="A255" s="157" t="s">
        <v>748</v>
      </c>
      <c r="B255" s="82" t="s">
        <v>387</v>
      </c>
      <c r="C255" s="82" t="s">
        <v>365</v>
      </c>
      <c r="D255" s="196">
        <v>45075</v>
      </c>
      <c r="E255" s="196">
        <v>45105</v>
      </c>
      <c r="F255" s="193">
        <v>-2000</v>
      </c>
      <c r="G255" s="105">
        <v>7000</v>
      </c>
      <c r="H255" s="37">
        <v>45074</v>
      </c>
      <c r="I255" s="203" t="s">
        <v>698</v>
      </c>
      <c r="J255" s="1" t="s">
        <v>694</v>
      </c>
      <c r="K255" t="str" cm="1">
        <f t="array" ref="K255">_xlfn.IFS(I255="租金",TEXT(D255,"m/d")&amp;"-"&amp;TEXT(E255,"m/d")&amp;IF(F255,"欠"&amp;(-F255),"已清"),I255="押金","押金"&amp;IF(F255,"欠"&amp;(-F255),"已清"))</f>
        <v>5/29-6/28欠2000</v>
      </c>
    </row>
    <row r="256" spans="1:11" hidden="1" x14ac:dyDescent="0.15">
      <c r="A256" s="157" t="s">
        <v>891</v>
      </c>
      <c r="B256" s="82" t="s">
        <v>394</v>
      </c>
      <c r="C256" s="82" t="s">
        <v>413</v>
      </c>
      <c r="D256" s="196">
        <v>45075</v>
      </c>
      <c r="E256" s="196">
        <v>45105</v>
      </c>
      <c r="F256" s="193">
        <v>0</v>
      </c>
      <c r="G256" s="105">
        <v>7300</v>
      </c>
      <c r="H256" s="37">
        <v>45075</v>
      </c>
      <c r="I256" s="203" t="s">
        <v>698</v>
      </c>
      <c r="J256" s="1" t="s">
        <v>694</v>
      </c>
      <c r="K256" t="str" cm="1">
        <f t="array" ref="K256">_xlfn.IFS(I256="租金",TEXT(D256,"m/d")&amp;"-"&amp;TEXT(E256,"m/d")&amp;IF(F256,"欠"&amp;(-F256),"已清"),I256="押金","押金"&amp;IF(F256,"欠"&amp;(-F256),"已清"))</f>
        <v>5/29-6/28已清</v>
      </c>
    </row>
    <row r="257" spans="1:11" hidden="1" x14ac:dyDescent="0.15">
      <c r="A257" s="157" t="s">
        <v>887</v>
      </c>
      <c r="B257" s="82" t="s">
        <v>357</v>
      </c>
      <c r="C257" s="82" t="s">
        <v>364</v>
      </c>
      <c r="D257" s="196">
        <v>45069</v>
      </c>
      <c r="E257" s="196">
        <v>45075</v>
      </c>
      <c r="F257" s="193">
        <v>0</v>
      </c>
      <c r="G257" s="105">
        <v>1900</v>
      </c>
      <c r="H257" s="37">
        <v>45075</v>
      </c>
      <c r="I257" s="203" t="s">
        <v>698</v>
      </c>
      <c r="J257" s="1" t="s">
        <v>694</v>
      </c>
      <c r="K257" t="str" cm="1">
        <f t="array" ref="K257">_xlfn.IFS(I257="租金",TEXT(D257,"m/d")&amp;"-"&amp;TEXT(E257,"m/d")&amp;IF(F257,"欠"&amp;(-F257),"已清"),I257="押金","押金"&amp;IF(F257,"欠"&amp;(-F257),"已清"))</f>
        <v>5/23-5/29已清</v>
      </c>
    </row>
    <row r="258" spans="1:11" hidden="1" x14ac:dyDescent="0.15">
      <c r="A258" s="157" t="s">
        <v>736</v>
      </c>
      <c r="B258" s="82" t="s">
        <v>396</v>
      </c>
      <c r="C258" s="82" t="s">
        <v>569</v>
      </c>
      <c r="D258" s="196">
        <v>45071</v>
      </c>
      <c r="E258" s="196">
        <v>45101</v>
      </c>
      <c r="F258" s="193">
        <v>-5350</v>
      </c>
      <c r="G258" s="105">
        <v>1950</v>
      </c>
      <c r="H258" s="37">
        <v>45075</v>
      </c>
      <c r="I258" s="203" t="s">
        <v>698</v>
      </c>
      <c r="J258" s="1" t="s">
        <v>694</v>
      </c>
      <c r="K258" s="152" t="s">
        <v>1084</v>
      </c>
    </row>
    <row r="259" spans="1:11" hidden="1" x14ac:dyDescent="0.15">
      <c r="A259" s="157" t="s">
        <v>841</v>
      </c>
      <c r="B259" s="82" t="s">
        <v>554</v>
      </c>
      <c r="C259" s="82" t="s">
        <v>555</v>
      </c>
      <c r="D259" s="196">
        <v>45047</v>
      </c>
      <c r="E259" s="196">
        <v>45077</v>
      </c>
      <c r="F259" s="193">
        <v>-4000</v>
      </c>
      <c r="G259" s="105">
        <v>1000</v>
      </c>
      <c r="H259" s="37">
        <v>45076</v>
      </c>
      <c r="I259" s="203" t="s">
        <v>698</v>
      </c>
      <c r="J259" s="1" t="s">
        <v>694</v>
      </c>
      <c r="K259" t="str" cm="1">
        <f t="array" ref="K259">_xlfn.IFS(I259="租金",TEXT(D259,"m/d")&amp;"-"&amp;TEXT(E259,"m/d")&amp;IF(F259,"欠"&amp;(-F259),"已清"),I259="押金","押金"&amp;IF(F259,"欠"&amp;(-F259),"已清"))</f>
        <v>5/1-5/31欠4000</v>
      </c>
    </row>
    <row r="260" spans="1:11" hidden="1" x14ac:dyDescent="0.15">
      <c r="A260" s="157" t="s">
        <v>730</v>
      </c>
      <c r="B260" s="82" t="s">
        <v>495</v>
      </c>
      <c r="C260" s="82" t="s">
        <v>496</v>
      </c>
      <c r="D260" s="196">
        <v>45017</v>
      </c>
      <c r="E260" s="196">
        <v>45046</v>
      </c>
      <c r="F260" s="193">
        <v>-5500</v>
      </c>
      <c r="G260" s="105">
        <v>1500</v>
      </c>
      <c r="H260" s="37">
        <v>45076</v>
      </c>
      <c r="I260" s="203" t="s">
        <v>698</v>
      </c>
      <c r="J260" s="1" t="s">
        <v>694</v>
      </c>
      <c r="K260" t="str" cm="1">
        <f t="array" ref="K260">_xlfn.IFS(I260="租金",TEXT(D260,"m/d")&amp;"-"&amp;TEXT(E260,"m/d")&amp;IF(F260,"欠"&amp;(-F260),"已清"),I260="押金","押金"&amp;IF(F260,"欠"&amp;(-F260),"已清"))</f>
        <v>4/1-4/30欠5500</v>
      </c>
    </row>
    <row r="261" spans="1:11" hidden="1" x14ac:dyDescent="0.15">
      <c r="A261" s="157" t="s">
        <v>755</v>
      </c>
      <c r="B261" s="82" t="s">
        <v>497</v>
      </c>
      <c r="C261" s="82" t="s">
        <v>498</v>
      </c>
      <c r="D261" s="196">
        <v>45052</v>
      </c>
      <c r="E261" s="196">
        <v>45082</v>
      </c>
      <c r="F261" s="193">
        <v>0</v>
      </c>
      <c r="G261" s="105">
        <v>1200</v>
      </c>
      <c r="H261" s="37">
        <v>45076</v>
      </c>
      <c r="I261" s="203" t="s">
        <v>698</v>
      </c>
      <c r="J261" s="1" t="s">
        <v>694</v>
      </c>
      <c r="K261" t="str" cm="1">
        <f t="array" ref="K261">_xlfn.IFS(I261="租金",TEXT(D261,"m/d")&amp;"-"&amp;TEXT(E261,"m/d")&amp;IF(F261,"欠"&amp;(-F261),"已清"),I261="押金","押金"&amp;IF(F261,"欠"&amp;(-F261),"已清"))</f>
        <v>5/6-6/5已清</v>
      </c>
    </row>
    <row r="262" spans="1:11" hidden="1" x14ac:dyDescent="0.15">
      <c r="A262" s="157" t="s">
        <v>766</v>
      </c>
      <c r="B262" s="82" t="s">
        <v>305</v>
      </c>
      <c r="C262" s="82" t="s">
        <v>548</v>
      </c>
      <c r="D262" s="196">
        <v>45068</v>
      </c>
      <c r="E262" s="196">
        <v>45074</v>
      </c>
      <c r="F262" s="193">
        <v>0</v>
      </c>
      <c r="G262" s="105">
        <v>1750</v>
      </c>
      <c r="H262" s="37">
        <v>45076</v>
      </c>
      <c r="I262" s="203" t="s">
        <v>698</v>
      </c>
      <c r="J262" s="1" t="s">
        <v>694</v>
      </c>
      <c r="K262" t="str" cm="1">
        <f t="array" ref="K262">_xlfn.IFS(I262="租金",TEXT(D262,"m/d")&amp;"-"&amp;TEXT(E262,"m/d")&amp;IF(F262,"欠"&amp;(-F262),"已清"),I262="押金","押金"&amp;IF(F262,"欠"&amp;(-F262),"已清"))</f>
        <v>5/22-5/28已清</v>
      </c>
    </row>
    <row r="263" spans="1:11" hidden="1" x14ac:dyDescent="0.15">
      <c r="A263" s="157" t="s">
        <v>699</v>
      </c>
      <c r="B263" s="82" t="s">
        <v>527</v>
      </c>
      <c r="C263" s="82" t="s">
        <v>528</v>
      </c>
      <c r="D263" s="196">
        <v>45055</v>
      </c>
      <c r="E263" s="196">
        <v>45085</v>
      </c>
      <c r="F263" s="193">
        <v>-4500</v>
      </c>
      <c r="G263" s="105">
        <v>2000</v>
      </c>
      <c r="H263" s="37">
        <v>45076</v>
      </c>
      <c r="I263" s="203" t="s">
        <v>698</v>
      </c>
      <c r="J263" s="1" t="s">
        <v>694</v>
      </c>
      <c r="K263" t="str" cm="1">
        <f t="array" ref="K263">_xlfn.IFS(I263="租金",TEXT(D263,"m/d")&amp;"-"&amp;TEXT(E263,"m/d")&amp;IF(F263,"欠"&amp;(-F263),"已清"),I263="押金","押金"&amp;IF(F263,"欠"&amp;(-F263),"已清"))</f>
        <v>5/9-6/8欠4500</v>
      </c>
    </row>
    <row r="264" spans="1:11" hidden="1" x14ac:dyDescent="0.15">
      <c r="A264" s="157" t="s">
        <v>785</v>
      </c>
      <c r="B264" s="82" t="s">
        <v>599</v>
      </c>
      <c r="C264" s="82" t="s">
        <v>600</v>
      </c>
      <c r="D264" s="196">
        <v>45083</v>
      </c>
      <c r="E264" s="196">
        <v>45112</v>
      </c>
      <c r="F264" s="193">
        <v>0</v>
      </c>
      <c r="G264" s="168">
        <v>5500</v>
      </c>
      <c r="H264" s="37">
        <v>45076</v>
      </c>
      <c r="I264" s="203" t="s">
        <v>698</v>
      </c>
      <c r="J264" s="1" t="s">
        <v>695</v>
      </c>
      <c r="K264" t="str" cm="1">
        <f t="array" ref="K264">_xlfn.IFS(I264="租金",TEXT(D264,"m/d")&amp;"-"&amp;TEXT(E264,"m/d")&amp;IF(F264,"欠"&amp;(-F264),"已清"),I264="押金","押金"&amp;IF(F264,"欠"&amp;(-F264),"已清"))</f>
        <v>6/6-7/5已清</v>
      </c>
    </row>
    <row r="265" spans="1:11" hidden="1" x14ac:dyDescent="0.15">
      <c r="A265" s="157" t="s">
        <v>854</v>
      </c>
      <c r="B265" s="82" t="s">
        <v>441</v>
      </c>
      <c r="C265" s="82" t="s">
        <v>442</v>
      </c>
      <c r="D265" s="196">
        <v>45056</v>
      </c>
      <c r="E265" s="196">
        <v>45086</v>
      </c>
      <c r="F265" s="193">
        <v>-500</v>
      </c>
      <c r="G265" s="105">
        <v>1500</v>
      </c>
      <c r="H265" s="37">
        <v>45076</v>
      </c>
      <c r="I265" s="203" t="s">
        <v>698</v>
      </c>
      <c r="J265" s="1" t="s">
        <v>694</v>
      </c>
      <c r="K265" t="str" cm="1">
        <f t="array" ref="K265">_xlfn.IFS(I265="租金",TEXT(D265,"m/d")&amp;"-"&amp;TEXT(E265,"m/d")&amp;IF(F265,"欠"&amp;(-F265),"已清"),I265="押金","押金"&amp;IF(F265,"欠"&amp;(-F265),"已清"))</f>
        <v>5/10-6/9欠500</v>
      </c>
    </row>
    <row r="266" spans="1:11" hidden="1" x14ac:dyDescent="0.15">
      <c r="A266" s="157" t="s">
        <v>818</v>
      </c>
      <c r="B266" s="82" t="s">
        <v>306</v>
      </c>
      <c r="C266" s="82" t="s">
        <v>560</v>
      </c>
      <c r="D266" s="196">
        <v>45076</v>
      </c>
      <c r="E266" s="196">
        <v>45082</v>
      </c>
      <c r="F266" s="193">
        <v>0</v>
      </c>
      <c r="G266" s="105">
        <v>1950</v>
      </c>
      <c r="H266" s="37">
        <v>45076</v>
      </c>
      <c r="I266" s="203" t="s">
        <v>698</v>
      </c>
      <c r="J266" s="1" t="s">
        <v>694</v>
      </c>
      <c r="K266" t="str" cm="1">
        <f t="array" ref="K266">_xlfn.IFS(I266="租金",TEXT(D266,"m/d")&amp;"-"&amp;TEXT(E266,"m/d")&amp;IF(F266,"欠"&amp;(-F266),"已清"),I266="押金","押金"&amp;IF(F266,"欠"&amp;(-F266),"已清"))</f>
        <v>5/30-6/5已清</v>
      </c>
    </row>
    <row r="267" spans="1:11" hidden="1" x14ac:dyDescent="0.15">
      <c r="A267" s="157" t="s">
        <v>864</v>
      </c>
      <c r="B267" s="202" t="s">
        <v>483</v>
      </c>
      <c r="C267" s="82" t="s">
        <v>484</v>
      </c>
      <c r="D267" s="196">
        <v>45043</v>
      </c>
      <c r="E267" s="196">
        <v>45072</v>
      </c>
      <c r="F267" s="193">
        <v>0</v>
      </c>
      <c r="G267" s="168">
        <v>3500</v>
      </c>
      <c r="H267" s="37">
        <v>45076</v>
      </c>
      <c r="I267" s="203" t="s">
        <v>698</v>
      </c>
      <c r="J267" s="1" t="s">
        <v>695</v>
      </c>
      <c r="K267" t="str" cm="1">
        <f t="array" ref="K267">_xlfn.IFS(I267="租金",TEXT(D267,"m/d")&amp;"-"&amp;TEXT(E267,"m/d")&amp;IF(F267,"欠"&amp;(-F267),"已清"),I267="押金","押金"&amp;IF(F267,"欠"&amp;(-F267),"已清"))</f>
        <v>4/27-5/26已清</v>
      </c>
    </row>
    <row r="268" spans="1:11" hidden="1" x14ac:dyDescent="0.15">
      <c r="A268" s="157" t="s">
        <v>865</v>
      </c>
      <c r="B268" s="82" t="s">
        <v>534</v>
      </c>
      <c r="C268" s="82" t="s">
        <v>420</v>
      </c>
      <c r="D268" s="196">
        <v>45074</v>
      </c>
      <c r="E268" s="196">
        <v>45104</v>
      </c>
      <c r="F268" s="193">
        <v>0</v>
      </c>
      <c r="G268" s="105">
        <v>1500</v>
      </c>
      <c r="H268" s="37">
        <v>45076</v>
      </c>
      <c r="I268" s="203" t="s">
        <v>698</v>
      </c>
      <c r="J268" s="1" t="s">
        <v>694</v>
      </c>
      <c r="K268" t="str" cm="1">
        <f t="array" ref="K268">_xlfn.IFS(I268="租金",TEXT(D268,"m/d")&amp;"-"&amp;TEXT(E268,"m/d")&amp;IF(F268,"欠"&amp;(-F268),"已清"),I268="押金","押金"&amp;IF(F268,"欠"&amp;(-F268),"已清"))</f>
        <v>5/28-6/27已清</v>
      </c>
    </row>
    <row r="269" spans="1:11" hidden="1" x14ac:dyDescent="0.15">
      <c r="A269" s="157" t="s">
        <v>867</v>
      </c>
      <c r="B269" s="82" t="s">
        <v>552</v>
      </c>
      <c r="C269" s="82" t="s">
        <v>553</v>
      </c>
      <c r="D269" s="196">
        <v>45055</v>
      </c>
      <c r="E269" s="196">
        <v>45085</v>
      </c>
      <c r="F269" s="193">
        <v>-5200</v>
      </c>
      <c r="G269" s="105">
        <v>2700</v>
      </c>
      <c r="H269" s="37">
        <v>45076</v>
      </c>
      <c r="I269" s="203" t="s">
        <v>698</v>
      </c>
      <c r="J269" s="1" t="s">
        <v>694</v>
      </c>
      <c r="K269" t="str" cm="1">
        <f t="array" ref="K269">_xlfn.IFS(I269="租金",TEXT(D269,"m/d")&amp;"-"&amp;TEXT(E269,"m/d")&amp;IF(F269,"欠"&amp;(-F269),"已清"),I269="押金","押金"&amp;IF(F269,"欠"&amp;(-F269),"已清"))</f>
        <v>5/9-6/8欠5200</v>
      </c>
    </row>
    <row r="270" spans="1:11" hidden="1" x14ac:dyDescent="0.15">
      <c r="A270" s="157" t="s">
        <v>720</v>
      </c>
      <c r="B270" s="82" t="s">
        <v>264</v>
      </c>
      <c r="C270" s="82" t="s">
        <v>263</v>
      </c>
      <c r="D270" s="196">
        <v>45078</v>
      </c>
      <c r="E270" s="196">
        <v>45107</v>
      </c>
      <c r="F270" s="193">
        <v>0</v>
      </c>
      <c r="G270" s="105">
        <v>7500</v>
      </c>
      <c r="H270" s="37">
        <v>45076</v>
      </c>
      <c r="I270" s="203" t="s">
        <v>698</v>
      </c>
      <c r="J270" s="1" t="s">
        <v>694</v>
      </c>
      <c r="K270" t="str" cm="1">
        <f t="array" ref="K270">_xlfn.IFS(I270="租金",TEXT(D270,"m/d")&amp;"-"&amp;TEXT(E270,"m/d")&amp;IF(F270,"欠"&amp;(-F270),"已清"),I270="押金","押金"&amp;IF(F270,"欠"&amp;(-F270),"已清"))</f>
        <v>6/1-6/30已清</v>
      </c>
    </row>
    <row r="271" spans="1:11" hidden="1" x14ac:dyDescent="0.15">
      <c r="A271" s="157" t="s">
        <v>880</v>
      </c>
      <c r="B271" s="82" t="s">
        <v>285</v>
      </c>
      <c r="C271" s="82" t="s">
        <v>254</v>
      </c>
      <c r="D271" s="196">
        <v>45071</v>
      </c>
      <c r="E271" s="196">
        <v>45077</v>
      </c>
      <c r="F271" s="193">
        <v>0</v>
      </c>
      <c r="G271" s="105">
        <v>1950</v>
      </c>
      <c r="H271" s="37">
        <v>45076</v>
      </c>
      <c r="I271" s="203" t="s">
        <v>698</v>
      </c>
      <c r="J271" s="1" t="s">
        <v>694</v>
      </c>
      <c r="K271" t="str" cm="1">
        <f t="array" ref="K271">_xlfn.IFS(I271="租金",TEXT(D271,"m/d")&amp;"-"&amp;TEXT(E271,"m/d")&amp;IF(F271,"欠"&amp;(-F271),"已清"),I271="押金","押金"&amp;IF(F271,"欠"&amp;(-F271),"已清"))</f>
        <v>5/25-5/31已清</v>
      </c>
    </row>
    <row r="272" spans="1:11" hidden="1" x14ac:dyDescent="0.15">
      <c r="A272" s="157" t="s">
        <v>774</v>
      </c>
      <c r="B272" s="82" t="s">
        <v>310</v>
      </c>
      <c r="C272" s="82" t="s">
        <v>298</v>
      </c>
      <c r="D272" s="196">
        <v>45061</v>
      </c>
      <c r="E272" s="196">
        <v>45091</v>
      </c>
      <c r="F272" s="193">
        <v>-2500</v>
      </c>
      <c r="G272" s="105">
        <v>3000</v>
      </c>
      <c r="H272" s="37">
        <v>45076</v>
      </c>
      <c r="I272" s="203" t="s">
        <v>698</v>
      </c>
      <c r="J272" s="1" t="s">
        <v>694</v>
      </c>
      <c r="K272" t="str" cm="1">
        <f t="array" ref="K272">_xlfn.IFS(I272="租金",TEXT(D272,"m/d")&amp;"-"&amp;TEXT(E272,"m/d")&amp;IF(F272,"欠"&amp;(-F272),"已清"),I272="押金","押金"&amp;IF(F272,"欠"&amp;(-F272),"已清"))</f>
        <v>5/15-6/14欠2500</v>
      </c>
    </row>
    <row r="273" spans="1:11" hidden="1" x14ac:dyDescent="0.15">
      <c r="A273" s="157" t="s">
        <v>777</v>
      </c>
      <c r="B273" s="82" t="s">
        <v>386</v>
      </c>
      <c r="C273" s="82" t="s">
        <v>401</v>
      </c>
      <c r="D273" s="196">
        <v>45075</v>
      </c>
      <c r="E273" s="196">
        <v>45105</v>
      </c>
      <c r="F273" s="193">
        <v>0</v>
      </c>
      <c r="G273" s="105">
        <v>7300</v>
      </c>
      <c r="H273" s="37">
        <v>45076</v>
      </c>
      <c r="I273" s="203" t="s">
        <v>698</v>
      </c>
      <c r="J273" s="1" t="s">
        <v>694</v>
      </c>
      <c r="K273" t="str" cm="1">
        <f t="array" ref="K273">_xlfn.IFS(I273="租金",TEXT(D273,"m/d")&amp;"-"&amp;TEXT(E273,"m/d")&amp;IF(F273,"欠"&amp;(-F273),"已清"),I273="押金","押金"&amp;IF(F273,"欠"&amp;(-F273),"已清"))</f>
        <v>5/29-6/28已清</v>
      </c>
    </row>
    <row r="274" spans="1:11" hidden="1" x14ac:dyDescent="0.15">
      <c r="A274" s="157" t="s">
        <v>952</v>
      </c>
      <c r="B274" s="82" t="s">
        <v>953</v>
      </c>
      <c r="C274" s="82" t="s">
        <v>539</v>
      </c>
      <c r="D274" s="196">
        <v>45078</v>
      </c>
      <c r="E274" s="196">
        <v>45107</v>
      </c>
      <c r="F274" s="193"/>
      <c r="G274" s="210">
        <v>8000</v>
      </c>
      <c r="H274" s="37">
        <v>45076</v>
      </c>
      <c r="I274" s="203" t="s">
        <v>697</v>
      </c>
      <c r="J274" s="1" t="s">
        <v>695</v>
      </c>
      <c r="K274" t="str" cm="1">
        <f t="array" ref="K274">_xlfn.IFS(I274="租金",TEXT(D274,"m/d")&amp;"-"&amp;TEXT(E274,"m/d")&amp;IF(F274,"欠"&amp;(-F274),"已清"),I274="押金","押金"&amp;IF(F274,"欠"&amp;(-F274),"已清"))</f>
        <v>押金已清</v>
      </c>
    </row>
    <row r="275" spans="1:11" hidden="1" x14ac:dyDescent="0.15">
      <c r="A275" s="157" t="s">
        <v>952</v>
      </c>
      <c r="B275" s="82" t="s">
        <v>953</v>
      </c>
      <c r="C275" s="82" t="s">
        <v>539</v>
      </c>
      <c r="D275" s="196">
        <v>45078</v>
      </c>
      <c r="E275" s="196">
        <v>45107</v>
      </c>
      <c r="F275" s="193"/>
      <c r="G275" s="168">
        <v>7000</v>
      </c>
      <c r="H275" s="37">
        <v>45076</v>
      </c>
      <c r="I275" s="203" t="s">
        <v>698</v>
      </c>
      <c r="J275" s="1" t="s">
        <v>695</v>
      </c>
      <c r="K275" t="str" cm="1">
        <f t="array" ref="K275">_xlfn.IFS(I275="租金",TEXT(D275,"m/d")&amp;"-"&amp;TEXT(E275,"m/d")&amp;IF(F275,"欠"&amp;(-F275),"已清"),I275="押金","押金"&amp;IF(F275,"欠"&amp;(-F275),"已清"))</f>
        <v>6/1-6/30已清</v>
      </c>
    </row>
    <row r="276" spans="1:11" hidden="1" x14ac:dyDescent="0.15">
      <c r="A276" s="157" t="s">
        <v>874</v>
      </c>
      <c r="B276" s="82" t="s">
        <v>439</v>
      </c>
      <c r="C276" s="82" t="s">
        <v>440</v>
      </c>
      <c r="D276" s="196">
        <v>45068</v>
      </c>
      <c r="E276" s="196">
        <v>45098</v>
      </c>
      <c r="F276" s="193">
        <v>0</v>
      </c>
      <c r="G276" s="105">
        <v>7200</v>
      </c>
      <c r="H276" s="37">
        <v>45077</v>
      </c>
      <c r="I276" s="203" t="s">
        <v>698</v>
      </c>
      <c r="J276" s="1" t="s">
        <v>694</v>
      </c>
      <c r="K276" t="str" cm="1">
        <f t="array" ref="K276">_xlfn.IFS(I276="租金",TEXT(D276,"m/d")&amp;"-"&amp;TEXT(E276,"m/d")&amp;IF(F276,"欠"&amp;(-F276),"已清"),I276="押金","押金"&amp;IF(F276,"欠"&amp;(-F276),"已清"))</f>
        <v>5/22-6/21已清</v>
      </c>
    </row>
    <row r="277" spans="1:11" hidden="1" x14ac:dyDescent="0.15">
      <c r="A277" s="157" t="s">
        <v>882</v>
      </c>
      <c r="B277" s="82" t="s">
        <v>489</v>
      </c>
      <c r="C277" s="82" t="s">
        <v>490</v>
      </c>
      <c r="D277" s="196">
        <v>45064</v>
      </c>
      <c r="E277" s="196">
        <v>45094</v>
      </c>
      <c r="F277" s="193">
        <v>-4000</v>
      </c>
      <c r="G277" s="105">
        <v>3000</v>
      </c>
      <c r="H277" s="37">
        <v>45075</v>
      </c>
      <c r="I277" s="203" t="s">
        <v>698</v>
      </c>
      <c r="J277" s="1" t="s">
        <v>694</v>
      </c>
      <c r="K277" t="str" cm="1">
        <f t="array" ref="K277">_xlfn.IFS(I277="租金",TEXT(D277,"m/d")&amp;"-"&amp;TEXT(E277,"m/d")&amp;IF(F277,"欠"&amp;(-F277),"已清"),I277="押金","押金"&amp;IF(F277,"欠"&amp;(-F277),"已清"))</f>
        <v>5/18-6/17欠4000</v>
      </c>
    </row>
    <row r="278" spans="1:11" hidden="1" x14ac:dyDescent="0.15">
      <c r="A278" s="157" t="s">
        <v>773</v>
      </c>
      <c r="B278" s="82" t="s">
        <v>312</v>
      </c>
      <c r="C278" s="82" t="s">
        <v>297</v>
      </c>
      <c r="D278" s="196">
        <v>45077</v>
      </c>
      <c r="E278" s="196">
        <v>45083</v>
      </c>
      <c r="F278" s="193">
        <v>0</v>
      </c>
      <c r="G278" s="105">
        <v>1950</v>
      </c>
      <c r="H278" s="37">
        <v>45077</v>
      </c>
      <c r="I278" s="203" t="s">
        <v>698</v>
      </c>
      <c r="J278" s="1" t="s">
        <v>694</v>
      </c>
      <c r="K278" t="str" cm="1">
        <f t="array" ref="K278">_xlfn.IFS(I278="租金",TEXT(D278,"m/d")&amp;"-"&amp;TEXT(E278,"m/d")&amp;IF(F278,"欠"&amp;(-F278),"已清"),I278="押金","押金"&amp;IF(F278,"欠"&amp;(-F278),"已清"))</f>
        <v>5/31-6/6已清</v>
      </c>
    </row>
    <row r="279" spans="1:11" hidden="1" x14ac:dyDescent="0.15">
      <c r="A279" s="157" t="s">
        <v>927</v>
      </c>
      <c r="B279" s="82" t="s">
        <v>499</v>
      </c>
      <c r="C279" s="82" t="s">
        <v>500</v>
      </c>
      <c r="D279" s="196">
        <v>45070</v>
      </c>
      <c r="E279" s="196">
        <v>45100</v>
      </c>
      <c r="F279" s="193">
        <v>0</v>
      </c>
      <c r="G279" s="105">
        <v>2000</v>
      </c>
      <c r="H279" s="37">
        <v>45077</v>
      </c>
      <c r="I279" s="203" t="s">
        <v>698</v>
      </c>
      <c r="J279" s="1" t="s">
        <v>694</v>
      </c>
      <c r="K279" t="str" cm="1">
        <f t="array" ref="K279">_xlfn.IFS(I279="租金",TEXT(D279,"m/d")&amp;"-"&amp;TEXT(E279,"m/d")&amp;IF(F279,"欠"&amp;(-F279),"已清"),I279="押金","押金"&amp;IF(F279,"欠"&amp;(-F279),"已清"))</f>
        <v>5/24-6/23已清</v>
      </c>
    </row>
    <row r="280" spans="1:11" hidden="1" x14ac:dyDescent="0.15">
      <c r="A280" s="157" t="s">
        <v>743</v>
      </c>
      <c r="B280" s="82" t="s">
        <v>266</v>
      </c>
      <c r="C280" s="82" t="s">
        <v>260</v>
      </c>
      <c r="D280" s="196">
        <v>45079</v>
      </c>
      <c r="E280" s="196">
        <v>45108</v>
      </c>
      <c r="F280" s="193">
        <v>-6500</v>
      </c>
      <c r="G280" s="215">
        <v>1000</v>
      </c>
      <c r="H280" s="37">
        <v>45079</v>
      </c>
      <c r="I280" s="203" t="s">
        <v>960</v>
      </c>
      <c r="J280" s="1" t="s">
        <v>961</v>
      </c>
      <c r="K280" s="1" t="s">
        <v>962</v>
      </c>
    </row>
    <row r="281" spans="1:11" hidden="1" x14ac:dyDescent="0.15">
      <c r="A281" s="157" t="s">
        <v>876</v>
      </c>
      <c r="B281" s="82" t="s">
        <v>505</v>
      </c>
      <c r="C281" s="82" t="s">
        <v>380</v>
      </c>
      <c r="D281" s="196">
        <v>45069</v>
      </c>
      <c r="E281" s="196">
        <v>45099</v>
      </c>
      <c r="F281" s="193">
        <v>-4000</v>
      </c>
      <c r="G281" s="214">
        <v>3000</v>
      </c>
      <c r="H281" s="37">
        <v>45078</v>
      </c>
      <c r="I281" s="203" t="s">
        <v>698</v>
      </c>
      <c r="J281" s="1" t="s">
        <v>695</v>
      </c>
      <c r="K281" t="str" cm="1">
        <f t="array" ref="K281">_xlfn.IFS(I281="租金",TEXT(D281,"m/d")&amp;"-"&amp;TEXT(E281,"m/d")&amp;IF(F281,"欠"&amp;(-F281),"已清"),I281="押金","押金"&amp;IF(F281,"欠"&amp;(-F281),"已清"))</f>
        <v>5/23-6/22欠4000</v>
      </c>
    </row>
    <row r="282" spans="1:11" hidden="1" x14ac:dyDescent="0.15">
      <c r="A282" s="157" t="s">
        <v>844</v>
      </c>
      <c r="B282" s="82" t="s">
        <v>462</v>
      </c>
      <c r="C282" s="82" t="s">
        <v>463</v>
      </c>
      <c r="D282" s="196">
        <v>45078</v>
      </c>
      <c r="E282" s="196">
        <v>45107</v>
      </c>
      <c r="F282" s="193">
        <v>-3000</v>
      </c>
      <c r="G282" s="160">
        <v>4200</v>
      </c>
      <c r="H282" s="37">
        <v>45078</v>
      </c>
      <c r="I282" s="203" t="s">
        <v>698</v>
      </c>
      <c r="J282" s="1" t="s">
        <v>694</v>
      </c>
      <c r="K282" t="str" cm="1">
        <f t="array" ref="K282">_xlfn.IFS(I282="租金",TEXT(D282,"m/d")&amp;"-"&amp;TEXT(E282,"m/d")&amp;IF(F282,"欠"&amp;(-F282),"已清"),I282="押金","押金"&amp;IF(F282,"欠"&amp;(-F282),"已清"))</f>
        <v>6/1-6/30欠3000</v>
      </c>
    </row>
    <row r="283" spans="1:11" hidden="1" x14ac:dyDescent="0.15">
      <c r="A283" s="157" t="s">
        <v>749</v>
      </c>
      <c r="B283" s="82" t="s">
        <v>327</v>
      </c>
      <c r="C283" s="82" t="s">
        <v>436</v>
      </c>
      <c r="D283" s="196">
        <v>45058</v>
      </c>
      <c r="E283" s="196">
        <v>45088</v>
      </c>
      <c r="F283" s="193">
        <v>-1500</v>
      </c>
      <c r="G283" s="160">
        <v>2000</v>
      </c>
      <c r="H283" s="37">
        <v>45078</v>
      </c>
      <c r="I283" s="203" t="s">
        <v>698</v>
      </c>
      <c r="J283" s="1" t="s">
        <v>694</v>
      </c>
      <c r="K283" t="str" cm="1">
        <f t="array" ref="K283">_xlfn.IFS(I283="租金",TEXT(D283,"m/d")&amp;"-"&amp;TEXT(E283,"m/d")&amp;IF(F283,"欠"&amp;(-F283),"已清"),I283="押金","押金"&amp;IF(F283,"欠"&amp;(-F283),"已清"))</f>
        <v>5/12-6/11欠1500</v>
      </c>
    </row>
    <row r="284" spans="1:11" hidden="1" x14ac:dyDescent="0.15">
      <c r="A284" s="157" t="s">
        <v>846</v>
      </c>
      <c r="B284" s="82" t="s">
        <v>615</v>
      </c>
      <c r="C284" s="82" t="s">
        <v>616</v>
      </c>
      <c r="D284" s="196">
        <v>45053</v>
      </c>
      <c r="E284" s="196">
        <v>45083</v>
      </c>
      <c r="F284" s="193">
        <v>0</v>
      </c>
      <c r="G284" s="160">
        <v>2000</v>
      </c>
      <c r="H284" s="37">
        <v>45078</v>
      </c>
      <c r="I284" s="203" t="s">
        <v>698</v>
      </c>
      <c r="J284" s="1" t="s">
        <v>694</v>
      </c>
      <c r="K284" t="str" cm="1">
        <f t="array" ref="K284">_xlfn.IFS(I284="租金",TEXT(D284,"m/d")&amp;"-"&amp;TEXT(E284,"m/d")&amp;IF(F284,"欠"&amp;(-F284),"已清"),I284="押金","押金"&amp;IF(F284,"欠"&amp;(-F284),"已清"))</f>
        <v>5/7-6/6已清</v>
      </c>
    </row>
    <row r="285" spans="1:11" hidden="1" x14ac:dyDescent="0.15">
      <c r="A285" s="157" t="s">
        <v>767</v>
      </c>
      <c r="B285" s="82" t="s">
        <v>513</v>
      </c>
      <c r="C285" s="82" t="s">
        <v>514</v>
      </c>
      <c r="D285" s="196">
        <v>45080</v>
      </c>
      <c r="E285" s="196">
        <v>45109</v>
      </c>
      <c r="F285" s="193">
        <v>0</v>
      </c>
      <c r="G285" s="214">
        <v>7200</v>
      </c>
      <c r="H285" s="37">
        <v>45078</v>
      </c>
      <c r="I285" s="203" t="s">
        <v>698</v>
      </c>
      <c r="J285" s="1" t="s">
        <v>695</v>
      </c>
      <c r="K285" t="str" cm="1">
        <f t="array" ref="K285">_xlfn.IFS(I285="租金",TEXT(D285,"m/d")&amp;"-"&amp;TEXT(E285,"m/d")&amp;IF(F285,"欠"&amp;(-F285),"已清"),I285="押金","押金"&amp;IF(F285,"欠"&amp;(-F285),"已清"))</f>
        <v>6/3-7/2已清</v>
      </c>
    </row>
    <row r="286" spans="1:11" hidden="1" x14ac:dyDescent="0.15">
      <c r="A286" s="157" t="s">
        <v>743</v>
      </c>
      <c r="B286" s="82" t="s">
        <v>266</v>
      </c>
      <c r="C286" s="82" t="s">
        <v>260</v>
      </c>
      <c r="D286" s="196">
        <v>45079</v>
      </c>
      <c r="E286" s="196">
        <v>45108</v>
      </c>
      <c r="F286" s="193">
        <v>0</v>
      </c>
      <c r="G286" s="160">
        <v>6500</v>
      </c>
      <c r="H286" s="37">
        <v>45078</v>
      </c>
      <c r="I286" s="203" t="s">
        <v>698</v>
      </c>
      <c r="J286" s="1" t="s">
        <v>694</v>
      </c>
      <c r="K286" t="str" cm="1">
        <f t="array" ref="K286">_xlfn.IFS(I286="租金",TEXT(D286,"m/d")&amp;"-"&amp;TEXT(E286,"m/d")&amp;IF(F286,"欠"&amp;(-F286),"已清"),I286="押金","押金"&amp;IF(F286,"欠"&amp;(-F286),"已清"))</f>
        <v>6/2-7/1已清</v>
      </c>
    </row>
    <row r="287" spans="1:11" hidden="1" x14ac:dyDescent="0.15">
      <c r="A287" s="157" t="s">
        <v>724</v>
      </c>
      <c r="B287" s="82" t="s">
        <v>332</v>
      </c>
      <c r="C287" s="82" t="s">
        <v>549</v>
      </c>
      <c r="D287" s="196">
        <v>45079</v>
      </c>
      <c r="E287" s="196">
        <v>45085</v>
      </c>
      <c r="F287" s="193">
        <v>0</v>
      </c>
      <c r="G287" s="160">
        <v>1900</v>
      </c>
      <c r="H287" s="37">
        <v>45078</v>
      </c>
      <c r="I287" s="203" t="s">
        <v>698</v>
      </c>
      <c r="J287" s="1" t="s">
        <v>694</v>
      </c>
      <c r="K287" t="str" cm="1">
        <f t="array" ref="K287">_xlfn.IFS(I287="租金",TEXT(D287,"m/d")&amp;"-"&amp;TEXT(E287,"m/d")&amp;IF(F287,"欠"&amp;(-F287),"已清"),I287="押金","押金"&amp;IF(F287,"欠"&amp;(-F287),"已清"))</f>
        <v>6/2-6/8已清</v>
      </c>
    </row>
    <row r="288" spans="1:11" hidden="1" x14ac:dyDescent="0.15">
      <c r="A288" s="157" t="s">
        <v>748</v>
      </c>
      <c r="B288" s="82" t="s">
        <v>387</v>
      </c>
      <c r="C288" s="82" t="s">
        <v>365</v>
      </c>
      <c r="D288" s="196">
        <v>45075</v>
      </c>
      <c r="E288" s="196">
        <v>45105</v>
      </c>
      <c r="F288" s="193">
        <v>0</v>
      </c>
      <c r="G288" s="216">
        <v>2000</v>
      </c>
      <c r="H288" s="37">
        <v>45078</v>
      </c>
      <c r="I288" s="203" t="s">
        <v>697</v>
      </c>
      <c r="J288" s="1" t="s">
        <v>694</v>
      </c>
      <c r="K288" t="str" cm="1">
        <f t="array" ref="K288">_xlfn.IFS(I288="租金",TEXT(D288,"m/d")&amp;"-"&amp;TEXT(E288,"m/d")&amp;IF(F288,"欠"&amp;(-F288),"已清"),I288="押金","押金"&amp;IF(F288,"欠"&amp;(-F288),"已清"))</f>
        <v>押金已清</v>
      </c>
    </row>
    <row r="289" spans="1:11" hidden="1" x14ac:dyDescent="0.15">
      <c r="A289" s="157" t="s">
        <v>728</v>
      </c>
      <c r="B289" s="82" t="s">
        <v>445</v>
      </c>
      <c r="C289" s="82" t="s">
        <v>446</v>
      </c>
      <c r="D289" s="196">
        <v>45047</v>
      </c>
      <c r="E289" s="196">
        <v>45077</v>
      </c>
      <c r="F289" s="193">
        <v>0</v>
      </c>
      <c r="G289" s="168">
        <v>1200</v>
      </c>
      <c r="H289" s="37">
        <v>45083</v>
      </c>
      <c r="I289" s="203" t="s">
        <v>992</v>
      </c>
      <c r="J289" s="1" t="s">
        <v>993</v>
      </c>
      <c r="K289" t="str" cm="1">
        <f t="array" ref="K289">_xlfn.IFS(I289="租金",TEXT(D289,"m/d")&amp;"-"&amp;TEXT(E289,"m/d")&amp;IF(F289,"欠"&amp;(-F289),"已清"),I289="押金","押金"&amp;IF(F289,"欠"&amp;(-F289),"已清"))</f>
        <v>5/1-5/31已清</v>
      </c>
    </row>
    <row r="290" spans="1:11" hidden="1" x14ac:dyDescent="0.15">
      <c r="A290" s="157" t="s">
        <v>759</v>
      </c>
      <c r="B290" s="82" t="s">
        <v>282</v>
      </c>
      <c r="C290" s="82" t="s">
        <v>512</v>
      </c>
      <c r="D290" s="196">
        <v>45078</v>
      </c>
      <c r="E290" s="196">
        <v>45107</v>
      </c>
      <c r="F290" s="193">
        <v>0</v>
      </c>
      <c r="G290" s="160">
        <v>3600</v>
      </c>
      <c r="H290" s="37">
        <v>45079</v>
      </c>
      <c r="I290" s="203" t="s">
        <v>992</v>
      </c>
      <c r="J290" s="1" t="s">
        <v>694</v>
      </c>
      <c r="K290" t="str" cm="1">
        <f t="array" ref="K290">_xlfn.IFS(I290="租金",TEXT(D290,"m/d")&amp;"-"&amp;TEXT(E290,"m/d")&amp;IF(F290,"欠"&amp;(-F290),"已清"),I290="押金","押金"&amp;IF(F290,"欠"&amp;(-F290),"已清"))</f>
        <v>6/1-6/30已清</v>
      </c>
    </row>
    <row r="291" spans="1:11" hidden="1" x14ac:dyDescent="0.15">
      <c r="A291" s="157" t="s">
        <v>718</v>
      </c>
      <c r="B291" s="82" t="s">
        <v>269</v>
      </c>
      <c r="C291" s="82" t="s">
        <v>262</v>
      </c>
      <c r="D291" s="196">
        <v>45078</v>
      </c>
      <c r="E291" s="196">
        <v>45084</v>
      </c>
      <c r="F291" s="193">
        <v>0</v>
      </c>
      <c r="G291" s="160">
        <v>1950</v>
      </c>
      <c r="H291" s="37">
        <v>45079</v>
      </c>
      <c r="I291" s="203" t="s">
        <v>992</v>
      </c>
      <c r="J291" s="1" t="s">
        <v>694</v>
      </c>
      <c r="K291" t="str" cm="1">
        <f t="array" ref="K291">_xlfn.IFS(I291="租金",TEXT(D291,"m/d")&amp;"-"&amp;TEXT(E291,"m/d")&amp;IF(F291,"欠"&amp;(-F291),"已清"),I291="押金","押金"&amp;IF(F291,"欠"&amp;(-F291),"已清"))</f>
        <v>6/1-6/7已清</v>
      </c>
    </row>
    <row r="292" spans="1:11" hidden="1" x14ac:dyDescent="0.15">
      <c r="A292" s="157" t="s">
        <v>719</v>
      </c>
      <c r="B292" s="82" t="s">
        <v>267</v>
      </c>
      <c r="C292" s="82" t="s">
        <v>255</v>
      </c>
      <c r="D292" s="196">
        <v>45079</v>
      </c>
      <c r="E292" s="196">
        <v>45085</v>
      </c>
      <c r="F292" s="193">
        <v>0</v>
      </c>
      <c r="G292" s="160">
        <v>1950</v>
      </c>
      <c r="H292" s="37">
        <v>45079</v>
      </c>
      <c r="I292" s="203" t="s">
        <v>992</v>
      </c>
      <c r="J292" s="1" t="s">
        <v>694</v>
      </c>
      <c r="K292" t="str" cm="1">
        <f t="array" ref="K292">_xlfn.IFS(I292="租金",TEXT(D292,"m/d")&amp;"-"&amp;TEXT(E292,"m/d")&amp;IF(F292,"欠"&amp;(-F292),"已清"),I292="押金","押金"&amp;IF(F292,"欠"&amp;(-F292),"已清"))</f>
        <v>6/2-6/8已清</v>
      </c>
    </row>
    <row r="293" spans="1:11" hidden="1" x14ac:dyDescent="0.15">
      <c r="A293" s="157" t="s">
        <v>751</v>
      </c>
      <c r="B293" s="82" t="s">
        <v>253</v>
      </c>
      <c r="C293" s="82" t="s">
        <v>257</v>
      </c>
      <c r="D293" s="196">
        <v>45078</v>
      </c>
      <c r="E293" s="196">
        <v>45107</v>
      </c>
      <c r="F293" s="193">
        <v>0</v>
      </c>
      <c r="G293" s="160">
        <v>7500</v>
      </c>
      <c r="H293" s="37">
        <v>45079</v>
      </c>
      <c r="I293" s="203" t="s">
        <v>992</v>
      </c>
      <c r="J293" s="1" t="s">
        <v>694</v>
      </c>
      <c r="K293" t="str" cm="1">
        <f t="array" ref="K293">_xlfn.IFS(I293="租金",TEXT(D293,"m/d")&amp;"-"&amp;TEXT(E293,"m/d")&amp;IF(F293,"欠"&amp;(-F293),"已清"),I293="押金","押金"&amp;IF(F293,"欠"&amp;(-F293),"已清"))</f>
        <v>6/1-6/30已清</v>
      </c>
    </row>
    <row r="294" spans="1:11" hidden="1" x14ac:dyDescent="0.15">
      <c r="A294" s="157" t="s">
        <v>736</v>
      </c>
      <c r="B294" s="82" t="s">
        <v>396</v>
      </c>
      <c r="C294" s="82" t="s">
        <v>569</v>
      </c>
      <c r="D294" s="196">
        <v>45071</v>
      </c>
      <c r="E294" s="196">
        <v>45101</v>
      </c>
      <c r="F294" s="193">
        <v>-3400</v>
      </c>
      <c r="G294" s="160">
        <v>1950</v>
      </c>
      <c r="H294" s="37">
        <v>45079</v>
      </c>
      <c r="I294" s="203" t="s">
        <v>992</v>
      </c>
      <c r="J294" s="1" t="s">
        <v>694</v>
      </c>
      <c r="K294" s="1" t="s">
        <v>1085</v>
      </c>
    </row>
    <row r="295" spans="1:11" hidden="1" x14ac:dyDescent="0.15">
      <c r="A295" s="157" t="s">
        <v>929</v>
      </c>
      <c r="B295" s="82" t="s">
        <v>937</v>
      </c>
      <c r="C295" s="82" t="s">
        <v>557</v>
      </c>
      <c r="D295" s="196">
        <v>45069</v>
      </c>
      <c r="E295" s="196">
        <v>45099</v>
      </c>
      <c r="F295" s="193">
        <v>0</v>
      </c>
      <c r="G295" s="160">
        <v>7000</v>
      </c>
      <c r="H295" s="37">
        <v>45079</v>
      </c>
      <c r="I295" s="203" t="s">
        <v>992</v>
      </c>
      <c r="J295" s="1" t="s">
        <v>694</v>
      </c>
      <c r="K295" t="str" cm="1">
        <f t="array" ref="K295">_xlfn.IFS(I295="租金",TEXT(D295,"m/d")&amp;"-"&amp;TEXT(E295,"m/d")&amp;IF(F295,"欠"&amp;(-F295),"已清"),I295="押金","押金"&amp;IF(F295,"欠"&amp;(-F295),"已清"))</f>
        <v>5/23-6/22已清</v>
      </c>
    </row>
    <row r="296" spans="1:11" hidden="1" x14ac:dyDescent="0.15">
      <c r="A296" s="157" t="s">
        <v>969</v>
      </c>
      <c r="B296" s="82" t="s">
        <v>970</v>
      </c>
      <c r="C296" s="82" t="s">
        <v>493</v>
      </c>
      <c r="D296" s="196">
        <v>45080</v>
      </c>
      <c r="E296" s="196">
        <v>45086</v>
      </c>
      <c r="F296" s="193">
        <v>-4000</v>
      </c>
      <c r="G296" s="160">
        <v>3100</v>
      </c>
      <c r="H296" s="37">
        <v>45079</v>
      </c>
      <c r="I296" s="203" t="s">
        <v>992</v>
      </c>
      <c r="J296" s="1" t="s">
        <v>694</v>
      </c>
      <c r="K296" t="str" cm="1">
        <f t="array" ref="K296">_xlfn.IFS(I296="租金",TEXT(D296,"m/d")&amp;"-"&amp;TEXT(E296,"m/d")&amp;IF(F296,"欠"&amp;(-F296),"已清"),I296="押金","押金"&amp;IF(F296,"欠"&amp;(-F296),"已清"))</f>
        <v>6/3-6/9欠4000</v>
      </c>
    </row>
    <row r="297" spans="1:11" hidden="1" x14ac:dyDescent="0.15">
      <c r="A297" s="157" t="s">
        <v>880</v>
      </c>
      <c r="B297" s="82" t="s">
        <v>285</v>
      </c>
      <c r="C297" s="82" t="s">
        <v>254</v>
      </c>
      <c r="D297" s="196">
        <v>45078</v>
      </c>
      <c r="E297" s="196">
        <v>45084</v>
      </c>
      <c r="F297" s="193">
        <v>0</v>
      </c>
      <c r="G297" s="160">
        <v>1950</v>
      </c>
      <c r="H297" s="37">
        <v>45080</v>
      </c>
      <c r="I297" s="203" t="s">
        <v>992</v>
      </c>
      <c r="J297" s="1" t="s">
        <v>694</v>
      </c>
      <c r="K297" t="str" cm="1">
        <f t="array" ref="K297">_xlfn.IFS(I297="租金",TEXT(D297,"m/d")&amp;"-"&amp;TEXT(E297,"m/d")&amp;IF(F297,"欠"&amp;(-F297),"已清"),I297="押金","押金"&amp;IF(F297,"欠"&amp;(-F297),"已清"))</f>
        <v>6/1-6/7已清</v>
      </c>
    </row>
    <row r="298" spans="1:11" hidden="1" x14ac:dyDescent="0.15">
      <c r="A298" s="157" t="s">
        <v>754</v>
      </c>
      <c r="B298" s="82" t="s">
        <v>584</v>
      </c>
      <c r="C298" s="82" t="s">
        <v>585</v>
      </c>
      <c r="D298" s="196">
        <v>45063</v>
      </c>
      <c r="E298" s="196">
        <v>45069</v>
      </c>
      <c r="F298" s="193">
        <v>0</v>
      </c>
      <c r="G298" s="160">
        <v>1350</v>
      </c>
      <c r="H298" s="37">
        <v>45081</v>
      </c>
      <c r="I298" s="203" t="s">
        <v>992</v>
      </c>
      <c r="J298" s="1" t="s">
        <v>694</v>
      </c>
      <c r="K298" t="str" cm="1">
        <f t="array" ref="K298">_xlfn.IFS(I298="租金",TEXT(D298,"m/d")&amp;"-"&amp;TEXT(E298,"m/d")&amp;IF(F298,"欠"&amp;(-F298),"已清"),I298="押金","押金"&amp;IF(F298,"欠"&amp;(-F298),"已清"))</f>
        <v>5/17-5/23已清</v>
      </c>
    </row>
    <row r="299" spans="1:11" hidden="1" x14ac:dyDescent="0.15">
      <c r="A299" s="157" t="s">
        <v>879</v>
      </c>
      <c r="B299" s="82" t="s">
        <v>252</v>
      </c>
      <c r="C299" s="82" t="s">
        <v>258</v>
      </c>
      <c r="D299" s="196">
        <v>45081</v>
      </c>
      <c r="E299" s="196">
        <v>45087</v>
      </c>
      <c r="F299" s="193">
        <v>0</v>
      </c>
      <c r="G299" s="160">
        <v>1950</v>
      </c>
      <c r="H299" s="37">
        <v>45081</v>
      </c>
      <c r="I299" s="203" t="s">
        <v>992</v>
      </c>
      <c r="J299" s="1" t="s">
        <v>694</v>
      </c>
      <c r="K299" t="str" cm="1">
        <f t="array" ref="K299">_xlfn.IFS(I299="租金",TEXT(D299,"m/d")&amp;"-"&amp;TEXT(E299,"m/d")&amp;IF(F299,"欠"&amp;(-F299),"已清"),I299="押金","押金"&amp;IF(F299,"欠"&amp;(-F299),"已清"))</f>
        <v>6/4-6/10已清</v>
      </c>
    </row>
    <row r="300" spans="1:11" hidden="1" x14ac:dyDescent="0.15">
      <c r="A300" s="157" t="s">
        <v>863</v>
      </c>
      <c r="B300" s="82" t="s">
        <v>289</v>
      </c>
      <c r="C300" s="82" t="s">
        <v>620</v>
      </c>
      <c r="D300" s="196">
        <v>45081</v>
      </c>
      <c r="E300" s="196">
        <v>45110</v>
      </c>
      <c r="F300" s="193">
        <v>0</v>
      </c>
      <c r="G300" s="160">
        <v>4500</v>
      </c>
      <c r="H300" s="37">
        <v>45082</v>
      </c>
      <c r="I300" s="203" t="s">
        <v>992</v>
      </c>
      <c r="J300" s="1" t="s">
        <v>694</v>
      </c>
      <c r="K300" t="str" cm="1">
        <f t="array" ref="K300">_xlfn.IFS(I300="租金",TEXT(D300,"m/d")&amp;"-"&amp;TEXT(E300,"m/d")&amp;IF(F300,"欠"&amp;(-F300),"已清"),I300="押金","押金"&amp;IF(F300,"欠"&amp;(-F300),"已清"))</f>
        <v>6/4-7/3已清</v>
      </c>
    </row>
    <row r="301" spans="1:11" hidden="1" x14ac:dyDescent="0.15">
      <c r="A301" s="157" t="s">
        <v>870</v>
      </c>
      <c r="B301" s="82" t="s">
        <v>476</v>
      </c>
      <c r="C301" s="82" t="s">
        <v>477</v>
      </c>
      <c r="D301" s="196">
        <v>45028</v>
      </c>
      <c r="E301" s="196">
        <v>45057</v>
      </c>
      <c r="F301" s="193">
        <v>-4000</v>
      </c>
      <c r="G301" s="160">
        <v>3200</v>
      </c>
      <c r="H301" s="37">
        <v>45082</v>
      </c>
      <c r="I301" s="203" t="s">
        <v>992</v>
      </c>
      <c r="J301" s="1" t="s">
        <v>694</v>
      </c>
      <c r="K301" t="str" cm="1">
        <f t="array" ref="K301">_xlfn.IFS(I301="租金",TEXT(D301,"m/d")&amp;"-"&amp;TEXT(E301,"m/d")&amp;IF(F301,"欠"&amp;(-F301),"已清"),I301="押金","押金"&amp;IF(F301,"欠"&amp;(-F301),"已清"))</f>
        <v>4/12-5/11欠4000</v>
      </c>
    </row>
    <row r="302" spans="1:11" hidden="1" x14ac:dyDescent="0.15">
      <c r="A302" s="157" t="s">
        <v>881</v>
      </c>
      <c r="B302" s="82" t="s">
        <v>286</v>
      </c>
      <c r="C302" s="82" t="s">
        <v>259</v>
      </c>
      <c r="D302" s="196">
        <v>45083</v>
      </c>
      <c r="E302" s="196">
        <v>45112</v>
      </c>
      <c r="F302" s="193">
        <v>0</v>
      </c>
      <c r="G302" s="160">
        <v>7500</v>
      </c>
      <c r="H302" s="37">
        <v>45082</v>
      </c>
      <c r="I302" s="203" t="s">
        <v>992</v>
      </c>
      <c r="J302" s="1" t="s">
        <v>694</v>
      </c>
      <c r="K302" t="str" cm="1">
        <f t="array" ref="K302">_xlfn.IFS(I302="租金",TEXT(D302,"m/d")&amp;"-"&amp;TEXT(E302,"m/d")&amp;IF(F302,"欠"&amp;(-F302),"已清"),I302="押金","押金"&amp;IF(F302,"欠"&amp;(-F302),"已清"))</f>
        <v>6/6-7/5已清</v>
      </c>
    </row>
    <row r="303" spans="1:11" hidden="1" x14ac:dyDescent="0.15">
      <c r="A303" s="157" t="s">
        <v>747</v>
      </c>
      <c r="B303" s="82" t="s">
        <v>397</v>
      </c>
      <c r="C303" s="82" t="s">
        <v>570</v>
      </c>
      <c r="D303" s="196">
        <v>45078</v>
      </c>
      <c r="E303" s="196">
        <v>45107</v>
      </c>
      <c r="F303" s="193">
        <v>-3460</v>
      </c>
      <c r="G303" s="160">
        <v>4000</v>
      </c>
      <c r="H303" s="37">
        <v>45082</v>
      </c>
      <c r="I303" s="203" t="s">
        <v>992</v>
      </c>
      <c r="J303" s="1" t="s">
        <v>694</v>
      </c>
      <c r="K303" t="str" cm="1">
        <f t="array" ref="K303">_xlfn.IFS(I303="租金",TEXT(D303,"m/d")&amp;"-"&amp;TEXT(E303,"m/d")&amp;IF(F303,"欠"&amp;(-F303),"已清"),I303="押金","押金"&amp;IF(F303,"欠"&amp;(-F303),"已清"))</f>
        <v>6/1-6/30欠3460</v>
      </c>
    </row>
    <row r="304" spans="1:11" hidden="1" x14ac:dyDescent="0.15">
      <c r="A304" s="157" t="s">
        <v>887</v>
      </c>
      <c r="B304" s="82" t="s">
        <v>357</v>
      </c>
      <c r="C304" s="82" t="s">
        <v>364</v>
      </c>
      <c r="D304" s="196">
        <v>45078</v>
      </c>
      <c r="E304" s="196">
        <v>45107</v>
      </c>
      <c r="F304" s="193">
        <v>-5000</v>
      </c>
      <c r="G304" s="160">
        <v>2000</v>
      </c>
      <c r="H304" s="37">
        <v>45082</v>
      </c>
      <c r="I304" s="203" t="s">
        <v>992</v>
      </c>
      <c r="J304" s="1" t="s">
        <v>694</v>
      </c>
      <c r="K304" s="1" t="s">
        <v>998</v>
      </c>
    </row>
    <row r="305" spans="1:11" hidden="1" x14ac:dyDescent="0.15">
      <c r="A305" s="157" t="s">
        <v>892</v>
      </c>
      <c r="B305" s="82" t="s">
        <v>414</v>
      </c>
      <c r="C305" s="82" t="s">
        <v>393</v>
      </c>
      <c r="D305" s="196">
        <v>45082</v>
      </c>
      <c r="E305" s="196">
        <v>45111</v>
      </c>
      <c r="F305" s="193">
        <v>0</v>
      </c>
      <c r="G305" s="160">
        <v>5000</v>
      </c>
      <c r="H305" s="37">
        <v>45082</v>
      </c>
      <c r="I305" s="203" t="s">
        <v>992</v>
      </c>
      <c r="J305" s="1" t="s">
        <v>694</v>
      </c>
      <c r="K305" t="str" cm="1">
        <f t="array" ref="K305">_xlfn.IFS(I305="租金",TEXT(D305,"m/d")&amp;"-"&amp;TEXT(E305,"m/d")&amp;IF(F305,"欠"&amp;(-F305),"已清"),I305="押金","押金"&amp;IF(F305,"欠"&amp;(-F305),"已清"))</f>
        <v>6/5-7/4已清</v>
      </c>
    </row>
    <row r="306" spans="1:11" hidden="1" x14ac:dyDescent="0.15">
      <c r="A306" s="157" t="s">
        <v>893</v>
      </c>
      <c r="B306" s="82" t="s">
        <v>622</v>
      </c>
      <c r="C306" s="82" t="s">
        <v>582</v>
      </c>
      <c r="D306" s="196">
        <v>45083</v>
      </c>
      <c r="E306" s="196">
        <v>45112</v>
      </c>
      <c r="F306" s="193">
        <v>-4000</v>
      </c>
      <c r="G306" s="160">
        <v>3500</v>
      </c>
      <c r="H306" s="37">
        <v>45082</v>
      </c>
      <c r="I306" s="203" t="s">
        <v>992</v>
      </c>
      <c r="J306" s="1" t="s">
        <v>694</v>
      </c>
      <c r="K306" t="str" cm="1">
        <f t="array" ref="K306">_xlfn.IFS(I306="租金",TEXT(D306,"m/d")&amp;"-"&amp;TEXT(E306,"m/d")&amp;IF(F306,"欠"&amp;(-F306),"已清"),I306="押金","押金"&amp;IF(F306,"欠"&amp;(-F306),"已清"))</f>
        <v>6/6-7/5欠4000</v>
      </c>
    </row>
    <row r="307" spans="1:11" hidden="1" x14ac:dyDescent="0.15">
      <c r="A307" s="157" t="s">
        <v>778</v>
      </c>
      <c r="B307" s="82" t="s">
        <v>625</v>
      </c>
      <c r="C307" s="82" t="s">
        <v>596</v>
      </c>
      <c r="D307" s="196">
        <v>45083</v>
      </c>
      <c r="E307" s="196">
        <v>45112</v>
      </c>
      <c r="F307" s="193">
        <v>-2800</v>
      </c>
      <c r="G307" s="160">
        <v>2000</v>
      </c>
      <c r="H307" s="37">
        <v>45082</v>
      </c>
      <c r="I307" s="203" t="s">
        <v>992</v>
      </c>
      <c r="J307" s="1" t="s">
        <v>694</v>
      </c>
      <c r="K307" t="str" cm="1">
        <f t="array" ref="K307">_xlfn.IFS(I307="租金",TEXT(D307,"m/d")&amp;"-"&amp;TEXT(E307,"m/d")&amp;IF(F307,"欠"&amp;(-F307),"已清"),I307="押金","押金"&amp;IF(F307,"欠"&amp;(-F307),"已清"))</f>
        <v>6/6-7/5欠2800</v>
      </c>
    </row>
    <row r="308" spans="1:11" hidden="1" x14ac:dyDescent="0.15">
      <c r="A308" s="157" t="s">
        <v>922</v>
      </c>
      <c r="B308" s="82" t="s">
        <v>481</v>
      </c>
      <c r="C308" s="82" t="s">
        <v>482</v>
      </c>
      <c r="D308" s="196">
        <v>45048</v>
      </c>
      <c r="E308" s="196">
        <v>45078</v>
      </c>
      <c r="F308" s="193">
        <v>0</v>
      </c>
      <c r="G308" s="160">
        <v>5200</v>
      </c>
      <c r="H308" s="37">
        <v>45082</v>
      </c>
      <c r="I308" s="203" t="s">
        <v>992</v>
      </c>
      <c r="J308" s="1" t="s">
        <v>694</v>
      </c>
      <c r="K308" t="str" cm="1">
        <f t="array" ref="K308">_xlfn.IFS(I308="租金",TEXT(D308,"m/d")&amp;"-"&amp;TEXT(E308,"m/d")&amp;IF(F308,"欠"&amp;(-F308),"已清"),I308="押金","押金"&amp;IF(F308,"欠"&amp;(-F308),"已清"))</f>
        <v>5/2-6/1已清</v>
      </c>
    </row>
    <row r="309" spans="1:11" hidden="1" x14ac:dyDescent="0.15">
      <c r="A309" s="157" t="s">
        <v>752</v>
      </c>
      <c r="B309" s="82" t="s">
        <v>434</v>
      </c>
      <c r="C309" s="82" t="s">
        <v>435</v>
      </c>
      <c r="D309" s="196">
        <v>45078</v>
      </c>
      <c r="E309" s="196">
        <v>45107</v>
      </c>
      <c r="F309" s="193">
        <v>0</v>
      </c>
      <c r="G309" s="214">
        <v>7000</v>
      </c>
      <c r="H309" s="37">
        <v>45083</v>
      </c>
      <c r="I309" s="203" t="s">
        <v>698</v>
      </c>
      <c r="J309" s="1" t="s">
        <v>695</v>
      </c>
      <c r="K309" t="str" cm="1">
        <f t="array" ref="K309">_xlfn.IFS(I309="租金",TEXT(D309,"m/d")&amp;"-"&amp;TEXT(E309,"m/d")&amp;IF(F309,"欠"&amp;(-F309),"已清"),I309="押金","押金"&amp;IF(F309,"欠"&amp;(-F309),"已清"))</f>
        <v>6/1-6/30已清</v>
      </c>
    </row>
    <row r="310" spans="1:11" hidden="1" x14ac:dyDescent="0.15">
      <c r="A310" s="157" t="s">
        <v>703</v>
      </c>
      <c r="B310" s="82" t="s">
        <v>470</v>
      </c>
      <c r="C310" s="82" t="s">
        <v>471</v>
      </c>
      <c r="D310" s="196">
        <v>45078</v>
      </c>
      <c r="E310" s="196">
        <v>45107</v>
      </c>
      <c r="F310" s="193">
        <v>-5500</v>
      </c>
      <c r="G310" s="160">
        <v>2000</v>
      </c>
      <c r="H310" s="37">
        <v>45083</v>
      </c>
      <c r="I310" s="203" t="s">
        <v>698</v>
      </c>
      <c r="J310" s="1" t="s">
        <v>694</v>
      </c>
      <c r="K310" t="str" cm="1">
        <f t="array" ref="K310">_xlfn.IFS(I310="租金",TEXT(D310,"m/d")&amp;"-"&amp;TEXT(E310,"m/d")&amp;IF(F310,"欠"&amp;(-F310),"已清"),I310="押金","押金"&amp;IF(F310,"欠"&amp;(-F310),"已清"))</f>
        <v>6/1-6/30欠5500</v>
      </c>
    </row>
    <row r="311" spans="1:11" hidden="1" x14ac:dyDescent="0.15">
      <c r="A311" s="157" t="s">
        <v>730</v>
      </c>
      <c r="B311" s="82" t="s">
        <v>495</v>
      </c>
      <c r="C311" s="82" t="s">
        <v>496</v>
      </c>
      <c r="D311" s="196">
        <v>45017</v>
      </c>
      <c r="E311" s="196">
        <v>45046</v>
      </c>
      <c r="F311" s="193">
        <v>-3800</v>
      </c>
      <c r="G311" s="160">
        <v>1700</v>
      </c>
      <c r="H311" s="37">
        <v>45083</v>
      </c>
      <c r="I311" s="203" t="s">
        <v>698</v>
      </c>
      <c r="J311" s="1" t="s">
        <v>694</v>
      </c>
      <c r="K311" t="str" cm="1">
        <f t="array" ref="K311">_xlfn.IFS(I311="租金",TEXT(D311,"m/d")&amp;"-"&amp;TEXT(E311,"m/d")&amp;IF(F311,"欠"&amp;(-F311),"已清"),I311="押金","押金"&amp;IF(F311,"欠"&amp;(-F311),"已清"))</f>
        <v>4/1-4/30欠3800</v>
      </c>
    </row>
    <row r="312" spans="1:11" hidden="1" x14ac:dyDescent="0.15">
      <c r="A312" s="157" t="s">
        <v>845</v>
      </c>
      <c r="B312" s="82" t="s">
        <v>501</v>
      </c>
      <c r="C312" s="82" t="s">
        <v>502</v>
      </c>
      <c r="D312" s="196">
        <v>45084</v>
      </c>
      <c r="E312" s="196">
        <v>45113</v>
      </c>
      <c r="F312" s="193">
        <v>0</v>
      </c>
      <c r="G312" s="160">
        <v>7200</v>
      </c>
      <c r="H312" s="37">
        <v>45083</v>
      </c>
      <c r="I312" s="203" t="s">
        <v>698</v>
      </c>
      <c r="J312" s="1" t="s">
        <v>694</v>
      </c>
      <c r="K312" t="str" cm="1">
        <f t="array" ref="K312">_xlfn.IFS(I312="租金",TEXT(D312,"m/d")&amp;"-"&amp;TEXT(E312,"m/d")&amp;IF(F312,"欠"&amp;(-F312),"已清"),I312="押金","押金"&amp;IF(F312,"欠"&amp;(-F312),"已清"))</f>
        <v>6/7-7/6已清</v>
      </c>
    </row>
    <row r="313" spans="1:11" hidden="1" x14ac:dyDescent="0.15">
      <c r="A313" s="157" t="s">
        <v>766</v>
      </c>
      <c r="B313" s="82" t="s">
        <v>305</v>
      </c>
      <c r="C313" s="82" t="s">
        <v>548</v>
      </c>
      <c r="D313" s="196">
        <v>45075</v>
      </c>
      <c r="E313" s="196">
        <v>45081</v>
      </c>
      <c r="F313" s="193">
        <v>0</v>
      </c>
      <c r="G313" s="160">
        <v>1750</v>
      </c>
      <c r="H313" s="37">
        <v>45083</v>
      </c>
      <c r="I313" s="203" t="s">
        <v>698</v>
      </c>
      <c r="J313" s="1" t="s">
        <v>694</v>
      </c>
      <c r="K313" t="str" cm="1">
        <f t="array" ref="K313">_xlfn.IFS(I313="租金",TEXT(D313,"m/d")&amp;"-"&amp;TEXT(E313,"m/d")&amp;IF(F313,"欠"&amp;(-F313),"已清"),I313="押金","押金"&amp;IF(F313,"欠"&amp;(-F313),"已清"))</f>
        <v>5/29-6/4已清</v>
      </c>
    </row>
    <row r="314" spans="1:11" hidden="1" x14ac:dyDescent="0.15">
      <c r="A314" s="157" t="s">
        <v>699</v>
      </c>
      <c r="B314" s="82" t="s">
        <v>527</v>
      </c>
      <c r="C314" s="82" t="s">
        <v>528</v>
      </c>
      <c r="D314" s="196">
        <v>45055</v>
      </c>
      <c r="E314" s="196">
        <v>45085</v>
      </c>
      <c r="F314" s="193">
        <v>-3500</v>
      </c>
      <c r="G314" s="160">
        <v>1000</v>
      </c>
      <c r="H314" s="37">
        <v>45083</v>
      </c>
      <c r="I314" s="203" t="s">
        <v>698</v>
      </c>
      <c r="J314" s="1" t="s">
        <v>694</v>
      </c>
      <c r="K314" t="str" cm="1">
        <f t="array" ref="K314">_xlfn.IFS(I314="租金",TEXT(D314,"m/d")&amp;"-"&amp;TEXT(E314,"m/d")&amp;IF(F314,"欠"&amp;(-F314),"已清"),I314="押金","押金"&amp;IF(F314,"欠"&amp;(-F314),"已清"))</f>
        <v>5/9-6/8欠3500</v>
      </c>
    </row>
    <row r="315" spans="1:11" hidden="1" x14ac:dyDescent="0.15">
      <c r="A315" s="157" t="s">
        <v>733</v>
      </c>
      <c r="B315" s="82" t="s">
        <v>605</v>
      </c>
      <c r="C315" s="82" t="s">
        <v>606</v>
      </c>
      <c r="D315" s="196">
        <v>45085</v>
      </c>
      <c r="E315" s="196">
        <v>45114</v>
      </c>
      <c r="F315" s="193">
        <v>0</v>
      </c>
      <c r="G315" s="160">
        <v>3000</v>
      </c>
      <c r="H315" s="37">
        <v>45083</v>
      </c>
      <c r="I315" s="203" t="s">
        <v>698</v>
      </c>
      <c r="J315" s="1" t="s">
        <v>694</v>
      </c>
      <c r="K315" t="str" cm="1">
        <f t="array" ref="K315">_xlfn.IFS(I315="租金",TEXT(D315,"m/d")&amp;"-"&amp;TEXT(E315,"m/d")&amp;IF(F315,"欠"&amp;(-F315),"已清"),I315="押金","押金"&amp;IF(F315,"欠"&amp;(-F315),"已清"))</f>
        <v>6/8-7/7已清</v>
      </c>
    </row>
    <row r="316" spans="1:11" hidden="1" x14ac:dyDescent="0.15">
      <c r="A316" s="157" t="s">
        <v>854</v>
      </c>
      <c r="B316" s="82" t="s">
        <v>441</v>
      </c>
      <c r="C316" s="82" t="s">
        <v>442</v>
      </c>
      <c r="D316" s="196">
        <v>45087</v>
      </c>
      <c r="E316" s="196">
        <v>45116</v>
      </c>
      <c r="F316" s="193">
        <v>-6000</v>
      </c>
      <c r="G316" s="160">
        <v>1500</v>
      </c>
      <c r="H316" s="37">
        <v>45083</v>
      </c>
      <c r="I316" s="203" t="s">
        <v>698</v>
      </c>
      <c r="J316" s="1" t="s">
        <v>694</v>
      </c>
      <c r="K316" t="str" cm="1">
        <f t="array" ref="K316">_xlfn.IFS(I316="租金",TEXT(D316,"m/d")&amp;"-"&amp;TEXT(E316,"m/d")&amp;IF(F316,"欠"&amp;(-F316),"已清"),I316="押金","押金"&amp;IF(F316,"欠"&amp;(-F316),"已清"))</f>
        <v>6/10-7/9欠6000</v>
      </c>
    </row>
    <row r="317" spans="1:11" hidden="1" x14ac:dyDescent="0.15">
      <c r="A317" s="157" t="s">
        <v>818</v>
      </c>
      <c r="B317" s="82" t="s">
        <v>306</v>
      </c>
      <c r="C317" s="82" t="s">
        <v>560</v>
      </c>
      <c r="D317" s="196">
        <v>45083</v>
      </c>
      <c r="E317" s="196">
        <v>45089</v>
      </c>
      <c r="F317" s="193">
        <v>0</v>
      </c>
      <c r="G317" s="160">
        <v>1950</v>
      </c>
      <c r="H317" s="37">
        <v>45083</v>
      </c>
      <c r="I317" s="203" t="s">
        <v>698</v>
      </c>
      <c r="J317" s="1" t="s">
        <v>694</v>
      </c>
      <c r="K317" t="str" cm="1">
        <f t="array" ref="K317">_xlfn.IFS(I317="租金",TEXT(D317,"m/d")&amp;"-"&amp;TEXT(E317,"m/d")&amp;IF(F317,"欠"&amp;(-F317),"已清"),I317="押金","押金"&amp;IF(F317,"欠"&amp;(-F317),"已清"))</f>
        <v>6/6-6/12已清</v>
      </c>
    </row>
    <row r="318" spans="1:11" hidden="1" x14ac:dyDescent="0.15">
      <c r="A318" s="157" t="s">
        <v>859</v>
      </c>
      <c r="B318" s="82" t="s">
        <v>563</v>
      </c>
      <c r="C318" s="82" t="s">
        <v>564</v>
      </c>
      <c r="D318" s="196">
        <v>45067</v>
      </c>
      <c r="E318" s="196">
        <v>45097</v>
      </c>
      <c r="F318" s="193">
        <v>0</v>
      </c>
      <c r="G318" s="160">
        <v>3000</v>
      </c>
      <c r="H318" s="37">
        <v>45083</v>
      </c>
      <c r="I318" s="203" t="s">
        <v>698</v>
      </c>
      <c r="J318" s="1" t="s">
        <v>694</v>
      </c>
      <c r="K318" t="str" cm="1">
        <f t="array" ref="K318">_xlfn.IFS(I318="租金",TEXT(D318,"m/d")&amp;"-"&amp;TEXT(E318,"m/d")&amp;IF(F318,"欠"&amp;(-F318),"已清"),I318="押金","押金"&amp;IF(F318,"欠"&amp;(-F318),"已清"))</f>
        <v>5/21-6/20已清</v>
      </c>
    </row>
    <row r="319" spans="1:11" hidden="1" x14ac:dyDescent="0.15">
      <c r="A319" s="157" t="s">
        <v>722</v>
      </c>
      <c r="B319" s="82" t="s">
        <v>400</v>
      </c>
      <c r="C319" s="82" t="s">
        <v>294</v>
      </c>
      <c r="D319" s="196">
        <v>45058</v>
      </c>
      <c r="E319" s="196">
        <v>45088</v>
      </c>
      <c r="F319" s="193">
        <v>-1000</v>
      </c>
      <c r="G319" s="160">
        <v>2500</v>
      </c>
      <c r="H319" s="37">
        <v>45083</v>
      </c>
      <c r="I319" s="203" t="s">
        <v>698</v>
      </c>
      <c r="J319" s="1" t="s">
        <v>694</v>
      </c>
      <c r="K319" t="str" cm="1">
        <f t="array" ref="K319">_xlfn.IFS(I319="租金",TEXT(D319,"m/d")&amp;"-"&amp;TEXT(E319,"m/d")&amp;IF(F319,"欠"&amp;(-F319),"已清"),I319="押金","押金"&amp;IF(F319,"欠"&amp;(-F319),"已清"))</f>
        <v>5/12-6/11欠1000</v>
      </c>
    </row>
    <row r="320" spans="1:11" hidden="1" x14ac:dyDescent="0.15">
      <c r="A320" s="157" t="s">
        <v>774</v>
      </c>
      <c r="B320" s="82" t="s">
        <v>310</v>
      </c>
      <c r="C320" s="82" t="s">
        <v>298</v>
      </c>
      <c r="D320" s="196">
        <v>45061</v>
      </c>
      <c r="E320" s="196">
        <v>45091</v>
      </c>
      <c r="F320" s="193">
        <v>0</v>
      </c>
      <c r="G320" s="160">
        <v>2500</v>
      </c>
      <c r="H320" s="37">
        <v>45083</v>
      </c>
      <c r="I320" s="203" t="s">
        <v>698</v>
      </c>
      <c r="J320" s="1" t="s">
        <v>694</v>
      </c>
      <c r="K320" t="str" cm="1">
        <f t="array" ref="K320">_xlfn.IFS(I320="租金",TEXT(D320,"m/d")&amp;"-"&amp;TEXT(E320,"m/d")&amp;IF(F320,"欠"&amp;(-F320),"已清"),I320="押金","押金"&amp;IF(F320,"欠"&amp;(-F320),"已清"))</f>
        <v>5/15-6/14已清</v>
      </c>
    </row>
    <row r="321" spans="1:11" hidden="1" x14ac:dyDescent="0.15">
      <c r="A321" s="157" t="s">
        <v>996</v>
      </c>
      <c r="B321" s="82" t="s">
        <v>466</v>
      </c>
      <c r="C321" s="82" t="s">
        <v>467</v>
      </c>
      <c r="D321" s="196">
        <v>45087</v>
      </c>
      <c r="E321" s="196">
        <v>45116</v>
      </c>
      <c r="F321" s="193">
        <v>-10880</v>
      </c>
      <c r="G321" s="216">
        <v>1000</v>
      </c>
      <c r="H321" s="37">
        <v>45083</v>
      </c>
      <c r="I321" s="203" t="s">
        <v>697</v>
      </c>
      <c r="J321" s="1" t="s">
        <v>694</v>
      </c>
      <c r="K321" s="1" t="s">
        <v>1098</v>
      </c>
    </row>
    <row r="322" spans="1:11" hidden="1" x14ac:dyDescent="0.15">
      <c r="A322" s="157" t="s">
        <v>841</v>
      </c>
      <c r="B322" s="82" t="s">
        <v>554</v>
      </c>
      <c r="C322" s="82" t="s">
        <v>555</v>
      </c>
      <c r="D322" s="196">
        <v>45047</v>
      </c>
      <c r="E322" s="196">
        <v>45077</v>
      </c>
      <c r="F322" s="193">
        <v>-2000</v>
      </c>
      <c r="G322" s="160">
        <v>2000</v>
      </c>
      <c r="H322" s="37">
        <v>45084</v>
      </c>
      <c r="I322" s="203" t="s">
        <v>698</v>
      </c>
      <c r="J322" s="1" t="s">
        <v>694</v>
      </c>
      <c r="K322" t="str" cm="1">
        <f t="array" ref="K322">_xlfn.IFS(I322="租金",TEXT(D322,"m/d")&amp;"-"&amp;TEXT(E322,"m/d")&amp;IF(F322,"欠"&amp;(-F322),"已清"),I322="押金","押金"&amp;IF(F322,"欠"&amp;(-F322),"已清"))</f>
        <v>5/1-5/31欠2000</v>
      </c>
    </row>
    <row r="323" spans="1:11" hidden="1" x14ac:dyDescent="0.15">
      <c r="A323" s="157" t="s">
        <v>755</v>
      </c>
      <c r="B323" s="82" t="s">
        <v>497</v>
      </c>
      <c r="C323" s="82" t="s">
        <v>498</v>
      </c>
      <c r="D323" s="196">
        <v>45083</v>
      </c>
      <c r="E323" s="196">
        <v>45112</v>
      </c>
      <c r="F323" s="193">
        <v>-5000</v>
      </c>
      <c r="G323" s="160">
        <v>2200</v>
      </c>
      <c r="H323" s="37">
        <v>45084</v>
      </c>
      <c r="I323" s="203" t="s">
        <v>698</v>
      </c>
      <c r="J323" s="1" t="s">
        <v>694</v>
      </c>
      <c r="K323" t="str" cm="1">
        <f t="array" ref="K323">_xlfn.IFS(I323="租金",TEXT(D323,"m/d")&amp;"-"&amp;TEXT(E323,"m/d")&amp;IF(F323,"欠"&amp;(-F323),"已清"),I323="押金","押金"&amp;IF(F323,"欠"&amp;(-F323),"已清"))</f>
        <v>6/6-7/5欠5000</v>
      </c>
    </row>
    <row r="324" spans="1:11" hidden="1" x14ac:dyDescent="0.15">
      <c r="A324" s="157" t="s">
        <v>749</v>
      </c>
      <c r="B324" s="82" t="s">
        <v>327</v>
      </c>
      <c r="C324" s="82" t="s">
        <v>436</v>
      </c>
      <c r="D324" s="196">
        <v>45058</v>
      </c>
      <c r="E324" s="196">
        <v>45088</v>
      </c>
      <c r="F324" s="193">
        <v>0</v>
      </c>
      <c r="G324" s="160">
        <v>1500</v>
      </c>
      <c r="H324" s="37">
        <v>45084</v>
      </c>
      <c r="I324" s="203" t="s">
        <v>698</v>
      </c>
      <c r="J324" s="1" t="s">
        <v>694</v>
      </c>
      <c r="K324" t="str" cm="1">
        <f t="array" ref="K324">_xlfn.IFS(I324="租金",TEXT(D324,"m/d")&amp;"-"&amp;TEXT(E324,"m/d")&amp;IF(F324,"欠"&amp;(-F324),"已清"),I324="押金","押金"&amp;IF(F324,"欠"&amp;(-F324),"已清"))</f>
        <v>5/12-6/11已清</v>
      </c>
    </row>
    <row r="325" spans="1:11" hidden="1" x14ac:dyDescent="0.15">
      <c r="A325" s="157" t="s">
        <v>867</v>
      </c>
      <c r="B325" s="82" t="s">
        <v>552</v>
      </c>
      <c r="C325" s="82" t="s">
        <v>553</v>
      </c>
      <c r="D325" s="196">
        <v>45055</v>
      </c>
      <c r="E325" s="196">
        <v>45085</v>
      </c>
      <c r="F325" s="193">
        <v>-3000</v>
      </c>
      <c r="G325" s="160">
        <v>2200</v>
      </c>
      <c r="H325" s="37">
        <v>45084</v>
      </c>
      <c r="I325" s="203" t="s">
        <v>698</v>
      </c>
      <c r="J325" s="1" t="s">
        <v>694</v>
      </c>
      <c r="K325" t="str" cm="1">
        <f t="array" ref="K325">_xlfn.IFS(I325="租金",TEXT(D325,"m/d")&amp;"-"&amp;TEXT(E325,"m/d")&amp;IF(F325,"欠"&amp;(-F325),"已清"),I325="押金","押金"&amp;IF(F325,"欠"&amp;(-F325),"已清"))</f>
        <v>5/9-6/8欠3000</v>
      </c>
    </row>
    <row r="326" spans="1:11" hidden="1" x14ac:dyDescent="0.15">
      <c r="A326" s="157" t="s">
        <v>726</v>
      </c>
      <c r="B326" s="82" t="s">
        <v>586</v>
      </c>
      <c r="C326" s="82" t="s">
        <v>587</v>
      </c>
      <c r="D326" s="196">
        <v>45095</v>
      </c>
      <c r="E326" s="196">
        <v>45124</v>
      </c>
      <c r="F326" s="193">
        <v>0</v>
      </c>
      <c r="G326" s="160">
        <v>5000</v>
      </c>
      <c r="H326" s="37">
        <v>45084</v>
      </c>
      <c r="I326" s="203" t="s">
        <v>698</v>
      </c>
      <c r="J326" s="1" t="s">
        <v>694</v>
      </c>
      <c r="K326" t="str" cm="1">
        <f t="array" ref="K326">_xlfn.IFS(I326="租金",TEXT(D326,"m/d")&amp;"-"&amp;TEXT(E326,"m/d")&amp;IF(F326,"欠"&amp;(-F326),"已清"),I326="押金","押金"&amp;IF(F326,"欠"&amp;(-F326),"已清"))</f>
        <v>6/18-7/17已清</v>
      </c>
    </row>
    <row r="327" spans="1:11" hidden="1" x14ac:dyDescent="0.15">
      <c r="A327" s="157" t="s">
        <v>772</v>
      </c>
      <c r="B327" s="82" t="s">
        <v>284</v>
      </c>
      <c r="C327" s="82" t="s">
        <v>520</v>
      </c>
      <c r="D327" s="196">
        <v>45053</v>
      </c>
      <c r="E327" s="196">
        <v>45083</v>
      </c>
      <c r="F327" s="193">
        <v>0</v>
      </c>
      <c r="G327" s="160">
        <v>3000</v>
      </c>
      <c r="H327" s="37">
        <v>45084</v>
      </c>
      <c r="I327" s="203" t="s">
        <v>698</v>
      </c>
      <c r="J327" s="1" t="s">
        <v>694</v>
      </c>
      <c r="K327" t="str" cm="1">
        <f t="array" ref="K327">_xlfn.IFS(I327="租金",TEXT(D327,"m/d")&amp;"-"&amp;TEXT(E327,"m/d")&amp;IF(F327,"欠"&amp;(-F327),"已清"),I327="押金","押金"&amp;IF(F327,"欠"&amp;(-F327),"已清"))</f>
        <v>5/7-6/6已清</v>
      </c>
    </row>
    <row r="328" spans="1:11" hidden="1" x14ac:dyDescent="0.15">
      <c r="A328" s="157" t="s">
        <v>883</v>
      </c>
      <c r="B328" s="82" t="s">
        <v>317</v>
      </c>
      <c r="C328" s="82" t="s">
        <v>293</v>
      </c>
      <c r="D328" s="196">
        <v>45083</v>
      </c>
      <c r="E328" s="196">
        <v>45112</v>
      </c>
      <c r="F328" s="193">
        <v>-4500</v>
      </c>
      <c r="G328" s="160">
        <v>3000</v>
      </c>
      <c r="H328" s="37">
        <v>45084</v>
      </c>
      <c r="I328" s="203" t="s">
        <v>698</v>
      </c>
      <c r="J328" s="1" t="s">
        <v>694</v>
      </c>
      <c r="K328" t="str" cm="1">
        <f t="array" ref="K328">_xlfn.IFS(I328="租金",TEXT(D328,"m/d")&amp;"-"&amp;TEXT(E328,"m/d")&amp;IF(F328,"欠"&amp;(-F328),"已清"),I328="押金","押金"&amp;IF(F328,"欠"&amp;(-F328),"已清"))</f>
        <v>6/6-7/5欠4500</v>
      </c>
    </row>
    <row r="329" spans="1:11" hidden="1" x14ac:dyDescent="0.15">
      <c r="A329" s="157" t="s">
        <v>892</v>
      </c>
      <c r="B329" s="82" t="s">
        <v>414</v>
      </c>
      <c r="C329" s="82" t="s">
        <v>393</v>
      </c>
      <c r="D329" s="196">
        <v>45082</v>
      </c>
      <c r="E329" s="196">
        <v>45111</v>
      </c>
      <c r="F329" s="193">
        <v>0</v>
      </c>
      <c r="G329" s="160">
        <v>2000</v>
      </c>
      <c r="H329" s="37">
        <v>45084</v>
      </c>
      <c r="I329" s="203" t="s">
        <v>698</v>
      </c>
      <c r="J329" s="1" t="s">
        <v>694</v>
      </c>
      <c r="K329" t="str" cm="1">
        <f t="array" ref="K329">_xlfn.IFS(I329="租金",TEXT(D329,"m/d")&amp;"-"&amp;TEXT(E329,"m/d")&amp;IF(F329,"欠"&amp;(-F329),"已清"),I329="押金","押金"&amp;IF(F329,"欠"&amp;(-F329),"已清"))</f>
        <v>6/5-7/4已清</v>
      </c>
    </row>
    <row r="330" spans="1:11" hidden="1" x14ac:dyDescent="0.15">
      <c r="A330" s="157" t="s">
        <v>983</v>
      </c>
      <c r="B330" s="82" t="s">
        <v>984</v>
      </c>
      <c r="C330" s="82" t="s">
        <v>579</v>
      </c>
      <c r="D330" s="196">
        <v>45085</v>
      </c>
      <c r="E330" s="196">
        <v>45091</v>
      </c>
      <c r="F330" s="193">
        <v>-1750</v>
      </c>
      <c r="G330" s="216">
        <v>10000</v>
      </c>
      <c r="H330" s="37">
        <v>45084</v>
      </c>
      <c r="I330" s="203" t="s">
        <v>697</v>
      </c>
      <c r="J330" s="1" t="s">
        <v>694</v>
      </c>
      <c r="K330" t="str" cm="1">
        <f t="array" ref="K330">_xlfn.IFS(I330="租金",TEXT(D330,"m/d")&amp;"-"&amp;TEXT(E330,"m/d")&amp;IF(F330,"欠"&amp;(-F330),"已清"),I330="押金","押金"&amp;IF(F330,"欠"&amp;(-F330),"已清"))</f>
        <v>押金欠1750</v>
      </c>
    </row>
    <row r="331" spans="1:11" hidden="1" x14ac:dyDescent="0.15">
      <c r="A331" s="157" t="s">
        <v>842</v>
      </c>
      <c r="B331" s="82" t="s">
        <v>432</v>
      </c>
      <c r="C331" s="82" t="s">
        <v>433</v>
      </c>
      <c r="D331" s="196">
        <v>45072</v>
      </c>
      <c r="E331" s="196">
        <v>45102</v>
      </c>
      <c r="F331" s="193">
        <v>-5000</v>
      </c>
      <c r="G331" s="160">
        <v>2000</v>
      </c>
      <c r="H331" s="37">
        <v>45085</v>
      </c>
      <c r="I331" s="203" t="s">
        <v>698</v>
      </c>
      <c r="J331" s="1" t="s">
        <v>694</v>
      </c>
      <c r="K331" t="str" cm="1">
        <f t="array" ref="K331">_xlfn.IFS(I331="租金",TEXT(D331,"m/d")&amp;"-"&amp;TEXT(E331,"m/d")&amp;IF(F331,"欠"&amp;(-F331),"已清"),I331="押金","押金"&amp;IF(F331,"欠"&amp;(-F331),"已清"))</f>
        <v>5/26-6/25欠5000</v>
      </c>
    </row>
    <row r="332" spans="1:11" hidden="1" x14ac:dyDescent="0.15">
      <c r="A332" s="157" t="s">
        <v>728</v>
      </c>
      <c r="B332" s="82" t="s">
        <v>445</v>
      </c>
      <c r="C332" s="82" t="s">
        <v>446</v>
      </c>
      <c r="D332" s="196">
        <v>45078</v>
      </c>
      <c r="E332" s="196">
        <v>45107</v>
      </c>
      <c r="F332" s="193">
        <v>-4000</v>
      </c>
      <c r="G332" s="214">
        <v>3200</v>
      </c>
      <c r="H332" s="37">
        <v>45085</v>
      </c>
      <c r="I332" s="203" t="s">
        <v>698</v>
      </c>
      <c r="J332" s="1" t="s">
        <v>695</v>
      </c>
      <c r="K332" t="str" cm="1">
        <f t="array" ref="K332">_xlfn.IFS(I332="租金",TEXT(D332,"m/d")&amp;"-"&amp;TEXT(E332,"m/d")&amp;IF(F332,"欠"&amp;(-F332),"已清"),I332="押金","押金"&amp;IF(F332,"欠"&amp;(-F332),"已清"))</f>
        <v>6/1-6/30欠4000</v>
      </c>
    </row>
    <row r="333" spans="1:11" hidden="1" x14ac:dyDescent="0.15">
      <c r="A333" s="157" t="s">
        <v>846</v>
      </c>
      <c r="B333" s="82" t="s">
        <v>615</v>
      </c>
      <c r="C333" s="82" t="s">
        <v>616</v>
      </c>
      <c r="D333" s="196">
        <v>45084</v>
      </c>
      <c r="E333" s="196">
        <v>45113</v>
      </c>
      <c r="F333" s="193">
        <v>-3000</v>
      </c>
      <c r="G333" s="160">
        <v>2000</v>
      </c>
      <c r="H333" s="37">
        <v>45085</v>
      </c>
      <c r="I333" s="203" t="s">
        <v>698</v>
      </c>
      <c r="J333" s="1" t="s">
        <v>694</v>
      </c>
      <c r="K333" t="str" cm="1">
        <f t="array" ref="K333">_xlfn.IFS(I333="租金",TEXT(D333,"m/d")&amp;"-"&amp;TEXT(E333,"m/d")&amp;IF(F333,"欠"&amp;(-F333),"已清"),I333="押金","押金"&amp;IF(F333,"欠"&amp;(-F333),"已清"))</f>
        <v>6/7-7/6欠3000</v>
      </c>
    </row>
    <row r="334" spans="1:11" hidden="1" x14ac:dyDescent="0.15">
      <c r="A334" s="157" t="s">
        <v>732</v>
      </c>
      <c r="B334" s="82" t="s">
        <v>609</v>
      </c>
      <c r="C334" s="82" t="s">
        <v>610</v>
      </c>
      <c r="D334" s="196">
        <v>45083</v>
      </c>
      <c r="E334" s="196">
        <v>45112</v>
      </c>
      <c r="F334" s="193">
        <v>0</v>
      </c>
      <c r="G334" s="160">
        <v>5500</v>
      </c>
      <c r="H334" s="37">
        <v>45085</v>
      </c>
      <c r="I334" s="203" t="s">
        <v>698</v>
      </c>
      <c r="J334" s="1" t="s">
        <v>694</v>
      </c>
      <c r="K334" t="str" cm="1">
        <f t="array" ref="K334">_xlfn.IFS(I334="租金",TEXT(D334,"m/d")&amp;"-"&amp;TEXT(E334,"m/d")&amp;IF(F334,"欠"&amp;(-F334),"已清"),I334="押金","押金"&amp;IF(F334,"欠"&amp;(-F334),"已清"))</f>
        <v>6/6-7/5已清</v>
      </c>
    </row>
    <row r="335" spans="1:11" hidden="1" x14ac:dyDescent="0.15">
      <c r="A335" s="157" t="s">
        <v>738</v>
      </c>
      <c r="B335" s="82" t="s">
        <v>474</v>
      </c>
      <c r="C335" s="82" t="s">
        <v>475</v>
      </c>
      <c r="D335" s="196">
        <v>45084</v>
      </c>
      <c r="E335" s="196">
        <v>45113</v>
      </c>
      <c r="F335" s="193">
        <v>0</v>
      </c>
      <c r="G335" s="160">
        <v>7000</v>
      </c>
      <c r="H335" s="37">
        <v>45085</v>
      </c>
      <c r="I335" s="203" t="s">
        <v>698</v>
      </c>
      <c r="J335" s="1" t="s">
        <v>694</v>
      </c>
      <c r="K335" t="str" cm="1">
        <f t="array" ref="K335">_xlfn.IFS(I335="租金",TEXT(D335,"m/d")&amp;"-"&amp;TEXT(E335,"m/d")&amp;IF(F335,"欠"&amp;(-F335),"已清"),I335="押金","押金"&amp;IF(F335,"欠"&amp;(-F335),"已清"))</f>
        <v>6/7-7/6已清</v>
      </c>
    </row>
    <row r="336" spans="1:11" hidden="1" x14ac:dyDescent="0.15">
      <c r="A336" s="157" t="s">
        <v>765</v>
      </c>
      <c r="B336" s="82" t="s">
        <v>468</v>
      </c>
      <c r="C336" s="82" t="s">
        <v>469</v>
      </c>
      <c r="D336" s="196">
        <v>45086</v>
      </c>
      <c r="E336" s="196">
        <v>45115</v>
      </c>
      <c r="F336" s="193">
        <v>0</v>
      </c>
      <c r="G336" s="160">
        <v>7000</v>
      </c>
      <c r="H336" s="37">
        <v>45085</v>
      </c>
      <c r="I336" s="203" t="s">
        <v>698</v>
      </c>
      <c r="J336" s="1" t="s">
        <v>694</v>
      </c>
      <c r="K336" t="str" cm="1">
        <f t="array" ref="K336">_xlfn.IFS(I336="租金",TEXT(D336,"m/d")&amp;"-"&amp;TEXT(E336,"m/d")&amp;IF(F336,"欠"&amp;(-F336),"已清"),I336="押金","押金"&amp;IF(F336,"欠"&amp;(-F336),"已清"))</f>
        <v>6/9-7/8已清</v>
      </c>
    </row>
    <row r="337" spans="1:11" hidden="1" x14ac:dyDescent="0.15">
      <c r="A337" s="157" t="s">
        <v>773</v>
      </c>
      <c r="B337" s="82" t="s">
        <v>312</v>
      </c>
      <c r="C337" s="82" t="s">
        <v>297</v>
      </c>
      <c r="D337" s="196">
        <v>45084</v>
      </c>
      <c r="E337" s="196">
        <v>45090</v>
      </c>
      <c r="F337" s="193">
        <v>0</v>
      </c>
      <c r="G337" s="160">
        <v>1950</v>
      </c>
      <c r="H337" s="37">
        <v>45085</v>
      </c>
      <c r="I337" s="203" t="s">
        <v>698</v>
      </c>
      <c r="J337" s="1" t="s">
        <v>694</v>
      </c>
      <c r="K337" t="str" cm="1">
        <f t="array" ref="K337">_xlfn.IFS(I337="租金",TEXT(D337,"m/d")&amp;"-"&amp;TEXT(E337,"m/d")&amp;IF(F337,"欠"&amp;(-F337),"已清"),I337="押金","押金"&amp;IF(F337,"欠"&amp;(-F337),"已清"))</f>
        <v>6/7-6/13已清</v>
      </c>
    </row>
    <row r="338" spans="1:11" hidden="1" x14ac:dyDescent="0.15">
      <c r="A338" s="157" t="s">
        <v>724</v>
      </c>
      <c r="B338" s="82" t="s">
        <v>332</v>
      </c>
      <c r="C338" s="82" t="s">
        <v>549</v>
      </c>
      <c r="D338" s="196">
        <v>45086</v>
      </c>
      <c r="E338" s="196">
        <v>45092</v>
      </c>
      <c r="F338" s="193">
        <v>0</v>
      </c>
      <c r="G338" s="214">
        <v>1900</v>
      </c>
      <c r="H338" s="37">
        <v>45085</v>
      </c>
      <c r="I338" s="203" t="s">
        <v>698</v>
      </c>
      <c r="J338" s="1" t="s">
        <v>695</v>
      </c>
      <c r="K338" t="str" cm="1">
        <f t="array" ref="K338">_xlfn.IFS(I338="租金",TEXT(D338,"m/d")&amp;"-"&amp;TEXT(E338,"m/d")&amp;IF(F338,"欠"&amp;(-F338),"已清"),I338="押金","押金"&amp;IF(F338,"欠"&amp;(-F338),"已清"))</f>
        <v>6/9-6/15已清</v>
      </c>
    </row>
    <row r="339" spans="1:11" hidden="1" x14ac:dyDescent="0.15">
      <c r="A339" s="157" t="s">
        <v>887</v>
      </c>
      <c r="B339" s="82" t="s">
        <v>357</v>
      </c>
      <c r="C339" s="82" t="s">
        <v>364</v>
      </c>
      <c r="D339" s="196">
        <v>45078</v>
      </c>
      <c r="E339" s="196">
        <v>45107</v>
      </c>
      <c r="F339" s="193">
        <v>-4460</v>
      </c>
      <c r="G339" s="160">
        <v>540</v>
      </c>
      <c r="H339" s="37">
        <v>45085</v>
      </c>
      <c r="I339" s="203" t="s">
        <v>698</v>
      </c>
      <c r="J339" s="1" t="s">
        <v>694</v>
      </c>
      <c r="K339" s="1" t="s">
        <v>999</v>
      </c>
    </row>
    <row r="340" spans="1:11" hidden="1" x14ac:dyDescent="0.15">
      <c r="A340" s="157" t="s">
        <v>994</v>
      </c>
      <c r="B340" s="82" t="s">
        <v>590</v>
      </c>
      <c r="C340" s="82" t="s">
        <v>591</v>
      </c>
      <c r="D340" s="196">
        <v>45092</v>
      </c>
      <c r="E340" s="196">
        <v>45121</v>
      </c>
      <c r="F340" s="193">
        <v>0</v>
      </c>
      <c r="G340" s="160">
        <v>5000</v>
      </c>
      <c r="H340" s="37">
        <v>45085</v>
      </c>
      <c r="I340" s="203" t="s">
        <v>698</v>
      </c>
      <c r="J340" s="1" t="s">
        <v>694</v>
      </c>
      <c r="K340" t="str" cm="1">
        <f t="array" ref="K340">_xlfn.IFS(I340="租金",TEXT(D340,"m/d")&amp;"-"&amp;TEXT(E340,"m/d")&amp;IF(F340,"欠"&amp;(-F340),"已清"),I340="押金","押金"&amp;IF(F340,"欠"&amp;(-F340),"已清"))</f>
        <v>6/15-7/14已清</v>
      </c>
    </row>
    <row r="341" spans="1:11" hidden="1" x14ac:dyDescent="0.15">
      <c r="A341" s="157" t="s">
        <v>831</v>
      </c>
      <c r="B341" s="82" t="s">
        <v>448</v>
      </c>
      <c r="C341" s="82" t="s">
        <v>449</v>
      </c>
      <c r="D341" s="196">
        <v>45067</v>
      </c>
      <c r="E341" s="196">
        <v>45097</v>
      </c>
      <c r="F341" s="193">
        <v>0</v>
      </c>
      <c r="G341" s="160">
        <v>14400</v>
      </c>
      <c r="H341" s="37">
        <v>45086</v>
      </c>
      <c r="I341" s="203" t="s">
        <v>698</v>
      </c>
      <c r="J341" s="1" t="s">
        <v>694</v>
      </c>
      <c r="K341" t="str" cm="1">
        <f t="array" ref="K341">_xlfn.IFS(I341="租金",TEXT(D341,"m/d")&amp;"-"&amp;TEXT(E341,"m/d")&amp;IF(F341,"欠"&amp;(-F341),"已清"),I341="押金","押金"&amp;IF(F341,"欠"&amp;(-F341),"已清"))</f>
        <v>5/21-6/20已清</v>
      </c>
    </row>
    <row r="342" spans="1:11" hidden="1" x14ac:dyDescent="0.15">
      <c r="A342" s="157" t="s">
        <v>876</v>
      </c>
      <c r="B342" s="82" t="s">
        <v>505</v>
      </c>
      <c r="C342" s="82" t="s">
        <v>380</v>
      </c>
      <c r="D342" s="196">
        <v>45069</v>
      </c>
      <c r="E342" s="196">
        <v>45099</v>
      </c>
      <c r="F342" s="193">
        <v>0</v>
      </c>
      <c r="G342" s="214">
        <v>4000</v>
      </c>
      <c r="H342" s="37">
        <v>45086</v>
      </c>
      <c r="I342" s="203" t="s">
        <v>698</v>
      </c>
      <c r="J342" s="1" t="s">
        <v>695</v>
      </c>
      <c r="K342" t="str" cm="1">
        <f t="array" ref="K342">_xlfn.IFS(I342="租金",TEXT(D342,"m/d")&amp;"-"&amp;TEXT(E342,"m/d")&amp;IF(F342,"欠"&amp;(-F342),"已清"),I342="押金","押金"&amp;IF(F342,"欠"&amp;(-F342),"已清"))</f>
        <v>5/23-6/22已清</v>
      </c>
    </row>
    <row r="343" spans="1:11" hidden="1" x14ac:dyDescent="0.15">
      <c r="A343" s="157" t="s">
        <v>719</v>
      </c>
      <c r="B343" s="82" t="s">
        <v>267</v>
      </c>
      <c r="C343" s="82" t="s">
        <v>255</v>
      </c>
      <c r="D343" s="196">
        <v>45086</v>
      </c>
      <c r="E343" s="196">
        <v>45092</v>
      </c>
      <c r="F343" s="193">
        <v>0</v>
      </c>
      <c r="G343" s="160">
        <v>1950</v>
      </c>
      <c r="H343" s="37">
        <v>45086</v>
      </c>
      <c r="I343" s="203" t="s">
        <v>698</v>
      </c>
      <c r="J343" s="1" t="s">
        <v>694</v>
      </c>
      <c r="K343" t="str" cm="1">
        <f t="array" ref="K343">_xlfn.IFS(I343="租金",TEXT(D343,"m/d")&amp;"-"&amp;TEXT(E343,"m/d")&amp;IF(F343,"欠"&amp;(-F343),"已清"),I343="押金","押金"&amp;IF(F343,"欠"&amp;(-F343),"已清"))</f>
        <v>6/9-6/15已清</v>
      </c>
    </row>
    <row r="344" spans="1:11" hidden="1" x14ac:dyDescent="0.15">
      <c r="A344" s="157" t="s">
        <v>723</v>
      </c>
      <c r="B344" s="82" t="s">
        <v>316</v>
      </c>
      <c r="C344" s="82" t="s">
        <v>292</v>
      </c>
      <c r="D344" s="196">
        <v>45061</v>
      </c>
      <c r="E344" s="196">
        <v>45091</v>
      </c>
      <c r="F344" s="193">
        <v>-2000</v>
      </c>
      <c r="G344" s="160">
        <v>2500</v>
      </c>
      <c r="H344" s="37">
        <v>45086</v>
      </c>
      <c r="I344" s="203" t="s">
        <v>698</v>
      </c>
      <c r="J344" s="1" t="s">
        <v>694</v>
      </c>
      <c r="K344" t="str" cm="1">
        <f t="array" ref="K344">_xlfn.IFS(I344="租金",TEXT(D344,"m/d")&amp;"-"&amp;TEXT(E344,"m/d")&amp;IF(F344,"欠"&amp;(-F344),"已清"),I344="押金","押金"&amp;IF(F344,"欠"&amp;(-F344),"已清"))</f>
        <v>5/15-6/14欠2000</v>
      </c>
    </row>
    <row r="345" spans="1:11" hidden="1" x14ac:dyDescent="0.15">
      <c r="A345" s="157" t="s">
        <v>893</v>
      </c>
      <c r="B345" s="82" t="s">
        <v>622</v>
      </c>
      <c r="C345" s="82" t="s">
        <v>582</v>
      </c>
      <c r="D345" s="196">
        <v>45083</v>
      </c>
      <c r="E345" s="196">
        <v>45112</v>
      </c>
      <c r="F345" s="193">
        <v>-2000</v>
      </c>
      <c r="G345" s="160">
        <v>2000</v>
      </c>
      <c r="H345" s="37">
        <v>45086</v>
      </c>
      <c r="I345" s="203" t="s">
        <v>698</v>
      </c>
      <c r="J345" s="1" t="s">
        <v>694</v>
      </c>
      <c r="K345" t="str" cm="1">
        <f t="array" ref="K345">_xlfn.IFS(I345="租金",TEXT(D345,"m/d")&amp;"-"&amp;TEXT(E345,"m/d")&amp;IF(F345,"欠"&amp;(-F345),"已清"),I345="押金","押金"&amp;IF(F345,"欠"&amp;(-F345),"已清"))</f>
        <v>6/6-7/5欠2000</v>
      </c>
    </row>
    <row r="346" spans="1:11" hidden="1" x14ac:dyDescent="0.15">
      <c r="A346" s="157" t="s">
        <v>966</v>
      </c>
      <c r="B346" s="82" t="s">
        <v>965</v>
      </c>
      <c r="C346" s="82" t="s">
        <v>438</v>
      </c>
      <c r="D346" s="196">
        <v>45080</v>
      </c>
      <c r="E346" s="196">
        <v>45109</v>
      </c>
      <c r="F346" s="193">
        <v>-6000</v>
      </c>
      <c r="G346" s="216">
        <v>2000</v>
      </c>
      <c r="H346" s="37">
        <v>45086</v>
      </c>
      <c r="I346" s="203" t="s">
        <v>697</v>
      </c>
      <c r="J346" s="1" t="s">
        <v>694</v>
      </c>
      <c r="K346" t="str" cm="1">
        <f t="array" ref="K346">_xlfn.IFS(I346="租金",TEXT(D346,"m/d")&amp;"-"&amp;TEXT(E346,"m/d")&amp;IF(F346,"欠"&amp;(-F346),"已清"),I346="押金","押金"&amp;IF(F346,"欠"&amp;(-F346),"已清"))</f>
        <v>押金欠6000</v>
      </c>
    </row>
    <row r="347" spans="1:11" hidden="1" x14ac:dyDescent="0.15">
      <c r="A347" s="157" t="s">
        <v>969</v>
      </c>
      <c r="B347" s="82" t="s">
        <v>970</v>
      </c>
      <c r="C347" s="82" t="s">
        <v>493</v>
      </c>
      <c r="D347" s="196">
        <v>45080</v>
      </c>
      <c r="E347" s="196">
        <v>45086</v>
      </c>
      <c r="F347" s="193">
        <v>-1100</v>
      </c>
      <c r="G347" s="160">
        <v>2900</v>
      </c>
      <c r="H347" s="37">
        <v>45086</v>
      </c>
      <c r="I347" s="203" t="s">
        <v>698</v>
      </c>
      <c r="J347" s="1" t="s">
        <v>694</v>
      </c>
      <c r="K347" t="str" cm="1">
        <f t="array" ref="K347">_xlfn.IFS(I347="租金",TEXT(D347,"m/d")&amp;"-"&amp;TEXT(E347,"m/d")&amp;IF(F347,"欠"&amp;(-F347),"已清"),I347="押金","押金"&amp;IF(F347,"欠"&amp;(-F347),"已清"))</f>
        <v>6/3-6/9欠1100</v>
      </c>
    </row>
    <row r="348" spans="1:11" hidden="1" x14ac:dyDescent="0.15">
      <c r="A348" s="157" t="s">
        <v>856</v>
      </c>
      <c r="B348" s="82" t="s">
        <v>428</v>
      </c>
      <c r="C348" s="82" t="s">
        <v>429</v>
      </c>
      <c r="D348" s="196">
        <v>45094</v>
      </c>
      <c r="E348" s="196">
        <v>45123</v>
      </c>
      <c r="F348" s="193">
        <v>0</v>
      </c>
      <c r="G348" s="160">
        <v>7000</v>
      </c>
      <c r="H348" s="37">
        <v>45087</v>
      </c>
      <c r="I348" s="203" t="s">
        <v>698</v>
      </c>
      <c r="J348" s="1" t="s">
        <v>694</v>
      </c>
      <c r="K348" t="str" cm="1">
        <f t="array" ref="K348">_xlfn.IFS(I348="租金",TEXT(D348,"m/d")&amp;"-"&amp;TEXT(E348,"m/d")&amp;IF(F348,"欠"&amp;(-F348),"已清"),I348="押金","押金"&amp;IF(F348,"欠"&amp;(-F348),"已清"))</f>
        <v>6/17-7/16已清</v>
      </c>
    </row>
    <row r="349" spans="1:11" hidden="1" x14ac:dyDescent="0.15">
      <c r="A349" s="157" t="s">
        <v>826</v>
      </c>
      <c r="B349" s="82" t="s">
        <v>503</v>
      </c>
      <c r="C349" s="82" t="s">
        <v>381</v>
      </c>
      <c r="D349" s="196">
        <v>45066</v>
      </c>
      <c r="E349" s="196">
        <v>45096</v>
      </c>
      <c r="F349" s="193">
        <v>0</v>
      </c>
      <c r="G349" s="160">
        <v>2000</v>
      </c>
      <c r="H349" s="37">
        <v>45088</v>
      </c>
      <c r="I349" s="203" t="s">
        <v>698</v>
      </c>
      <c r="J349" s="1" t="s">
        <v>694</v>
      </c>
      <c r="K349" t="str" cm="1">
        <f t="array" ref="K349">_xlfn.IFS(I349="租金",TEXT(D349,"m/d")&amp;"-"&amp;TEXT(E349,"m/d")&amp;IF(F349,"欠"&amp;(-F349),"已清"),I349="押金","押金"&amp;IF(F349,"欠"&amp;(-F349),"已清"))</f>
        <v>5/20-6/19已清</v>
      </c>
    </row>
    <row r="350" spans="1:11" hidden="1" x14ac:dyDescent="0.15">
      <c r="A350" s="157" t="s">
        <v>1008</v>
      </c>
      <c r="B350" s="82" t="s">
        <v>421</v>
      </c>
      <c r="C350" s="82" t="s">
        <v>533</v>
      </c>
      <c r="D350" s="196">
        <v>45078</v>
      </c>
      <c r="E350" s="196">
        <v>45107</v>
      </c>
      <c r="F350" s="193">
        <v>-3200</v>
      </c>
      <c r="G350" s="160">
        <v>4000</v>
      </c>
      <c r="H350" s="37">
        <v>45088</v>
      </c>
      <c r="I350" s="203" t="s">
        <v>698</v>
      </c>
      <c r="J350" s="1" t="s">
        <v>694</v>
      </c>
      <c r="K350" t="str" cm="1">
        <f t="array" ref="K350">_xlfn.IFS(I350="租金",TEXT(D350,"m/d")&amp;"-"&amp;TEXT(E350,"m/d")&amp;IF(F350,"欠"&amp;(-F350),"已清"),I350="押金","押金"&amp;IF(F350,"欠"&amp;(-F350),"已清"))</f>
        <v>6/1-6/30欠3200</v>
      </c>
    </row>
    <row r="351" spans="1:11" hidden="1" x14ac:dyDescent="0.15">
      <c r="A351" s="157" t="s">
        <v>706</v>
      </c>
      <c r="B351" s="82" t="s">
        <v>421</v>
      </c>
      <c r="C351" s="82" t="s">
        <v>533</v>
      </c>
      <c r="D351" s="196">
        <v>45078</v>
      </c>
      <c r="E351" s="196">
        <v>45107</v>
      </c>
      <c r="F351" s="193">
        <v>0</v>
      </c>
      <c r="G351" s="214">
        <v>3200</v>
      </c>
      <c r="H351" s="37">
        <v>45088</v>
      </c>
      <c r="I351" s="203" t="s">
        <v>698</v>
      </c>
      <c r="J351" s="1" t="s">
        <v>695</v>
      </c>
      <c r="K351" t="str" cm="1">
        <f t="array" ref="K351">_xlfn.IFS(I351="租金",TEXT(D351,"m/d")&amp;"-"&amp;TEXT(E351,"m/d")&amp;IF(F351,"欠"&amp;(-F351),"已清"),I351="押金","押金"&amp;IF(F351,"欠"&amp;(-F351),"已清"))</f>
        <v>6/1-6/30已清</v>
      </c>
    </row>
    <row r="352" spans="1:11" hidden="1" x14ac:dyDescent="0.15">
      <c r="A352" s="157" t="s">
        <v>733</v>
      </c>
      <c r="B352" s="82" t="s">
        <v>605</v>
      </c>
      <c r="C352" s="82" t="s">
        <v>606</v>
      </c>
      <c r="D352" s="196">
        <v>45085</v>
      </c>
      <c r="E352" s="196">
        <v>45114</v>
      </c>
      <c r="F352" s="193">
        <v>0</v>
      </c>
      <c r="G352" s="160">
        <v>2500</v>
      </c>
      <c r="H352" s="37">
        <v>45088</v>
      </c>
      <c r="I352" s="203" t="s">
        <v>698</v>
      </c>
      <c r="J352" s="1" t="s">
        <v>694</v>
      </c>
      <c r="K352" t="str" cm="1">
        <f t="array" ref="K352">_xlfn.IFS(I352="租金",TEXT(D352,"m/d")&amp;"-"&amp;TEXT(E352,"m/d")&amp;IF(F352,"欠"&amp;(-F352),"已清"),I352="押金","押金"&amp;IF(F352,"欠"&amp;(-F352),"已清"))</f>
        <v>6/8-7/7已清</v>
      </c>
    </row>
    <row r="353" spans="1:11" hidden="1" x14ac:dyDescent="0.15">
      <c r="A353" s="157" t="s">
        <v>741</v>
      </c>
      <c r="B353" s="82" t="s">
        <v>546</v>
      </c>
      <c r="C353" s="82" t="s">
        <v>547</v>
      </c>
      <c r="D353" s="196">
        <v>45088</v>
      </c>
      <c r="E353" s="196">
        <v>45117</v>
      </c>
      <c r="F353" s="193">
        <v>0</v>
      </c>
      <c r="G353" s="160">
        <v>7000</v>
      </c>
      <c r="H353" s="37">
        <v>45088</v>
      </c>
      <c r="I353" s="203" t="s">
        <v>698</v>
      </c>
      <c r="J353" s="1" t="s">
        <v>694</v>
      </c>
      <c r="K353" t="str" cm="1">
        <f t="array" ref="K353">_xlfn.IFS(I353="租金",TEXT(D353,"m/d")&amp;"-"&amp;TEXT(E353,"m/d")&amp;IF(F353,"欠"&amp;(-F353),"已清"),I353="押金","押金"&amp;IF(F353,"欠"&amp;(-F353),"已清"))</f>
        <v>6/11-7/10已清</v>
      </c>
    </row>
    <row r="354" spans="1:11" hidden="1" x14ac:dyDescent="0.15">
      <c r="A354" s="157" t="s">
        <v>880</v>
      </c>
      <c r="B354" s="82" t="s">
        <v>285</v>
      </c>
      <c r="C354" s="82" t="s">
        <v>254</v>
      </c>
      <c r="D354" s="196">
        <v>45085</v>
      </c>
      <c r="E354" s="196">
        <v>45091</v>
      </c>
      <c r="F354" s="193">
        <v>0</v>
      </c>
      <c r="G354" s="160">
        <v>1950</v>
      </c>
      <c r="H354" s="37">
        <v>45088</v>
      </c>
      <c r="I354" s="203" t="s">
        <v>698</v>
      </c>
      <c r="J354" s="1" t="s">
        <v>694</v>
      </c>
      <c r="K354" t="str" cm="1">
        <f t="array" ref="K354">_xlfn.IFS(I354="租金",TEXT(D354,"m/d")&amp;"-"&amp;TEXT(E354,"m/d")&amp;IF(F354,"欠"&amp;(-F354),"已清"),I354="押金","押金"&amp;IF(F354,"欠"&amp;(-F354),"已清"))</f>
        <v>6/8-6/14已清</v>
      </c>
    </row>
    <row r="355" spans="1:11" hidden="1" x14ac:dyDescent="0.15">
      <c r="A355" s="157" t="s">
        <v>716</v>
      </c>
      <c r="B355" s="82" t="s">
        <v>290</v>
      </c>
      <c r="C355" s="82" t="s">
        <v>621</v>
      </c>
      <c r="D355" s="196">
        <v>45091</v>
      </c>
      <c r="E355" s="196">
        <v>45120</v>
      </c>
      <c r="F355" s="193">
        <v>-2250</v>
      </c>
      <c r="G355" s="160">
        <v>2250</v>
      </c>
      <c r="H355" s="37">
        <v>45089</v>
      </c>
      <c r="I355" s="203" t="s">
        <v>698</v>
      </c>
      <c r="J355" s="1" t="s">
        <v>694</v>
      </c>
      <c r="K355" s="1" t="s">
        <v>1019</v>
      </c>
    </row>
    <row r="356" spans="1:11" hidden="1" x14ac:dyDescent="0.15">
      <c r="A356" s="157" t="s">
        <v>718</v>
      </c>
      <c r="B356" s="82" t="s">
        <v>269</v>
      </c>
      <c r="C356" s="82" t="s">
        <v>262</v>
      </c>
      <c r="D356" s="196">
        <v>45085</v>
      </c>
      <c r="E356" s="196">
        <v>45091</v>
      </c>
      <c r="F356" s="193">
        <v>0</v>
      </c>
      <c r="G356" s="160">
        <v>1950</v>
      </c>
      <c r="H356" s="37">
        <v>45089</v>
      </c>
      <c r="I356" s="203" t="s">
        <v>698</v>
      </c>
      <c r="J356" s="1" t="s">
        <v>694</v>
      </c>
      <c r="K356" t="str" cm="1">
        <f t="array" ref="K356">_xlfn.IFS(I356="租金",TEXT(D356,"m/d")&amp;"-"&amp;TEXT(E356,"m/d")&amp;IF(F356,"欠"&amp;(-F356),"已清"),I356="押金","押金"&amp;IF(F356,"欠"&amp;(-F356),"已清"))</f>
        <v>6/8-6/14已清</v>
      </c>
    </row>
    <row r="357" spans="1:11" hidden="1" x14ac:dyDescent="0.15">
      <c r="A357" s="157" t="s">
        <v>736</v>
      </c>
      <c r="B357" s="82" t="s">
        <v>396</v>
      </c>
      <c r="C357" s="82" t="s">
        <v>569</v>
      </c>
      <c r="D357" s="196">
        <v>45071</v>
      </c>
      <c r="E357" s="196">
        <v>45101</v>
      </c>
      <c r="F357" s="193">
        <v>-2400</v>
      </c>
      <c r="G357" s="160">
        <v>1000</v>
      </c>
      <c r="H357" s="37">
        <v>45089</v>
      </c>
      <c r="I357" s="203" t="s">
        <v>698</v>
      </c>
      <c r="J357" s="1" t="s">
        <v>694</v>
      </c>
      <c r="K357" s="1" t="s">
        <v>1087</v>
      </c>
    </row>
    <row r="358" spans="1:11" hidden="1" x14ac:dyDescent="0.15">
      <c r="A358" s="157" t="s">
        <v>894</v>
      </c>
      <c r="B358" s="82" t="s">
        <v>835</v>
      </c>
      <c r="C358" s="82" t="s">
        <v>589</v>
      </c>
      <c r="D358" s="196">
        <v>45090</v>
      </c>
      <c r="E358" s="196">
        <v>45119</v>
      </c>
      <c r="F358" s="193">
        <v>0</v>
      </c>
      <c r="G358" s="214">
        <v>4800</v>
      </c>
      <c r="H358" s="37">
        <v>45089</v>
      </c>
      <c r="I358" s="203" t="s">
        <v>698</v>
      </c>
      <c r="J358" s="1" t="s">
        <v>695</v>
      </c>
      <c r="K358" t="str" cm="1">
        <f t="array" ref="K358">_xlfn.IFS(I358="租金",TEXT(D358,"m/d")&amp;"-"&amp;TEXT(E358,"m/d")&amp;IF(F358,"欠"&amp;(-F358),"已清"),I358="押金","押金"&amp;IF(F358,"欠"&amp;(-F358),"已清"))</f>
        <v>6/13-7/12已清</v>
      </c>
    </row>
    <row r="359" spans="1:11" hidden="1" x14ac:dyDescent="0.15">
      <c r="A359" s="157" t="s">
        <v>703</v>
      </c>
      <c r="B359" s="82" t="s">
        <v>470</v>
      </c>
      <c r="C359" s="82" t="s">
        <v>471</v>
      </c>
      <c r="D359" s="196">
        <v>45078</v>
      </c>
      <c r="E359" s="196">
        <v>45107</v>
      </c>
      <c r="F359" s="193">
        <v>-3500</v>
      </c>
      <c r="G359" s="160">
        <v>2000</v>
      </c>
      <c r="H359" s="37">
        <v>45090</v>
      </c>
      <c r="I359" s="203" t="s">
        <v>698</v>
      </c>
      <c r="J359" s="1" t="s">
        <v>694</v>
      </c>
      <c r="K359" t="str" cm="1">
        <f t="array" ref="K359">_xlfn.IFS(I359="租金",TEXT(D359,"m/d")&amp;"-"&amp;TEXT(E359,"m/d")&amp;IF(F359,"欠"&amp;(-F359),"已清"),I359="押金","押金"&amp;IF(F359,"欠"&amp;(-F359),"已清"))</f>
        <v>6/1-6/30欠3500</v>
      </c>
    </row>
    <row r="360" spans="1:11" hidden="1" x14ac:dyDescent="0.15">
      <c r="A360" s="157" t="s">
        <v>730</v>
      </c>
      <c r="B360" s="82" t="s">
        <v>495</v>
      </c>
      <c r="C360" s="82" t="s">
        <v>496</v>
      </c>
      <c r="D360" s="196">
        <v>45017</v>
      </c>
      <c r="E360" s="196">
        <v>45046</v>
      </c>
      <c r="F360" s="193">
        <v>-1900</v>
      </c>
      <c r="G360" s="160">
        <v>1900</v>
      </c>
      <c r="H360" s="37">
        <v>45090</v>
      </c>
      <c r="I360" s="203" t="s">
        <v>698</v>
      </c>
      <c r="J360" s="1" t="s">
        <v>694</v>
      </c>
      <c r="K360" t="str" cm="1">
        <f t="array" ref="K360">_xlfn.IFS(I360="租金",TEXT(D360,"m/d")&amp;"-"&amp;TEXT(E360,"m/d")&amp;IF(F360,"欠"&amp;(-F360),"已清"),I360="押金","押金"&amp;IF(F360,"欠"&amp;(-F360),"已清"))</f>
        <v>4/1-4/30欠1900</v>
      </c>
    </row>
    <row r="361" spans="1:11" hidden="1" x14ac:dyDescent="0.15">
      <c r="A361" s="157" t="s">
        <v>766</v>
      </c>
      <c r="B361" s="82" t="s">
        <v>305</v>
      </c>
      <c r="C361" s="82" t="s">
        <v>548</v>
      </c>
      <c r="D361" s="196">
        <v>45082</v>
      </c>
      <c r="E361" s="196">
        <v>45088</v>
      </c>
      <c r="F361" s="193">
        <v>0</v>
      </c>
      <c r="G361" s="160">
        <v>1750</v>
      </c>
      <c r="H361" s="37">
        <v>45090</v>
      </c>
      <c r="I361" s="203" t="s">
        <v>698</v>
      </c>
      <c r="J361" s="1" t="s">
        <v>694</v>
      </c>
      <c r="K361" t="str" cm="1">
        <f t="array" ref="K361">_xlfn.IFS(I361="租金",TEXT(D361,"m/d")&amp;"-"&amp;TEXT(E361,"m/d")&amp;IF(F361,"欠"&amp;(-F361),"已清"),I361="押金","押金"&amp;IF(F361,"欠"&amp;(-F361),"已清"))</f>
        <v>6/5-6/11已清</v>
      </c>
    </row>
    <row r="362" spans="1:11" hidden="1" x14ac:dyDescent="0.15">
      <c r="A362" s="157" t="s">
        <v>763</v>
      </c>
      <c r="B362" s="82" t="s">
        <v>308</v>
      </c>
      <c r="C362" s="82" t="s">
        <v>376</v>
      </c>
      <c r="D362" s="196">
        <v>45071</v>
      </c>
      <c r="E362" s="196">
        <v>45101</v>
      </c>
      <c r="F362" s="193">
        <v>0</v>
      </c>
      <c r="G362" s="160">
        <v>4020</v>
      </c>
      <c r="H362" s="37">
        <v>45090</v>
      </c>
      <c r="I362" s="203" t="s">
        <v>698</v>
      </c>
      <c r="J362" s="1" t="s">
        <v>694</v>
      </c>
      <c r="K362" t="str" cm="1">
        <f t="array" ref="K362">_xlfn.IFS(I362="租金",TEXT(D362,"m/d")&amp;"-"&amp;TEXT(E362,"m/d")&amp;IF(F362,"欠"&amp;(-F362),"已清"),I362="押金","押金"&amp;IF(F362,"欠"&amp;(-F362),"已清"))</f>
        <v>5/25-6/24已清</v>
      </c>
    </row>
    <row r="363" spans="1:11" hidden="1" x14ac:dyDescent="0.15">
      <c r="A363" s="157" t="s">
        <v>699</v>
      </c>
      <c r="B363" s="82" t="s">
        <v>527</v>
      </c>
      <c r="C363" s="82" t="s">
        <v>528</v>
      </c>
      <c r="D363" s="196">
        <v>45055</v>
      </c>
      <c r="E363" s="196">
        <v>45085</v>
      </c>
      <c r="F363" s="193">
        <v>-1500</v>
      </c>
      <c r="G363" s="160">
        <v>2000</v>
      </c>
      <c r="H363" s="37">
        <v>45090</v>
      </c>
      <c r="I363" s="203" t="s">
        <v>698</v>
      </c>
      <c r="J363" s="1" t="s">
        <v>694</v>
      </c>
      <c r="K363" t="str" cm="1">
        <f t="array" ref="K363">_xlfn.IFS(I363="租金",TEXT(D363,"m/d")&amp;"-"&amp;TEXT(E363,"m/d")&amp;IF(F363,"欠"&amp;(-F363),"已清"),I363="押金","押金"&amp;IF(F363,"欠"&amp;(-F363),"已清"))</f>
        <v>5/9-6/8欠1500</v>
      </c>
    </row>
    <row r="364" spans="1:11" hidden="1" x14ac:dyDescent="0.15">
      <c r="A364" s="157" t="s">
        <v>854</v>
      </c>
      <c r="B364" s="82" t="s">
        <v>441</v>
      </c>
      <c r="C364" s="82" t="s">
        <v>442</v>
      </c>
      <c r="D364" s="196">
        <v>45087</v>
      </c>
      <c r="E364" s="196">
        <v>45116</v>
      </c>
      <c r="F364" s="193">
        <v>-4500</v>
      </c>
      <c r="G364" s="160">
        <v>1500</v>
      </c>
      <c r="H364" s="37">
        <v>45090</v>
      </c>
      <c r="I364" s="203" t="s">
        <v>698</v>
      </c>
      <c r="J364" s="1" t="s">
        <v>694</v>
      </c>
      <c r="K364" t="str" cm="1">
        <f t="array" ref="K364">_xlfn.IFS(I364="租金",TEXT(D364,"m/d")&amp;"-"&amp;TEXT(E364,"m/d")&amp;IF(F364,"欠"&amp;(-F364),"已清"),I364="押金","押金"&amp;IF(F364,"欠"&amp;(-F364),"已清"))</f>
        <v>6/10-7/9欠4500</v>
      </c>
    </row>
    <row r="365" spans="1:11" hidden="1" x14ac:dyDescent="0.15">
      <c r="A365" s="157" t="s">
        <v>710</v>
      </c>
      <c r="B365" s="82" t="s">
        <v>607</v>
      </c>
      <c r="C365" s="82" t="s">
        <v>608</v>
      </c>
      <c r="D365" s="196">
        <v>45091</v>
      </c>
      <c r="E365" s="196">
        <v>45120</v>
      </c>
      <c r="F365" s="193">
        <v>0</v>
      </c>
      <c r="G365" s="160">
        <v>5800</v>
      </c>
      <c r="H365" s="37">
        <v>45090</v>
      </c>
      <c r="I365" s="203" t="s">
        <v>698</v>
      </c>
      <c r="J365" s="1" t="s">
        <v>694</v>
      </c>
      <c r="K365" t="str" cm="1">
        <f t="array" ref="K365">_xlfn.IFS(I365="租金",TEXT(D365,"m/d")&amp;"-"&amp;TEXT(E365,"m/d")&amp;IF(F365,"欠"&amp;(-F365),"已清"),I365="押金","押金"&amp;IF(F365,"欠"&amp;(-F365),"已清"))</f>
        <v>6/14-7/13已清</v>
      </c>
    </row>
    <row r="366" spans="1:11" hidden="1" x14ac:dyDescent="0.15">
      <c r="A366" s="157" t="s">
        <v>818</v>
      </c>
      <c r="B366" s="82" t="s">
        <v>306</v>
      </c>
      <c r="C366" s="82" t="s">
        <v>560</v>
      </c>
      <c r="D366" s="196">
        <v>45090</v>
      </c>
      <c r="E366" s="196">
        <v>45096</v>
      </c>
      <c r="F366" s="193">
        <v>0</v>
      </c>
      <c r="G366" s="160">
        <v>1950</v>
      </c>
      <c r="H366" s="37">
        <v>45090</v>
      </c>
      <c r="I366" s="203" t="s">
        <v>698</v>
      </c>
      <c r="J366" s="1" t="s">
        <v>694</v>
      </c>
      <c r="K366" t="str" cm="1">
        <f t="array" ref="K366">_xlfn.IFS(I366="租金",TEXT(D366,"m/d")&amp;"-"&amp;TEXT(E366,"m/d")&amp;IF(F366,"欠"&amp;(-F366),"已清"),I366="押金","押金"&amp;IF(F366,"欠"&amp;(-F366),"已清"))</f>
        <v>6/13-6/19已清</v>
      </c>
    </row>
    <row r="367" spans="1:11" hidden="1" x14ac:dyDescent="0.15">
      <c r="A367" s="157" t="s">
        <v>868</v>
      </c>
      <c r="B367" s="82" t="s">
        <v>452</v>
      </c>
      <c r="C367" s="82" t="s">
        <v>453</v>
      </c>
      <c r="D367" s="196">
        <v>45088</v>
      </c>
      <c r="E367" s="196">
        <v>45117</v>
      </c>
      <c r="F367" s="193">
        <v>-2200</v>
      </c>
      <c r="G367" s="160">
        <v>5000</v>
      </c>
      <c r="H367" s="37">
        <v>45090</v>
      </c>
      <c r="I367" s="203" t="s">
        <v>698</v>
      </c>
      <c r="J367" s="1" t="s">
        <v>694</v>
      </c>
      <c r="K367" t="str" cm="1">
        <f t="array" ref="K367">_xlfn.IFS(I367="租金",TEXT(D367,"m/d")&amp;"-"&amp;TEXT(E367,"m/d")&amp;IF(F367,"欠"&amp;(-F367),"已清"),I367="押金","押金"&amp;IF(F367,"欠"&amp;(-F367),"已清"))</f>
        <v>6/11-7/10欠2200</v>
      </c>
    </row>
    <row r="368" spans="1:11" hidden="1" x14ac:dyDescent="0.15">
      <c r="A368" s="157" t="s">
        <v>879</v>
      </c>
      <c r="B368" s="82" t="s">
        <v>252</v>
      </c>
      <c r="C368" s="82" t="s">
        <v>258</v>
      </c>
      <c r="D368" s="196">
        <v>45088</v>
      </c>
      <c r="E368" s="196">
        <v>45094</v>
      </c>
      <c r="F368" s="193">
        <v>0</v>
      </c>
      <c r="G368" s="160">
        <v>1950</v>
      </c>
      <c r="H368" s="37">
        <v>45090</v>
      </c>
      <c r="I368" s="203" t="s">
        <v>698</v>
      </c>
      <c r="J368" s="1" t="s">
        <v>694</v>
      </c>
      <c r="K368" t="str" cm="1">
        <f t="array" ref="K368">_xlfn.IFS(I368="租金",TEXT(D368,"m/d")&amp;"-"&amp;TEXT(E368,"m/d")&amp;IF(F368,"欠"&amp;(-F368),"已清"),I368="押金","押金"&amp;IF(F368,"欠"&amp;(-F368),"已清"))</f>
        <v>6/11-6/17已清</v>
      </c>
    </row>
    <row r="369" spans="1:11" hidden="1" x14ac:dyDescent="0.15">
      <c r="A369" s="157" t="s">
        <v>770</v>
      </c>
      <c r="B369" s="82" t="s">
        <v>478</v>
      </c>
      <c r="C369" s="82" t="s">
        <v>479</v>
      </c>
      <c r="D369" s="196">
        <v>45085</v>
      </c>
      <c r="E369" s="196">
        <v>45114</v>
      </c>
      <c r="F369" s="193">
        <v>-4000</v>
      </c>
      <c r="G369" s="160">
        <v>3000</v>
      </c>
      <c r="H369" s="37">
        <v>45090</v>
      </c>
      <c r="I369" s="203" t="s">
        <v>698</v>
      </c>
      <c r="J369" s="1" t="s">
        <v>694</v>
      </c>
      <c r="K369" t="str" cm="1">
        <f t="array" ref="K369">_xlfn.IFS(I369="租金",TEXT(D369,"m/d")&amp;"-"&amp;TEXT(E369,"m/d")&amp;IF(F369,"欠"&amp;(-F369),"已清"),I369="押金","押金"&amp;IF(F369,"欠"&amp;(-F369),"已清"))</f>
        <v>6/8-7/7欠4000</v>
      </c>
    </row>
    <row r="370" spans="1:11" hidden="1" x14ac:dyDescent="0.15">
      <c r="A370" s="157" t="s">
        <v>771</v>
      </c>
      <c r="B370" s="82" t="s">
        <v>611</v>
      </c>
      <c r="C370" s="82" t="s">
        <v>612</v>
      </c>
      <c r="D370" s="196">
        <v>45078</v>
      </c>
      <c r="E370" s="196">
        <v>45107</v>
      </c>
      <c r="F370" s="193">
        <v>-2500</v>
      </c>
      <c r="G370" s="214">
        <v>2000</v>
      </c>
      <c r="H370" s="37">
        <v>45090</v>
      </c>
      <c r="I370" s="203" t="s">
        <v>698</v>
      </c>
      <c r="J370" s="1" t="s">
        <v>695</v>
      </c>
      <c r="K370" t="str" cm="1">
        <f t="array" ref="K370">_xlfn.IFS(I370="租金",TEXT(D370,"m/d")&amp;"-"&amp;TEXT(E370,"m/d")&amp;IF(F370,"欠"&amp;(-F370),"已清"),I370="押金","押金"&amp;IF(F370,"欠"&amp;(-F370),"已清"))</f>
        <v>6/1-6/30欠2500</v>
      </c>
    </row>
    <row r="371" spans="1:11" hidden="1" x14ac:dyDescent="0.15">
      <c r="A371" s="157" t="s">
        <v>723</v>
      </c>
      <c r="B371" s="82" t="s">
        <v>316</v>
      </c>
      <c r="C371" s="82" t="s">
        <v>292</v>
      </c>
      <c r="D371" s="196">
        <v>45061</v>
      </c>
      <c r="E371" s="196">
        <v>45091</v>
      </c>
      <c r="F371" s="193">
        <v>0</v>
      </c>
      <c r="G371" s="160">
        <v>2000</v>
      </c>
      <c r="H371" s="37">
        <v>45090</v>
      </c>
      <c r="I371" s="203" t="s">
        <v>698</v>
      </c>
      <c r="J371" s="1" t="s">
        <v>694</v>
      </c>
      <c r="K371" t="str" cm="1">
        <f t="array" ref="K371">_xlfn.IFS(I371="租金",TEXT(D371,"m/d")&amp;"-"&amp;TEXT(E371,"m/d")&amp;IF(F371,"欠"&amp;(-F371),"已清"),I371="押金","押金"&amp;IF(F371,"欠"&amp;(-F371),"已清"))</f>
        <v>5/15-6/14已清</v>
      </c>
    </row>
    <row r="372" spans="1:11" hidden="1" x14ac:dyDescent="0.15">
      <c r="A372" s="157" t="s">
        <v>775</v>
      </c>
      <c r="B372" s="82" t="s">
        <v>318</v>
      </c>
      <c r="C372" s="82" t="s">
        <v>300</v>
      </c>
      <c r="D372" s="196">
        <v>45091</v>
      </c>
      <c r="E372" s="196">
        <v>45120</v>
      </c>
      <c r="F372" s="193">
        <v>0</v>
      </c>
      <c r="G372" s="160">
        <v>7200</v>
      </c>
      <c r="H372" s="37">
        <v>45090</v>
      </c>
      <c r="I372" s="203" t="s">
        <v>698</v>
      </c>
      <c r="J372" s="1" t="s">
        <v>694</v>
      </c>
      <c r="K372" t="str" cm="1">
        <f t="array" ref="K372">_xlfn.IFS(I372="租金",TEXT(D372,"m/d")&amp;"-"&amp;TEXT(E372,"m/d")&amp;IF(F372,"欠"&amp;(-F372),"已清"),I372="押金","押金"&amp;IF(F372,"欠"&amp;(-F372),"已清"))</f>
        <v>6/14-7/13已清</v>
      </c>
    </row>
    <row r="373" spans="1:11" hidden="1" x14ac:dyDescent="0.15">
      <c r="A373" s="157" t="s">
        <v>778</v>
      </c>
      <c r="B373" s="82" t="s">
        <v>625</v>
      </c>
      <c r="C373" s="82" t="s">
        <v>596</v>
      </c>
      <c r="D373" s="196">
        <v>45083</v>
      </c>
      <c r="E373" s="196">
        <v>45112</v>
      </c>
      <c r="F373" s="193">
        <v>0</v>
      </c>
      <c r="G373" s="160">
        <v>2800</v>
      </c>
      <c r="H373" s="37">
        <v>45090</v>
      </c>
      <c r="I373" s="203" t="s">
        <v>698</v>
      </c>
      <c r="J373" s="1" t="s">
        <v>694</v>
      </c>
      <c r="K373" t="str" cm="1">
        <f t="array" ref="K373">_xlfn.IFS(I373="租金",TEXT(D373,"m/d")&amp;"-"&amp;TEXT(E373,"m/d")&amp;IF(F373,"欠"&amp;(-F373),"已清"),I373="押金","押金"&amp;IF(F373,"欠"&amp;(-F373),"已清"))</f>
        <v>6/6-7/5已清</v>
      </c>
    </row>
    <row r="374" spans="1:11" hidden="1" x14ac:dyDescent="0.15">
      <c r="A374" s="157" t="s">
        <v>983</v>
      </c>
      <c r="B374" s="82" t="s">
        <v>984</v>
      </c>
      <c r="C374" s="82" t="s">
        <v>579</v>
      </c>
      <c r="D374" s="196">
        <v>45085</v>
      </c>
      <c r="E374" s="196">
        <v>45091</v>
      </c>
      <c r="F374" s="193">
        <v>-750</v>
      </c>
      <c r="G374" s="160">
        <v>1000</v>
      </c>
      <c r="H374" s="37">
        <v>45090</v>
      </c>
      <c r="I374" s="203" t="s">
        <v>698</v>
      </c>
      <c r="J374" s="1" t="s">
        <v>694</v>
      </c>
      <c r="K374" t="str" cm="1">
        <f t="array" ref="K374">_xlfn.IFS(I374="租金",TEXT(D374,"m/d")&amp;"-"&amp;TEXT(E374,"m/d")&amp;IF(F374,"欠"&amp;(-F374),"已清"),I374="押金","押金"&amp;IF(F374,"欠"&amp;(-F374),"已清"))</f>
        <v>6/8-6/14欠750</v>
      </c>
    </row>
    <row r="375" spans="1:11" hidden="1" x14ac:dyDescent="0.15">
      <c r="A375" s="157" t="s">
        <v>754</v>
      </c>
      <c r="B375" s="82" t="s">
        <v>584</v>
      </c>
      <c r="C375" s="82" t="s">
        <v>585</v>
      </c>
      <c r="D375" s="196">
        <v>45070</v>
      </c>
      <c r="E375" s="196">
        <v>45076</v>
      </c>
      <c r="F375" s="193"/>
      <c r="G375" s="160">
        <v>1350</v>
      </c>
      <c r="H375" s="37">
        <v>45091</v>
      </c>
      <c r="I375" s="203" t="s">
        <v>698</v>
      </c>
      <c r="J375" s="1" t="s">
        <v>694</v>
      </c>
      <c r="K375" t="str" cm="1">
        <f t="array" ref="K375">_xlfn.IFS(I375="租金",TEXT(D375,"m/d")&amp;"-"&amp;TEXT(E375,"m/d")&amp;IF(F375,"欠"&amp;(-F375),"已清"),I375="押金","押金"&amp;IF(F375,"欠"&amp;(-F375),"已清"))</f>
        <v>5/24-5/30已清</v>
      </c>
    </row>
    <row r="376" spans="1:11" hidden="1" x14ac:dyDescent="0.15">
      <c r="A376" s="157" t="s">
        <v>860</v>
      </c>
      <c r="B376" s="82" t="s">
        <v>523</v>
      </c>
      <c r="C376" s="82" t="s">
        <v>524</v>
      </c>
      <c r="D376" s="196">
        <v>45099</v>
      </c>
      <c r="E376" s="196">
        <v>45128</v>
      </c>
      <c r="F376" s="193">
        <v>0</v>
      </c>
      <c r="G376" s="160">
        <v>7000</v>
      </c>
      <c r="H376" s="37">
        <v>45091</v>
      </c>
      <c r="I376" s="203" t="s">
        <v>698</v>
      </c>
      <c r="J376" s="1" t="s">
        <v>694</v>
      </c>
      <c r="K376" t="str" cm="1">
        <f t="array" ref="K376">_xlfn.IFS(I376="租金",TEXT(D376,"m/d")&amp;"-"&amp;TEXT(E376,"m/d")&amp;IF(F376,"欠"&amp;(-F376),"已清"),I376="押金","押金"&amp;IF(F376,"欠"&amp;(-F376),"已清"))</f>
        <v>6/22-7/21已清</v>
      </c>
    </row>
    <row r="377" spans="1:11" hidden="1" x14ac:dyDescent="0.15">
      <c r="A377" s="157" t="s">
        <v>773</v>
      </c>
      <c r="B377" s="82" t="s">
        <v>312</v>
      </c>
      <c r="C377" s="82" t="s">
        <v>297</v>
      </c>
      <c r="D377" s="196">
        <v>45091</v>
      </c>
      <c r="E377" s="196">
        <v>45097</v>
      </c>
      <c r="F377" s="193">
        <v>0</v>
      </c>
      <c r="G377" s="160">
        <v>1950</v>
      </c>
      <c r="H377" s="37">
        <v>45091</v>
      </c>
      <c r="I377" s="203" t="s">
        <v>698</v>
      </c>
      <c r="J377" s="1" t="s">
        <v>694</v>
      </c>
      <c r="K377" t="str" cm="1">
        <f t="array" ref="K377">_xlfn.IFS(I377="租金",TEXT(D377,"m/d")&amp;"-"&amp;TEXT(E377,"m/d")&amp;IF(F377,"欠"&amp;(-F377),"已清"),I377="押金","押金"&amp;IF(F377,"欠"&amp;(-F377),"已清"))</f>
        <v>6/14-6/20已清</v>
      </c>
    </row>
    <row r="378" spans="1:11" hidden="1" x14ac:dyDescent="0.15">
      <c r="A378" s="157" t="s">
        <v>893</v>
      </c>
      <c r="B378" s="82" t="s">
        <v>622</v>
      </c>
      <c r="C378" s="82" t="s">
        <v>582</v>
      </c>
      <c r="D378" s="196">
        <v>45083</v>
      </c>
      <c r="E378" s="196">
        <v>45112</v>
      </c>
      <c r="F378" s="193">
        <v>0</v>
      </c>
      <c r="G378" s="160">
        <v>2000</v>
      </c>
      <c r="H378" s="37">
        <v>45091</v>
      </c>
      <c r="I378" s="203" t="s">
        <v>698</v>
      </c>
      <c r="J378" s="1" t="s">
        <v>694</v>
      </c>
      <c r="K378" t="str" cm="1">
        <f t="array" ref="K378">_xlfn.IFS(I378="租金",TEXT(D378,"m/d")&amp;"-"&amp;TEXT(E378,"m/d")&amp;IF(F378,"欠"&amp;(-F378),"已清"),I378="押金","押金"&amp;IF(F378,"欠"&amp;(-F378),"已清"))</f>
        <v>6/6-7/5已清</v>
      </c>
    </row>
    <row r="379" spans="1:11" hidden="1" x14ac:dyDescent="0.15">
      <c r="A379" s="157" t="s">
        <v>922</v>
      </c>
      <c r="B379" s="82" t="s">
        <v>481</v>
      </c>
      <c r="C379" s="82" t="s">
        <v>482</v>
      </c>
      <c r="D379" s="196">
        <v>45079</v>
      </c>
      <c r="E379" s="196">
        <v>45108</v>
      </c>
      <c r="F379" s="193">
        <v>-5200</v>
      </c>
      <c r="G379" s="160">
        <v>2000</v>
      </c>
      <c r="H379" s="37">
        <v>45091</v>
      </c>
      <c r="I379" s="203" t="s">
        <v>698</v>
      </c>
      <c r="J379" s="1" t="s">
        <v>694</v>
      </c>
      <c r="K379" t="str" cm="1">
        <f t="array" ref="K379">_xlfn.IFS(I379="租金",TEXT(D379,"m/d")&amp;"-"&amp;TEXT(E379,"m/d")&amp;IF(F379,"欠"&amp;(-F379),"已清"),I379="押金","押金"&amp;IF(F379,"欠"&amp;(-F379),"已清"))</f>
        <v>6/2-7/1欠5200</v>
      </c>
    </row>
    <row r="380" spans="1:11" hidden="1" x14ac:dyDescent="0.15">
      <c r="A380" s="157" t="s">
        <v>955</v>
      </c>
      <c r="B380" s="82" t="s">
        <v>601</v>
      </c>
      <c r="C380" s="82" t="s">
        <v>602</v>
      </c>
      <c r="D380" s="196">
        <v>45076</v>
      </c>
      <c r="E380" s="196">
        <v>45106</v>
      </c>
      <c r="F380" s="193">
        <v>-2600</v>
      </c>
      <c r="G380" s="160">
        <v>2000</v>
      </c>
      <c r="H380" s="37">
        <v>45091</v>
      </c>
      <c r="I380" s="203" t="s">
        <v>698</v>
      </c>
      <c r="J380" s="1" t="s">
        <v>694</v>
      </c>
      <c r="K380" t="str" cm="1">
        <f t="array" ref="K380">_xlfn.IFS(I380="租金",TEXT(D380,"m/d")&amp;"-"&amp;TEXT(E380,"m/d")&amp;IF(F380,"欠"&amp;(-F380),"已清"),I380="押金","押金"&amp;IF(F380,"欠"&amp;(-F380),"已清"))</f>
        <v>5/30-6/29欠2600</v>
      </c>
    </row>
    <row r="381" spans="1:11" hidden="1" x14ac:dyDescent="0.15">
      <c r="A381" s="157" t="s">
        <v>977</v>
      </c>
      <c r="B381" s="82" t="s">
        <v>975</v>
      </c>
      <c r="C381" s="82" t="s">
        <v>507</v>
      </c>
      <c r="D381" s="196">
        <v>45083</v>
      </c>
      <c r="E381" s="196">
        <v>45112</v>
      </c>
      <c r="F381" s="193">
        <v>-6000</v>
      </c>
      <c r="G381" s="216">
        <v>2000</v>
      </c>
      <c r="H381" s="37">
        <v>45091</v>
      </c>
      <c r="I381" s="203" t="s">
        <v>697</v>
      </c>
      <c r="J381" s="1" t="s">
        <v>694</v>
      </c>
      <c r="K381" t="str" cm="1">
        <f t="array" ref="K381">_xlfn.IFS(I381="租金",TEXT(D381,"m/d")&amp;"-"&amp;TEXT(E381,"m/d")&amp;IF(F381,"欠"&amp;(-F381),"已清"),I381="押金","押金"&amp;IF(F381,"欠"&amp;(-F381),"已清"))</f>
        <v>押金欠6000</v>
      </c>
    </row>
    <row r="382" spans="1:11" hidden="1" x14ac:dyDescent="0.15">
      <c r="A382" s="157" t="s">
        <v>990</v>
      </c>
      <c r="B382" s="82" t="s">
        <v>987</v>
      </c>
      <c r="C382" s="82" t="s">
        <v>519</v>
      </c>
      <c r="D382" s="196">
        <v>45085</v>
      </c>
      <c r="E382" s="196">
        <v>45114</v>
      </c>
      <c r="F382" s="193">
        <v>-7000</v>
      </c>
      <c r="G382" s="216">
        <v>1000</v>
      </c>
      <c r="H382" s="37">
        <v>45091</v>
      </c>
      <c r="I382" s="203" t="s">
        <v>697</v>
      </c>
      <c r="J382" s="1" t="s">
        <v>694</v>
      </c>
      <c r="K382" t="str" cm="1">
        <f t="array" ref="K382">_xlfn.IFS(I382="租金",TEXT(D382,"m/d")&amp;"-"&amp;TEXT(E382,"m/d")&amp;IF(F382,"欠"&amp;(-F382),"已清"),I382="押金","押金"&amp;IF(F382,"欠"&amp;(-F382),"已清"))</f>
        <v>押金欠7000</v>
      </c>
    </row>
    <row r="383" spans="1:11" hidden="1" x14ac:dyDescent="0.15">
      <c r="A383" s="157" t="s">
        <v>1043</v>
      </c>
      <c r="B383" s="82" t="s">
        <v>456</v>
      </c>
      <c r="C383" s="82" t="s">
        <v>457</v>
      </c>
      <c r="D383" s="196">
        <v>45090</v>
      </c>
      <c r="E383" s="196">
        <v>45119</v>
      </c>
      <c r="F383" s="193">
        <v>0</v>
      </c>
      <c r="G383" s="214">
        <v>7200</v>
      </c>
      <c r="H383" s="37">
        <v>45096</v>
      </c>
      <c r="I383" s="203" t="s">
        <v>1044</v>
      </c>
      <c r="J383" s="1" t="s">
        <v>1045</v>
      </c>
      <c r="K383" t="str" cm="1">
        <f t="array" ref="K383">_xlfn.IFS(I383="租金",TEXT(D383,"m/d")&amp;"-"&amp;TEXT(E383,"m/d")&amp;IF(F383,"欠"&amp;(-F383),"已清"),I383="押金","押金"&amp;IF(F383,"欠"&amp;(-F383),"已清"))</f>
        <v>6/13-7/12已清</v>
      </c>
    </row>
    <row r="384" spans="1:11" hidden="1" x14ac:dyDescent="0.15">
      <c r="A384" s="157" t="s">
        <v>728</v>
      </c>
      <c r="B384" s="82" t="s">
        <v>445</v>
      </c>
      <c r="C384" s="82" t="s">
        <v>446</v>
      </c>
      <c r="D384" s="196">
        <v>45078</v>
      </c>
      <c r="E384" s="196">
        <v>45107</v>
      </c>
      <c r="F384" s="193">
        <v>-1500</v>
      </c>
      <c r="G384" s="214">
        <v>2500</v>
      </c>
      <c r="H384" s="37">
        <v>45092</v>
      </c>
      <c r="I384" s="203" t="s">
        <v>1037</v>
      </c>
      <c r="J384" s="1" t="s">
        <v>1039</v>
      </c>
      <c r="K384" t="str" cm="1">
        <f t="array" ref="K384">_xlfn.IFS(I384="租金",TEXT(D384,"m/d")&amp;"-"&amp;TEXT(E384,"m/d")&amp;IF(F384,"欠"&amp;(-F384),"已清"),I384="押金","押金"&amp;IF(F384,"欠"&amp;(-F384),"已清"))</f>
        <v>6/1-6/30欠1500</v>
      </c>
    </row>
    <row r="385" spans="1:11" hidden="1" x14ac:dyDescent="0.15">
      <c r="A385" s="157" t="s">
        <v>848</v>
      </c>
      <c r="B385" s="82" t="s">
        <v>515</v>
      </c>
      <c r="C385" s="82" t="s">
        <v>516</v>
      </c>
      <c r="D385" s="196">
        <v>45047</v>
      </c>
      <c r="E385" s="196">
        <v>45077</v>
      </c>
      <c r="F385" s="193">
        <v>-6400</v>
      </c>
      <c r="G385" s="160">
        <v>2000</v>
      </c>
      <c r="H385" s="37">
        <v>45092</v>
      </c>
      <c r="I385" s="203" t="s">
        <v>1037</v>
      </c>
      <c r="J385" s="1" t="s">
        <v>694</v>
      </c>
      <c r="K385" t="str" cm="1">
        <f t="array" ref="K385">_xlfn.IFS(I385="租金",TEXT(D385,"m/d")&amp;"-"&amp;TEXT(E385,"m/d")&amp;IF(F385,"欠"&amp;(-F385),"已清"),I385="押金","押金"&amp;IF(F385,"欠"&amp;(-F385),"已清"))</f>
        <v>5/1-5/31欠6400</v>
      </c>
    </row>
    <row r="386" spans="1:11" hidden="1" x14ac:dyDescent="0.15">
      <c r="A386" s="157" t="s">
        <v>852</v>
      </c>
      <c r="B386" s="82" t="s">
        <v>460</v>
      </c>
      <c r="C386" s="82" t="s">
        <v>461</v>
      </c>
      <c r="D386" s="196">
        <v>45084</v>
      </c>
      <c r="E386" s="196">
        <v>45113</v>
      </c>
      <c r="F386" s="193">
        <v>0</v>
      </c>
      <c r="G386" s="160">
        <v>7000</v>
      </c>
      <c r="H386" s="37">
        <v>45092</v>
      </c>
      <c r="I386" s="203" t="s">
        <v>1037</v>
      </c>
      <c r="J386" s="1" t="s">
        <v>694</v>
      </c>
      <c r="K386" t="str" cm="1">
        <f t="array" ref="K386">_xlfn.IFS(I386="租金",TEXT(D386,"m/d")&amp;"-"&amp;TEXT(E386,"m/d")&amp;IF(F386,"欠"&amp;(-F386),"已清"),I386="押金","押金"&amp;IF(F386,"欠"&amp;(-F386),"已清"))</f>
        <v>6/7-7/6已清</v>
      </c>
    </row>
    <row r="387" spans="1:11" hidden="1" x14ac:dyDescent="0.15">
      <c r="A387" s="157" t="s">
        <v>855</v>
      </c>
      <c r="B387" s="82" t="s">
        <v>525</v>
      </c>
      <c r="C387" s="82" t="s">
        <v>526</v>
      </c>
      <c r="D387" s="196">
        <v>45091</v>
      </c>
      <c r="E387" s="196">
        <v>45120</v>
      </c>
      <c r="F387" s="193">
        <v>0</v>
      </c>
      <c r="G387" s="160">
        <v>7000</v>
      </c>
      <c r="H387" s="37">
        <v>45092</v>
      </c>
      <c r="I387" s="203" t="s">
        <v>1037</v>
      </c>
      <c r="J387" s="1" t="s">
        <v>694</v>
      </c>
      <c r="K387" t="str" cm="1">
        <f t="array" ref="K387">_xlfn.IFS(I387="租金",TEXT(D387,"m/d")&amp;"-"&amp;TEXT(E387,"m/d")&amp;IF(F387,"欠"&amp;(-F387),"已清"),I387="押金","押金"&amp;IF(F387,"欠"&amp;(-F387),"已清"))</f>
        <v>6/14-7/13已清</v>
      </c>
    </row>
    <row r="388" spans="1:11" hidden="1" x14ac:dyDescent="0.15">
      <c r="A388" s="157" t="s">
        <v>724</v>
      </c>
      <c r="B388" s="82" t="s">
        <v>332</v>
      </c>
      <c r="C388" s="82" t="s">
        <v>549</v>
      </c>
      <c r="D388" s="196">
        <v>45093</v>
      </c>
      <c r="E388" s="196">
        <v>45099</v>
      </c>
      <c r="F388" s="193">
        <v>0</v>
      </c>
      <c r="G388" s="160">
        <v>1900</v>
      </c>
      <c r="H388" s="37">
        <v>45092</v>
      </c>
      <c r="I388" s="203" t="s">
        <v>1037</v>
      </c>
      <c r="J388" s="1" t="s">
        <v>694</v>
      </c>
      <c r="K388" t="str" cm="1">
        <f t="array" ref="K388">_xlfn.IFS(I388="租金",TEXT(D388,"m/d")&amp;"-"&amp;TEXT(E388,"m/d")&amp;IF(F388,"欠"&amp;(-F388),"已清"),I388="押金","押金"&amp;IF(F388,"欠"&amp;(-F388),"已清"))</f>
        <v>6/16-6/22已清</v>
      </c>
    </row>
    <row r="389" spans="1:11" hidden="1" x14ac:dyDescent="0.15">
      <c r="A389" s="157" t="s">
        <v>991</v>
      </c>
      <c r="B389" s="82" t="s">
        <v>988</v>
      </c>
      <c r="C389" s="82" t="s">
        <v>486</v>
      </c>
      <c r="D389" s="196">
        <v>45085</v>
      </c>
      <c r="E389" s="196">
        <v>45114</v>
      </c>
      <c r="F389" s="193">
        <v>-7000</v>
      </c>
      <c r="G389" s="216">
        <v>1000</v>
      </c>
      <c r="H389" s="37">
        <v>45092</v>
      </c>
      <c r="I389" s="203" t="s">
        <v>1038</v>
      </c>
      <c r="J389" s="1" t="s">
        <v>694</v>
      </c>
      <c r="K389" t="str" cm="1">
        <f t="array" ref="K389">_xlfn.IFS(I389="租金",TEXT(D389,"m/d")&amp;"-"&amp;TEXT(E389,"m/d")&amp;IF(F389,"欠"&amp;(-F389),"已清"),I389="押金","押金"&amp;IF(F389,"欠"&amp;(-F389),"已清"))</f>
        <v>押金欠7000</v>
      </c>
    </row>
    <row r="390" spans="1:11" hidden="1" x14ac:dyDescent="0.15">
      <c r="A390" s="157" t="s">
        <v>996</v>
      </c>
      <c r="B390" s="82" t="s">
        <v>466</v>
      </c>
      <c r="C390" s="82" t="s">
        <v>467</v>
      </c>
      <c r="D390" s="196">
        <v>45087</v>
      </c>
      <c r="E390" s="196">
        <v>45116</v>
      </c>
      <c r="F390" s="193">
        <v>-9380</v>
      </c>
      <c r="G390" s="216">
        <v>1500</v>
      </c>
      <c r="H390" s="37">
        <v>45092</v>
      </c>
      <c r="I390" s="203" t="s">
        <v>1038</v>
      </c>
      <c r="J390" s="1" t="s">
        <v>694</v>
      </c>
      <c r="K390" s="1" t="s">
        <v>1099</v>
      </c>
    </row>
    <row r="391" spans="1:11" hidden="1" x14ac:dyDescent="0.15">
      <c r="A391" s="157" t="s">
        <v>1013</v>
      </c>
      <c r="B391" s="82" t="s">
        <v>1014</v>
      </c>
      <c r="C391" s="82" t="s">
        <v>562</v>
      </c>
      <c r="D391" s="196">
        <v>45093</v>
      </c>
      <c r="E391" s="196">
        <v>45099</v>
      </c>
      <c r="F391" s="193">
        <v>-3750</v>
      </c>
      <c r="G391" s="216">
        <v>8000</v>
      </c>
      <c r="H391" s="37">
        <v>45092</v>
      </c>
      <c r="I391" s="203" t="s">
        <v>1038</v>
      </c>
      <c r="J391" s="1" t="s">
        <v>950</v>
      </c>
      <c r="K391" s="1" t="s">
        <v>1040</v>
      </c>
    </row>
    <row r="392" spans="1:11" hidden="1" x14ac:dyDescent="0.15">
      <c r="A392" s="157" t="s">
        <v>1015</v>
      </c>
      <c r="B392" s="82" t="s">
        <v>1016</v>
      </c>
      <c r="C392" s="82" t="s">
        <v>1017</v>
      </c>
      <c r="D392" s="196">
        <v>45093</v>
      </c>
      <c r="E392" s="196">
        <v>45122</v>
      </c>
      <c r="F392" s="193">
        <v>-8000</v>
      </c>
      <c r="G392" s="160">
        <v>6500</v>
      </c>
      <c r="H392" s="37">
        <v>45092</v>
      </c>
      <c r="I392" s="203" t="s">
        <v>1037</v>
      </c>
      <c r="J392" s="1" t="s">
        <v>694</v>
      </c>
      <c r="K392" t="str" cm="1">
        <f t="array" ref="K392">_xlfn.IFS(I392="租金",TEXT(D392,"m/d")&amp;"-"&amp;TEXT(E392,"m/d")&amp;IF(F392,"欠"&amp;(-F392),"已清"),I392="押金","押金"&amp;IF(F392,"欠"&amp;(-F392),"已清"))</f>
        <v>6/16-7/15欠8000</v>
      </c>
    </row>
    <row r="393" spans="1:11" hidden="1" x14ac:dyDescent="0.15">
      <c r="A393" s="157" t="s">
        <v>844</v>
      </c>
      <c r="B393" s="82" t="s">
        <v>462</v>
      </c>
      <c r="C393" s="82" t="s">
        <v>463</v>
      </c>
      <c r="D393" s="196">
        <v>45078</v>
      </c>
      <c r="E393" s="196">
        <v>45107</v>
      </c>
      <c r="F393" s="193">
        <v>0</v>
      </c>
      <c r="G393" s="160">
        <v>3000</v>
      </c>
      <c r="H393" s="37">
        <v>45093</v>
      </c>
      <c r="I393" s="203" t="s">
        <v>1037</v>
      </c>
      <c r="J393" s="1" t="s">
        <v>694</v>
      </c>
      <c r="K393" t="str" cm="1">
        <f t="array" ref="K393">_xlfn.IFS(I393="租金",TEXT(D393,"m/d")&amp;"-"&amp;TEXT(E393,"m/d")&amp;IF(F393,"欠"&amp;(-F393),"已清"),I393="押金","押金"&amp;IF(F393,"欠"&amp;(-F393),"已清"))</f>
        <v>6/1-6/30已清</v>
      </c>
    </row>
    <row r="394" spans="1:11" hidden="1" x14ac:dyDescent="0.15">
      <c r="A394" s="157" t="s">
        <v>755</v>
      </c>
      <c r="B394" s="82" t="s">
        <v>497</v>
      </c>
      <c r="C394" s="82" t="s">
        <v>498</v>
      </c>
      <c r="D394" s="196">
        <v>45083</v>
      </c>
      <c r="E394" s="196">
        <v>45112</v>
      </c>
      <c r="F394" s="193">
        <v>-3000</v>
      </c>
      <c r="G394" s="160">
        <v>2000</v>
      </c>
      <c r="H394" s="37">
        <v>45093</v>
      </c>
      <c r="I394" s="203" t="s">
        <v>1037</v>
      </c>
      <c r="J394" s="1" t="s">
        <v>694</v>
      </c>
      <c r="K394" t="str" cm="1">
        <f t="array" ref="K394">_xlfn.IFS(I394="租金",TEXT(D394,"m/d")&amp;"-"&amp;TEXT(E394,"m/d")&amp;IF(F394,"欠"&amp;(-F394),"已清"),I394="押金","押金"&amp;IF(F394,"欠"&amp;(-F394),"已清"))</f>
        <v>6/6-7/5欠3000</v>
      </c>
    </row>
    <row r="395" spans="1:11" hidden="1" x14ac:dyDescent="0.15">
      <c r="A395" s="157" t="s">
        <v>711</v>
      </c>
      <c r="B395" s="82" t="s">
        <v>510</v>
      </c>
      <c r="C395" s="82" t="s">
        <v>511</v>
      </c>
      <c r="D395" s="196">
        <v>45094</v>
      </c>
      <c r="E395" s="196">
        <v>45123</v>
      </c>
      <c r="F395" s="193">
        <v>0</v>
      </c>
      <c r="G395" s="160">
        <v>7200</v>
      </c>
      <c r="H395" s="37">
        <v>45093</v>
      </c>
      <c r="I395" s="203" t="s">
        <v>1037</v>
      </c>
      <c r="J395" s="1" t="s">
        <v>694</v>
      </c>
      <c r="K395" t="str" cm="1">
        <f t="array" ref="K395">_xlfn.IFS(I395="租金",TEXT(D395,"m/d")&amp;"-"&amp;TEXT(E395,"m/d")&amp;IF(F395,"欠"&amp;(-F395),"已清"),I395="押金","押金"&amp;IF(F395,"欠"&amp;(-F395),"已清"))</f>
        <v>6/17-7/16已清</v>
      </c>
    </row>
    <row r="396" spans="1:11" hidden="1" x14ac:dyDescent="0.15">
      <c r="A396" s="157" t="s">
        <v>882</v>
      </c>
      <c r="B396" s="82" t="s">
        <v>489</v>
      </c>
      <c r="C396" s="82" t="s">
        <v>490</v>
      </c>
      <c r="D396" s="196">
        <v>45064</v>
      </c>
      <c r="E396" s="196">
        <v>45094</v>
      </c>
      <c r="F396" s="193">
        <v>0</v>
      </c>
      <c r="G396" s="160">
        <v>4000</v>
      </c>
      <c r="H396" s="37">
        <v>45093</v>
      </c>
      <c r="I396" s="203" t="s">
        <v>1037</v>
      </c>
      <c r="J396" s="1" t="s">
        <v>694</v>
      </c>
      <c r="K396" t="str" cm="1">
        <f t="array" ref="K396">_xlfn.IFS(I396="租金",TEXT(D396,"m/d")&amp;"-"&amp;TEXT(E396,"m/d")&amp;IF(F396,"欠"&amp;(-F396),"已清"),I396="押金","押金"&amp;IF(F396,"欠"&amp;(-F396),"已清"))</f>
        <v>5/18-6/17已清</v>
      </c>
    </row>
    <row r="397" spans="1:11" hidden="1" x14ac:dyDescent="0.15">
      <c r="A397" s="157" t="s">
        <v>944</v>
      </c>
      <c r="B397" s="82" t="s">
        <v>550</v>
      </c>
      <c r="C397" s="82" t="s">
        <v>551</v>
      </c>
      <c r="D397" s="196">
        <v>45073</v>
      </c>
      <c r="E397" s="196">
        <v>45103</v>
      </c>
      <c r="F397" s="193">
        <v>0</v>
      </c>
      <c r="G397" s="214">
        <v>3200</v>
      </c>
      <c r="H397" s="37">
        <v>45093</v>
      </c>
      <c r="I397" s="203" t="s">
        <v>1037</v>
      </c>
      <c r="J397" s="1" t="s">
        <v>695</v>
      </c>
      <c r="K397" t="str" cm="1">
        <f t="array" ref="K397">_xlfn.IFS(I397="租金",TEXT(D397,"m/d")&amp;"-"&amp;TEXT(E397,"m/d")&amp;IF(F397,"欠"&amp;(-F397),"已清"),I397="押金","押金"&amp;IF(F397,"欠"&amp;(-F397),"已清"))</f>
        <v>5/27-6/26已清</v>
      </c>
    </row>
    <row r="398" spans="1:11" hidden="1" x14ac:dyDescent="0.15">
      <c r="A398" s="157" t="s">
        <v>966</v>
      </c>
      <c r="B398" s="82" t="s">
        <v>965</v>
      </c>
      <c r="C398" s="82" t="s">
        <v>438</v>
      </c>
      <c r="D398" s="196">
        <v>45080</v>
      </c>
      <c r="E398" s="196">
        <v>45109</v>
      </c>
      <c r="F398" s="193">
        <v>-4000</v>
      </c>
      <c r="G398" s="216">
        <v>2000</v>
      </c>
      <c r="H398" s="37">
        <v>45093</v>
      </c>
      <c r="I398" s="203" t="s">
        <v>697</v>
      </c>
      <c r="J398" s="1" t="s">
        <v>694</v>
      </c>
      <c r="K398" t="str" cm="1">
        <f t="array" ref="K398">_xlfn.IFS(I398="租金",TEXT(D398,"m/d")&amp;"-"&amp;TEXT(E398,"m/d")&amp;IF(F398,"欠"&amp;(-F398),"已清"),I398="押金","押金"&amp;IF(F398,"欠"&amp;(-F398),"已清"))</f>
        <v>押金欠4000</v>
      </c>
    </row>
    <row r="399" spans="1:11" hidden="1" x14ac:dyDescent="0.15">
      <c r="A399" s="157" t="s">
        <v>1004</v>
      </c>
      <c r="B399" s="82" t="s">
        <v>1005</v>
      </c>
      <c r="C399" s="82" t="s">
        <v>532</v>
      </c>
      <c r="D399" s="196">
        <v>45087</v>
      </c>
      <c r="E399" s="196">
        <v>45116</v>
      </c>
      <c r="F399" s="193">
        <v>-6300</v>
      </c>
      <c r="G399" s="216">
        <v>1700</v>
      </c>
      <c r="H399" s="37">
        <v>45093</v>
      </c>
      <c r="I399" s="203" t="s">
        <v>1038</v>
      </c>
      <c r="J399" s="1" t="s">
        <v>694</v>
      </c>
      <c r="K399" t="str" cm="1">
        <f t="array" ref="K399">_xlfn.IFS(I399="租金",TEXT(D399,"m/d")&amp;"-"&amp;TEXT(E399,"m/d")&amp;IF(F399,"欠"&amp;(-F399),"已清"),I399="押金","押金"&amp;IF(F399,"欠"&amp;(-F399),"已清"))</f>
        <v>押金欠6300</v>
      </c>
    </row>
    <row r="400" spans="1:11" hidden="1" x14ac:dyDescent="0.15">
      <c r="A400" s="157" t="s">
        <v>841</v>
      </c>
      <c r="B400" s="82" t="s">
        <v>554</v>
      </c>
      <c r="C400" s="82" t="s">
        <v>555</v>
      </c>
      <c r="D400" s="196">
        <v>45047</v>
      </c>
      <c r="E400" s="196">
        <v>45077</v>
      </c>
      <c r="F400" s="193">
        <v>0</v>
      </c>
      <c r="G400" s="160">
        <v>2000</v>
      </c>
      <c r="H400" s="37">
        <v>45094</v>
      </c>
      <c r="I400" s="203" t="s">
        <v>1037</v>
      </c>
      <c r="J400" s="1" t="s">
        <v>694</v>
      </c>
      <c r="K400" t="str" cm="1">
        <f t="array" ref="K400">_xlfn.IFS(I400="租金",TEXT(D400,"m/d")&amp;"-"&amp;TEXT(E400,"m/d")&amp;IF(F400,"欠"&amp;(-F400),"已清"),I400="押金","押金"&amp;IF(F400,"欠"&amp;(-F400),"已清"))</f>
        <v>5/1-5/31已清</v>
      </c>
    </row>
    <row r="401" spans="1:11" hidden="1" x14ac:dyDescent="0.15">
      <c r="A401" s="157" t="s">
        <v>990</v>
      </c>
      <c r="B401" s="82" t="s">
        <v>987</v>
      </c>
      <c r="C401" s="82" t="s">
        <v>519</v>
      </c>
      <c r="D401" s="196">
        <v>45085</v>
      </c>
      <c r="E401" s="196">
        <v>45114</v>
      </c>
      <c r="F401" s="193">
        <v>-6000</v>
      </c>
      <c r="G401" s="216">
        <v>1000</v>
      </c>
      <c r="H401" s="37">
        <v>45094</v>
      </c>
      <c r="I401" s="203" t="s">
        <v>1038</v>
      </c>
      <c r="J401" s="1" t="s">
        <v>694</v>
      </c>
      <c r="K401" t="str" cm="1">
        <f t="array" ref="K401">_xlfn.IFS(I401="租金",TEXT(D401,"m/d")&amp;"-"&amp;TEXT(E401,"m/d")&amp;IF(F401,"欠"&amp;(-F401),"已清"),I401="押金","押金"&amp;IF(F401,"欠"&amp;(-F401),"已清"))</f>
        <v>押金欠6000</v>
      </c>
    </row>
    <row r="402" spans="1:11" hidden="1" x14ac:dyDescent="0.15">
      <c r="A402" s="157" t="s">
        <v>905</v>
      </c>
      <c r="B402" s="82" t="s">
        <v>906</v>
      </c>
      <c r="C402" s="82" t="s">
        <v>543</v>
      </c>
      <c r="D402" s="196">
        <v>45097</v>
      </c>
      <c r="E402" s="196">
        <v>45126</v>
      </c>
      <c r="F402" s="193">
        <v>0</v>
      </c>
      <c r="G402" s="160">
        <v>7000</v>
      </c>
      <c r="H402" s="37">
        <v>45095</v>
      </c>
      <c r="I402" s="203" t="s">
        <v>1037</v>
      </c>
      <c r="J402" s="1" t="s">
        <v>694</v>
      </c>
      <c r="K402" t="str" cm="1">
        <f t="array" ref="K402">_xlfn.IFS(I402="租金",TEXT(D402,"m/d")&amp;"-"&amp;TEXT(E402,"m/d")&amp;IF(F402,"欠"&amp;(-F402),"已清"),I402="押金","押金"&amp;IF(F402,"欠"&amp;(-F402),"已清"))</f>
        <v>6/20-7/19已清</v>
      </c>
    </row>
    <row r="403" spans="1:11" hidden="1" x14ac:dyDescent="0.15">
      <c r="A403" s="157" t="s">
        <v>700</v>
      </c>
      <c r="B403" s="82" t="s">
        <v>613</v>
      </c>
      <c r="C403" s="82" t="s">
        <v>614</v>
      </c>
      <c r="D403" s="196">
        <v>45096</v>
      </c>
      <c r="E403" s="196">
        <v>45125</v>
      </c>
      <c r="F403" s="193">
        <v>0</v>
      </c>
      <c r="G403" s="160">
        <v>4500</v>
      </c>
      <c r="H403" s="37">
        <v>45096</v>
      </c>
      <c r="I403" s="203" t="s">
        <v>698</v>
      </c>
      <c r="J403" s="1" t="s">
        <v>694</v>
      </c>
      <c r="K403" t="str" cm="1">
        <f t="array" ref="K403">_xlfn.IFS(I403="租金",TEXT(D403,"m/d")&amp;"-"&amp;TEXT(E403,"m/d")&amp;IF(F403,"欠"&amp;(-F403),"已清"),I403="押金","押金"&amp;IF(F403,"欠"&amp;(-F403),"已清"))</f>
        <v>6/19-7/18已清</v>
      </c>
    </row>
    <row r="404" spans="1:11" hidden="1" x14ac:dyDescent="0.15">
      <c r="A404" s="157" t="s">
        <v>735</v>
      </c>
      <c r="B404" s="82" t="s">
        <v>529</v>
      </c>
      <c r="C404" s="82" t="s">
        <v>530</v>
      </c>
      <c r="D404" s="196">
        <v>45098</v>
      </c>
      <c r="E404" s="196">
        <v>45127</v>
      </c>
      <c r="F404" s="193">
        <v>0</v>
      </c>
      <c r="G404" s="160">
        <v>7200</v>
      </c>
      <c r="H404" s="37">
        <v>45096</v>
      </c>
      <c r="I404" s="203" t="s">
        <v>698</v>
      </c>
      <c r="J404" s="1" t="s">
        <v>694</v>
      </c>
      <c r="K404" t="str" cm="1">
        <f t="array" ref="K404">_xlfn.IFS(I404="租金",TEXT(D404,"m/d")&amp;"-"&amp;TEXT(E404,"m/d")&amp;IF(F404,"欠"&amp;(-F404),"已清"),I404="押金","押金"&amp;IF(F404,"欠"&amp;(-F404),"已清"))</f>
        <v>6/21-7/20已清</v>
      </c>
    </row>
    <row r="405" spans="1:11" hidden="1" x14ac:dyDescent="0.15">
      <c r="A405" s="157" t="s">
        <v>879</v>
      </c>
      <c r="B405" s="82" t="s">
        <v>252</v>
      </c>
      <c r="C405" s="82" t="s">
        <v>258</v>
      </c>
      <c r="D405" s="196">
        <v>45095</v>
      </c>
      <c r="E405" s="196">
        <v>45101</v>
      </c>
      <c r="F405" s="193">
        <v>0</v>
      </c>
      <c r="G405" s="160">
        <v>1950</v>
      </c>
      <c r="H405" s="37">
        <v>45096</v>
      </c>
      <c r="I405" s="203" t="s">
        <v>698</v>
      </c>
      <c r="J405" s="1" t="s">
        <v>694</v>
      </c>
      <c r="K405" t="str" cm="1">
        <f t="array" ref="K405">_xlfn.IFS(I405="租金",TEXT(D405,"m/d")&amp;"-"&amp;TEXT(E405,"m/d")&amp;IF(F405,"欠"&amp;(-F405),"已清"),I405="押金","押金"&amp;IF(F405,"欠"&amp;(-F405),"已清"))</f>
        <v>6/18-6/24已清</v>
      </c>
    </row>
    <row r="406" spans="1:11" hidden="1" x14ac:dyDescent="0.15">
      <c r="A406" s="157" t="s">
        <v>744</v>
      </c>
      <c r="B406" s="82" t="s">
        <v>251</v>
      </c>
      <c r="C406" s="82" t="s">
        <v>594</v>
      </c>
      <c r="D406" s="196">
        <v>45078</v>
      </c>
      <c r="E406" s="196">
        <v>45107</v>
      </c>
      <c r="F406" s="193">
        <v>-3500</v>
      </c>
      <c r="G406" s="214">
        <v>1500</v>
      </c>
      <c r="H406" s="37">
        <v>45096</v>
      </c>
      <c r="I406" s="203" t="s">
        <v>698</v>
      </c>
      <c r="J406" s="1" t="s">
        <v>694</v>
      </c>
      <c r="K406" t="str" cm="1">
        <f t="array" ref="K406">_xlfn.IFS(I406="租金",TEXT(D406,"m/d")&amp;"-"&amp;TEXT(E406,"m/d")&amp;IF(F406,"欠"&amp;(-F406),"已清"),I406="押金","押金"&amp;IF(F406,"欠"&amp;(-F406),"已清"))</f>
        <v>6/1-6/30欠3500</v>
      </c>
    </row>
    <row r="407" spans="1:11" hidden="1" x14ac:dyDescent="0.15">
      <c r="A407" s="157" t="s">
        <v>744</v>
      </c>
      <c r="B407" s="82" t="s">
        <v>251</v>
      </c>
      <c r="C407" s="82" t="s">
        <v>594</v>
      </c>
      <c r="D407" s="196">
        <v>45078</v>
      </c>
      <c r="E407" s="196">
        <v>45107</v>
      </c>
      <c r="F407" s="193">
        <v>-3000</v>
      </c>
      <c r="G407" s="214">
        <v>500</v>
      </c>
      <c r="H407" s="37">
        <v>45096</v>
      </c>
      <c r="I407" s="203" t="s">
        <v>698</v>
      </c>
      <c r="J407" s="1" t="s">
        <v>695</v>
      </c>
      <c r="K407" t="str" cm="1">
        <f t="array" ref="K407">_xlfn.IFS(I407="租金",TEXT(D407,"m/d")&amp;"-"&amp;TEXT(E407,"m/d")&amp;IF(F407,"欠"&amp;(-F407),"已清"),I407="押金","押金"&amp;IF(F407,"欠"&amp;(-F407),"已清"))</f>
        <v>6/1-6/30欠3000</v>
      </c>
    </row>
    <row r="408" spans="1:11" hidden="1" x14ac:dyDescent="0.15">
      <c r="A408" s="157" t="s">
        <v>880</v>
      </c>
      <c r="B408" s="82" t="s">
        <v>285</v>
      </c>
      <c r="C408" s="82" t="s">
        <v>254</v>
      </c>
      <c r="D408" s="196">
        <v>45092</v>
      </c>
      <c r="E408" s="196">
        <v>45098</v>
      </c>
      <c r="F408" s="193">
        <v>0</v>
      </c>
      <c r="G408" s="160">
        <v>1950</v>
      </c>
      <c r="H408" s="37">
        <v>45096</v>
      </c>
      <c r="I408" s="203" t="s">
        <v>698</v>
      </c>
      <c r="J408" s="1" t="s">
        <v>694</v>
      </c>
      <c r="K408" t="str" cm="1">
        <f t="array" ref="K408">_xlfn.IFS(I408="租金",TEXT(D408,"m/d")&amp;"-"&amp;TEXT(E408,"m/d")&amp;IF(F408,"欠"&amp;(-F408),"已清"),I408="押金","押金"&amp;IF(F408,"欠"&amp;(-F408),"已清"))</f>
        <v>6/15-6/21已清</v>
      </c>
    </row>
    <row r="409" spans="1:11" hidden="1" x14ac:dyDescent="0.15">
      <c r="A409" s="157" t="s">
        <v>736</v>
      </c>
      <c r="B409" s="82" t="s">
        <v>396</v>
      </c>
      <c r="C409" s="82" t="s">
        <v>569</v>
      </c>
      <c r="D409" s="196">
        <v>45071</v>
      </c>
      <c r="E409" s="196">
        <v>45101</v>
      </c>
      <c r="F409" s="193">
        <v>-900</v>
      </c>
      <c r="G409" s="160">
        <v>1500</v>
      </c>
      <c r="H409" s="37">
        <v>45096</v>
      </c>
      <c r="I409" s="203" t="s">
        <v>698</v>
      </c>
      <c r="J409" s="1" t="s">
        <v>694</v>
      </c>
      <c r="K409" s="1" t="s">
        <v>1086</v>
      </c>
    </row>
    <row r="410" spans="1:11" hidden="1" x14ac:dyDescent="0.15">
      <c r="A410" s="157" t="s">
        <v>889</v>
      </c>
      <c r="B410" s="82" t="s">
        <v>361</v>
      </c>
      <c r="C410" s="82" t="s">
        <v>583</v>
      </c>
      <c r="D410" s="196">
        <v>45103</v>
      </c>
      <c r="E410" s="196">
        <v>45132</v>
      </c>
      <c r="F410" s="193">
        <v>0</v>
      </c>
      <c r="G410" s="160">
        <v>4400</v>
      </c>
      <c r="H410" s="37">
        <v>45096</v>
      </c>
      <c r="I410" s="203" t="s">
        <v>698</v>
      </c>
      <c r="J410" s="1" t="s">
        <v>694</v>
      </c>
      <c r="K410" t="str" cm="1">
        <f t="array" ref="K410">_xlfn.IFS(I410="租金",TEXT(D410,"m/d")&amp;"-"&amp;TEXT(E410,"m/d")&amp;IF(F410,"欠"&amp;(-F410),"已清"),I410="押金","押金"&amp;IF(F410,"欠"&amp;(-F410),"已清"))</f>
        <v>6/26-7/25已清</v>
      </c>
    </row>
    <row r="411" spans="1:11" hidden="1" x14ac:dyDescent="0.15">
      <c r="A411" s="157" t="s">
        <v>969</v>
      </c>
      <c r="B411" s="82" t="s">
        <v>970</v>
      </c>
      <c r="C411" s="82" t="s">
        <v>493</v>
      </c>
      <c r="D411" s="196">
        <v>45087</v>
      </c>
      <c r="E411" s="196">
        <v>45093</v>
      </c>
      <c r="F411" s="193">
        <v>-100</v>
      </c>
      <c r="G411" s="160">
        <v>2900</v>
      </c>
      <c r="H411" s="37">
        <v>45096</v>
      </c>
      <c r="I411" s="203" t="s">
        <v>698</v>
      </c>
      <c r="J411" s="1" t="s">
        <v>694</v>
      </c>
      <c r="K411" t="str" cm="1">
        <f t="array" ref="K411">_xlfn.IFS(I411="租金",TEXT(D411,"m/d")&amp;"-"&amp;TEXT(E411,"m/d")&amp;IF(F411,"欠"&amp;(-F411),"已清"),I411="押金","押金"&amp;IF(F411,"欠"&amp;(-F411),"已清"))</f>
        <v>6/10-6/16欠100</v>
      </c>
    </row>
    <row r="412" spans="1:11" hidden="1" x14ac:dyDescent="0.15">
      <c r="A412" s="157" t="s">
        <v>1048</v>
      </c>
      <c r="B412" s="82" t="s">
        <v>1051</v>
      </c>
      <c r="C412" s="82" t="s">
        <v>593</v>
      </c>
      <c r="D412" s="196">
        <v>45097</v>
      </c>
      <c r="E412" s="196">
        <v>45126</v>
      </c>
      <c r="F412" s="193">
        <v>0</v>
      </c>
      <c r="G412" s="160">
        <v>4500</v>
      </c>
      <c r="H412" s="37">
        <v>45096</v>
      </c>
      <c r="I412" s="203" t="s">
        <v>698</v>
      </c>
      <c r="J412" s="1" t="s">
        <v>694</v>
      </c>
      <c r="K412" t="str" cm="1">
        <f t="array" ref="K412">_xlfn.IFS(I412="租金",TEXT(D412,"m/d")&amp;"-"&amp;TEXT(E412,"m/d")&amp;IF(F412,"欠"&amp;(-F412),"已清"),I412="押金","押金"&amp;IF(F412,"欠"&amp;(-F412),"已清"))</f>
        <v>6/20-7/19已清</v>
      </c>
    </row>
    <row r="413" spans="1:11" hidden="1" x14ac:dyDescent="0.15">
      <c r="A413" s="157" t="s">
        <v>1048</v>
      </c>
      <c r="B413" s="82" t="s">
        <v>1051</v>
      </c>
      <c r="C413" s="82" t="s">
        <v>593</v>
      </c>
      <c r="D413" s="196">
        <v>45097</v>
      </c>
      <c r="E413" s="196">
        <v>45126</v>
      </c>
      <c r="F413" s="193">
        <v>0</v>
      </c>
      <c r="G413" s="216">
        <v>5000</v>
      </c>
      <c r="H413" s="37">
        <v>45096</v>
      </c>
      <c r="I413" s="203" t="s">
        <v>697</v>
      </c>
      <c r="J413" s="1" t="s">
        <v>694</v>
      </c>
      <c r="K413" t="str" cm="1">
        <f t="array" ref="K413">_xlfn.IFS(I413="租金",TEXT(D413,"m/d")&amp;"-"&amp;TEXT(E413,"m/d")&amp;IF(F413,"欠"&amp;(-F413),"已清"),I413="押金","押金"&amp;IF(F413,"欠"&amp;(-F413),"已清"))</f>
        <v>押金已清</v>
      </c>
    </row>
    <row r="414" spans="1:11" hidden="1" x14ac:dyDescent="0.15">
      <c r="A414" s="157" t="s">
        <v>841</v>
      </c>
      <c r="B414" s="82" t="s">
        <v>554</v>
      </c>
      <c r="C414" s="82" t="s">
        <v>555</v>
      </c>
      <c r="D414" s="196">
        <v>45078</v>
      </c>
      <c r="E414" s="196">
        <v>45107</v>
      </c>
      <c r="F414" s="193">
        <v>-6500</v>
      </c>
      <c r="G414" s="160">
        <v>1000</v>
      </c>
      <c r="H414" s="37">
        <v>45097</v>
      </c>
      <c r="I414" s="203" t="s">
        <v>698</v>
      </c>
      <c r="J414" s="1" t="s">
        <v>694</v>
      </c>
      <c r="K414" t="str" cm="1">
        <f t="array" ref="K414">_xlfn.IFS(I414="租金",TEXT(D414,"m/d")&amp;"-"&amp;TEXT(E414,"m/d")&amp;IF(F414,"欠"&amp;(-F414),"已清"),I414="押金","押金"&amp;IF(F414,"欠"&amp;(-F414),"已清"))</f>
        <v>6/1-6/30欠6500</v>
      </c>
    </row>
    <row r="415" spans="1:11" hidden="1" x14ac:dyDescent="0.15">
      <c r="A415" s="157" t="s">
        <v>842</v>
      </c>
      <c r="B415" s="82" t="s">
        <v>432</v>
      </c>
      <c r="C415" s="82" t="s">
        <v>433</v>
      </c>
      <c r="D415" s="196">
        <v>45072</v>
      </c>
      <c r="E415" s="196">
        <v>45102</v>
      </c>
      <c r="F415" s="193">
        <v>-2000</v>
      </c>
      <c r="G415" s="160">
        <v>3000</v>
      </c>
      <c r="H415" s="37">
        <v>45097</v>
      </c>
      <c r="I415" s="203" t="s">
        <v>698</v>
      </c>
      <c r="J415" s="1" t="s">
        <v>694</v>
      </c>
      <c r="K415" t="str" cm="1">
        <f t="array" ref="K415">_xlfn.IFS(I415="租金",TEXT(D415,"m/d")&amp;"-"&amp;TEXT(E415,"m/d")&amp;IF(F415,"欠"&amp;(-F415),"已清"),I415="押金","押金"&amp;IF(F415,"欠"&amp;(-F415),"已清"))</f>
        <v>5/26-6/25欠2000</v>
      </c>
    </row>
    <row r="416" spans="1:11" hidden="1" x14ac:dyDescent="0.15">
      <c r="A416" s="157" t="s">
        <v>730</v>
      </c>
      <c r="B416" s="82" t="s">
        <v>495</v>
      </c>
      <c r="C416" s="82" t="s">
        <v>496</v>
      </c>
      <c r="D416" s="196">
        <v>45017</v>
      </c>
      <c r="E416" s="196">
        <v>45046</v>
      </c>
      <c r="F416" s="193">
        <v>-700</v>
      </c>
      <c r="G416" s="160">
        <v>1200</v>
      </c>
      <c r="H416" s="37">
        <v>45097</v>
      </c>
      <c r="I416" s="203" t="s">
        <v>698</v>
      </c>
      <c r="J416" s="1" t="s">
        <v>694</v>
      </c>
      <c r="K416" t="str" cm="1">
        <f t="array" ref="K416">_xlfn.IFS(I416="租金",TEXT(D416,"m/d")&amp;"-"&amp;TEXT(E416,"m/d")&amp;IF(F416,"欠"&amp;(-F416),"已清"),I416="押金","押金"&amp;IF(F416,"欠"&amp;(-F416),"已清"))</f>
        <v>4/1-4/30欠700</v>
      </c>
    </row>
    <row r="417" spans="1:11" hidden="1" x14ac:dyDescent="0.15">
      <c r="A417" s="157" t="s">
        <v>854</v>
      </c>
      <c r="B417" s="82" t="s">
        <v>441</v>
      </c>
      <c r="C417" s="82" t="s">
        <v>442</v>
      </c>
      <c r="D417" s="196">
        <v>45087</v>
      </c>
      <c r="E417" s="196">
        <v>45116</v>
      </c>
      <c r="F417" s="193">
        <v>-3500</v>
      </c>
      <c r="G417" s="160">
        <v>1000</v>
      </c>
      <c r="H417" s="37">
        <v>45097</v>
      </c>
      <c r="I417" s="203" t="s">
        <v>698</v>
      </c>
      <c r="J417" s="1" t="s">
        <v>694</v>
      </c>
      <c r="K417" t="str" cm="1">
        <f t="array" ref="K417">_xlfn.IFS(I417="租金",TEXT(D417,"m/d")&amp;"-"&amp;TEXT(E417,"m/d")&amp;IF(F417,"欠"&amp;(-F417),"已清"),I417="押金","押金"&amp;IF(F417,"欠"&amp;(-F417),"已清"))</f>
        <v>6/10-7/9欠3500</v>
      </c>
    </row>
    <row r="418" spans="1:11" hidden="1" x14ac:dyDescent="0.15">
      <c r="A418" s="157" t="s">
        <v>749</v>
      </c>
      <c r="B418" s="82" t="s">
        <v>327</v>
      </c>
      <c r="C418" s="82" t="s">
        <v>436</v>
      </c>
      <c r="D418" s="196">
        <v>45089</v>
      </c>
      <c r="E418" s="196">
        <v>45118</v>
      </c>
      <c r="F418" s="193">
        <v>-3500</v>
      </c>
      <c r="G418" s="160">
        <v>4000</v>
      </c>
      <c r="H418" s="37">
        <v>45097</v>
      </c>
      <c r="I418" s="203" t="s">
        <v>698</v>
      </c>
      <c r="J418" s="1" t="s">
        <v>694</v>
      </c>
      <c r="K418" t="str" cm="1">
        <f t="array" ref="K418">_xlfn.IFS(I418="租金",TEXT(D418,"m/d")&amp;"-"&amp;TEXT(E418,"m/d")&amp;IF(F418,"欠"&amp;(-F418),"已清"),I418="押金","押金"&amp;IF(F418,"欠"&amp;(-F418),"已清"))</f>
        <v>6/12-7/11欠3500</v>
      </c>
    </row>
    <row r="419" spans="1:11" hidden="1" x14ac:dyDescent="0.15">
      <c r="A419" s="157" t="s">
        <v>701</v>
      </c>
      <c r="B419" s="82" t="s">
        <v>517</v>
      </c>
      <c r="C419" s="82" t="s">
        <v>518</v>
      </c>
      <c r="D419" s="196">
        <v>45094</v>
      </c>
      <c r="E419" s="196">
        <v>45123</v>
      </c>
      <c r="F419" s="193">
        <v>0</v>
      </c>
      <c r="G419" s="160">
        <v>7200</v>
      </c>
      <c r="H419" s="37">
        <v>45097</v>
      </c>
      <c r="I419" s="203" t="s">
        <v>698</v>
      </c>
      <c r="J419" s="1" t="s">
        <v>694</v>
      </c>
      <c r="K419" t="str" cm="1">
        <f t="array" ref="K419">_xlfn.IFS(I419="租金",TEXT(D419,"m/d")&amp;"-"&amp;TEXT(E419,"m/d")&amp;IF(F419,"欠"&amp;(-F419),"已清"),I419="押金","押金"&amp;IF(F419,"欠"&amp;(-F419),"已清"))</f>
        <v>6/17-7/16已清</v>
      </c>
    </row>
    <row r="420" spans="1:11" hidden="1" x14ac:dyDescent="0.15">
      <c r="A420" s="157" t="s">
        <v>818</v>
      </c>
      <c r="B420" s="82" t="s">
        <v>306</v>
      </c>
      <c r="C420" s="82" t="s">
        <v>560</v>
      </c>
      <c r="D420" s="196">
        <v>45097</v>
      </c>
      <c r="E420" s="196">
        <v>45103</v>
      </c>
      <c r="F420" s="193">
        <v>0</v>
      </c>
      <c r="G420" s="160">
        <v>1950</v>
      </c>
      <c r="H420" s="37">
        <v>45097</v>
      </c>
      <c r="I420" s="203" t="s">
        <v>698</v>
      </c>
      <c r="J420" s="1" t="s">
        <v>694</v>
      </c>
      <c r="K420" t="str" cm="1">
        <f t="array" ref="K420">_xlfn.IFS(I420="租金",TEXT(D420,"m/d")&amp;"-"&amp;TEXT(E420,"m/d")&amp;IF(F420,"欠"&amp;(-F420),"已清"),I420="押金","押金"&amp;IF(F420,"欠"&amp;(-F420),"已清"))</f>
        <v>6/20-6/26已清</v>
      </c>
    </row>
    <row r="421" spans="1:11" hidden="1" x14ac:dyDescent="0.15">
      <c r="A421" s="157" t="s">
        <v>864</v>
      </c>
      <c r="B421" s="202" t="s">
        <v>483</v>
      </c>
      <c r="C421" s="82" t="s">
        <v>484</v>
      </c>
      <c r="D421" s="196">
        <v>45073</v>
      </c>
      <c r="E421" s="196">
        <v>45103</v>
      </c>
      <c r="F421" s="193">
        <v>-3500</v>
      </c>
      <c r="G421" s="214">
        <v>3500</v>
      </c>
      <c r="H421" s="37">
        <v>45097</v>
      </c>
      <c r="I421" s="203" t="s">
        <v>698</v>
      </c>
      <c r="J421" s="1" t="s">
        <v>695</v>
      </c>
      <c r="K421" t="str" cm="1">
        <f t="array" ref="K421">_xlfn.IFS(I421="租金",TEXT(D421,"m/d")&amp;"-"&amp;TEXT(E421,"m/d")&amp;IF(F421,"欠"&amp;(-F421),"已清"),I421="押金","押金"&amp;IF(F421,"欠"&amp;(-F421),"已清"))</f>
        <v>5/27-6/26欠3500</v>
      </c>
    </row>
    <row r="422" spans="1:11" hidden="1" x14ac:dyDescent="0.15">
      <c r="A422" s="157" t="s">
        <v>727</v>
      </c>
      <c r="B422" s="82" t="s">
        <v>573</v>
      </c>
      <c r="C422" s="82" t="s">
        <v>574</v>
      </c>
      <c r="D422" s="196">
        <v>45098</v>
      </c>
      <c r="E422" s="196">
        <v>45127</v>
      </c>
      <c r="F422" s="193">
        <v>0</v>
      </c>
      <c r="G422" s="222">
        <v>7300</v>
      </c>
      <c r="H422" s="37">
        <v>45097</v>
      </c>
      <c r="I422" s="203" t="s">
        <v>698</v>
      </c>
      <c r="J422" s="1" t="s">
        <v>904</v>
      </c>
      <c r="K422" t="str" cm="1">
        <f t="array" ref="K422">_xlfn.IFS(I422="租金",TEXT(D422,"m/d")&amp;"-"&amp;TEXT(E422,"m/d")&amp;IF(F422,"欠"&amp;(-F422),"已清"),I422="押金","押金"&amp;IF(F422,"欠"&amp;(-F422),"已清"))</f>
        <v>6/21-7/20已清</v>
      </c>
    </row>
    <row r="423" spans="1:11" hidden="1" x14ac:dyDescent="0.15">
      <c r="A423" s="157" t="s">
        <v>768</v>
      </c>
      <c r="B423" s="82" t="s">
        <v>576</v>
      </c>
      <c r="C423" s="82" t="s">
        <v>577</v>
      </c>
      <c r="D423" s="196">
        <v>45098</v>
      </c>
      <c r="E423" s="196">
        <v>45127</v>
      </c>
      <c r="F423" s="193">
        <v>0</v>
      </c>
      <c r="G423" s="160">
        <v>7500</v>
      </c>
      <c r="H423" s="37">
        <v>45097</v>
      </c>
      <c r="I423" s="203" t="s">
        <v>698</v>
      </c>
      <c r="J423" s="1" t="s">
        <v>694</v>
      </c>
      <c r="K423" t="str" cm="1">
        <f t="array" ref="K423">_xlfn.IFS(I423="租金",TEXT(D423,"m/d")&amp;"-"&amp;TEXT(E423,"m/d")&amp;IF(F423,"欠"&amp;(-F423),"已清"),I423="押金","押金"&amp;IF(F423,"欠"&amp;(-F423),"已清"))</f>
        <v>6/21-7/20已清</v>
      </c>
    </row>
    <row r="424" spans="1:11" hidden="1" x14ac:dyDescent="0.15">
      <c r="A424" s="157" t="s">
        <v>769</v>
      </c>
      <c r="B424" s="82" t="s">
        <v>268</v>
      </c>
      <c r="C424" s="82" t="s">
        <v>256</v>
      </c>
      <c r="D424" s="196">
        <v>45084</v>
      </c>
      <c r="E424" s="196">
        <v>45113</v>
      </c>
      <c r="F424" s="193">
        <v>-3000</v>
      </c>
      <c r="G424" s="160">
        <v>4500</v>
      </c>
      <c r="H424" s="37">
        <v>45097</v>
      </c>
      <c r="I424" s="203" t="s">
        <v>698</v>
      </c>
      <c r="J424" s="1" t="s">
        <v>694</v>
      </c>
      <c r="K424" t="str" cm="1">
        <f t="array" ref="K424">_xlfn.IFS(I424="租金",TEXT(D424,"m/d")&amp;"-"&amp;TEXT(E424,"m/d")&amp;IF(F424,"欠"&amp;(-F424),"已清"),I424="押金","押金"&amp;IF(F424,"欠"&amp;(-F424),"已清"))</f>
        <v>6/7-7/6欠3000</v>
      </c>
    </row>
    <row r="425" spans="1:11" hidden="1" x14ac:dyDescent="0.15">
      <c r="A425" s="157" t="s">
        <v>770</v>
      </c>
      <c r="B425" s="82" t="s">
        <v>478</v>
      </c>
      <c r="C425" s="82" t="s">
        <v>479</v>
      </c>
      <c r="D425" s="196">
        <v>45085</v>
      </c>
      <c r="E425" s="196">
        <v>45114</v>
      </c>
      <c r="F425" s="193">
        <v>-700</v>
      </c>
      <c r="G425" s="160">
        <v>3300</v>
      </c>
      <c r="H425" s="37">
        <v>45097</v>
      </c>
      <c r="I425" s="203" t="s">
        <v>698</v>
      </c>
      <c r="J425" s="1" t="s">
        <v>694</v>
      </c>
      <c r="K425" t="str" cm="1">
        <f t="array" ref="K425">_xlfn.IFS(I425="租金",TEXT(D425,"m/d")&amp;"-"&amp;TEXT(E425,"m/d")&amp;IF(F425,"欠"&amp;(-F425),"已清"),I425="押金","押金"&amp;IF(F425,"欠"&amp;(-F425),"已清"))</f>
        <v>6/8-7/7欠700</v>
      </c>
    </row>
    <row r="426" spans="1:11" hidden="1" x14ac:dyDescent="0.15">
      <c r="A426" s="157" t="s">
        <v>772</v>
      </c>
      <c r="B426" s="82" t="s">
        <v>284</v>
      </c>
      <c r="C426" s="82" t="s">
        <v>520</v>
      </c>
      <c r="D426" s="196">
        <v>45084</v>
      </c>
      <c r="E426" s="196">
        <v>45113</v>
      </c>
      <c r="F426" s="193">
        <v>-5200</v>
      </c>
      <c r="G426" s="160">
        <v>2000</v>
      </c>
      <c r="H426" s="37">
        <v>45097</v>
      </c>
      <c r="I426" s="203" t="s">
        <v>698</v>
      </c>
      <c r="J426" s="1" t="s">
        <v>694</v>
      </c>
      <c r="K426" t="str" cm="1">
        <f t="array" ref="K426">_xlfn.IFS(I426="租金",TEXT(D426,"m/d")&amp;"-"&amp;TEXT(E426,"m/d")&amp;IF(F426,"欠"&amp;(-F426),"已清"),I426="押金","押金"&amp;IF(F426,"欠"&amp;(-F426),"已清"))</f>
        <v>6/7-7/6欠5200</v>
      </c>
    </row>
    <row r="427" spans="1:11" hidden="1" x14ac:dyDescent="0.15">
      <c r="A427" s="157" t="s">
        <v>883</v>
      </c>
      <c r="B427" s="82" t="s">
        <v>317</v>
      </c>
      <c r="C427" s="82" t="s">
        <v>293</v>
      </c>
      <c r="D427" s="196">
        <v>45083</v>
      </c>
      <c r="E427" s="196">
        <v>45112</v>
      </c>
      <c r="F427" s="193">
        <v>0</v>
      </c>
      <c r="G427" s="160">
        <v>4500</v>
      </c>
      <c r="H427" s="37">
        <v>45097</v>
      </c>
      <c r="I427" s="203" t="s">
        <v>698</v>
      </c>
      <c r="J427" s="1" t="s">
        <v>694</v>
      </c>
      <c r="K427" t="str" cm="1">
        <f t="array" ref="K427">_xlfn.IFS(I427="租金",TEXT(D427,"m/d")&amp;"-"&amp;TEXT(E427,"m/d")&amp;IF(F427,"欠"&amp;(-F427),"已清"),I427="押金","押金"&amp;IF(F427,"欠"&amp;(-F427),"已清"))</f>
        <v>6/6-7/5已清</v>
      </c>
    </row>
    <row r="428" spans="1:11" hidden="1" x14ac:dyDescent="0.15">
      <c r="A428" s="157" t="s">
        <v>884</v>
      </c>
      <c r="B428" s="82" t="s">
        <v>322</v>
      </c>
      <c r="C428" s="82" t="s">
        <v>299</v>
      </c>
      <c r="D428" s="196">
        <v>45089</v>
      </c>
      <c r="E428" s="196">
        <v>45095</v>
      </c>
      <c r="F428" s="193">
        <v>-1000</v>
      </c>
      <c r="G428" s="160">
        <v>4500</v>
      </c>
      <c r="H428" s="37">
        <v>45097</v>
      </c>
      <c r="I428" s="203" t="s">
        <v>698</v>
      </c>
      <c r="J428" s="1" t="s">
        <v>694</v>
      </c>
      <c r="K428" t="str" cm="1">
        <f t="array" ref="K428">_xlfn.IFS(I428="租金",TEXT(D428,"m/d")&amp;"-"&amp;TEXT(E428,"m/d")&amp;IF(F428,"欠"&amp;(-F428),"已清"),I428="押金","押金"&amp;IF(F428,"欠"&amp;(-F428),"已清"))</f>
        <v>6/12-6/18欠1000</v>
      </c>
    </row>
    <row r="429" spans="1:11" hidden="1" x14ac:dyDescent="0.15">
      <c r="A429" s="157" t="s">
        <v>955</v>
      </c>
      <c r="B429" s="82" t="s">
        <v>601</v>
      </c>
      <c r="C429" s="82" t="s">
        <v>602</v>
      </c>
      <c r="D429" s="196">
        <v>45076</v>
      </c>
      <c r="E429" s="196">
        <v>45106</v>
      </c>
      <c r="F429" s="193">
        <v>0</v>
      </c>
      <c r="G429" s="160">
        <v>2600</v>
      </c>
      <c r="H429" s="37">
        <v>45097</v>
      </c>
      <c r="I429" s="203" t="s">
        <v>698</v>
      </c>
      <c r="J429" s="1" t="s">
        <v>694</v>
      </c>
      <c r="K429" t="str" cm="1">
        <f t="array" ref="K429">_xlfn.IFS(I429="租金",TEXT(D429,"m/d")&amp;"-"&amp;TEXT(E429,"m/d")&amp;IF(F429,"欠"&amp;(-F429),"已清"),I429="押金","押金"&amp;IF(F429,"欠"&amp;(-F429),"已清"))</f>
        <v>5/30-6/29已清</v>
      </c>
    </row>
    <row r="430" spans="1:11" hidden="1" x14ac:dyDescent="0.15">
      <c r="A430" s="157" t="s">
        <v>977</v>
      </c>
      <c r="B430" s="82" t="s">
        <v>975</v>
      </c>
      <c r="C430" s="82" t="s">
        <v>507</v>
      </c>
      <c r="D430" s="196">
        <v>45083</v>
      </c>
      <c r="E430" s="196">
        <v>45112</v>
      </c>
      <c r="F430" s="193">
        <v>-4000</v>
      </c>
      <c r="G430" s="216">
        <v>2000</v>
      </c>
      <c r="H430" s="37">
        <v>45097</v>
      </c>
      <c r="I430" s="203" t="s">
        <v>697</v>
      </c>
      <c r="J430" s="1" t="s">
        <v>694</v>
      </c>
      <c r="K430" t="str" cm="1">
        <f t="array" ref="K430">_xlfn.IFS(I430="租金",TEXT(D430,"m/d")&amp;"-"&amp;TEXT(E430,"m/d")&amp;IF(F430,"欠"&amp;(-F430),"已清"),I430="押金","押金"&amp;IF(F430,"欠"&amp;(-F430),"已清"))</f>
        <v>押金欠4000</v>
      </c>
    </row>
    <row r="431" spans="1:11" hidden="1" x14ac:dyDescent="0.15">
      <c r="A431" s="157" t="s">
        <v>983</v>
      </c>
      <c r="B431" s="82" t="s">
        <v>984</v>
      </c>
      <c r="C431" s="82" t="s">
        <v>579</v>
      </c>
      <c r="D431" s="196">
        <v>45092</v>
      </c>
      <c r="E431" s="196">
        <v>45098</v>
      </c>
      <c r="F431" s="193">
        <v>-750</v>
      </c>
      <c r="G431" s="160">
        <v>1750</v>
      </c>
      <c r="H431" s="37">
        <v>45097</v>
      </c>
      <c r="I431" s="203" t="s">
        <v>698</v>
      </c>
      <c r="J431" s="1" t="s">
        <v>694</v>
      </c>
      <c r="K431" t="str" cm="1">
        <f t="array" ref="K431">_xlfn.IFS(I431="租金",TEXT(D431,"m/d")&amp;"-"&amp;TEXT(E431,"m/d")&amp;IF(F431,"欠"&amp;(-F431),"已清"),I431="押金","押金"&amp;IF(F431,"欠"&amp;(-F431),"已清"))</f>
        <v>6/15-6/21欠750</v>
      </c>
    </row>
    <row r="432" spans="1:11" hidden="1" x14ac:dyDescent="0.15">
      <c r="A432" s="157" t="s">
        <v>991</v>
      </c>
      <c r="B432" s="82" t="s">
        <v>988</v>
      </c>
      <c r="C432" s="82" t="s">
        <v>486</v>
      </c>
      <c r="D432" s="196">
        <v>45085</v>
      </c>
      <c r="E432" s="196">
        <v>45114</v>
      </c>
      <c r="F432" s="193">
        <v>-6000</v>
      </c>
      <c r="G432" s="216">
        <v>1000</v>
      </c>
      <c r="H432" s="37">
        <v>45097</v>
      </c>
      <c r="I432" s="203" t="s">
        <v>697</v>
      </c>
      <c r="J432" s="1" t="s">
        <v>695</v>
      </c>
      <c r="K432" t="str" cm="1">
        <f t="array" ref="K432">_xlfn.IFS(I432="租金",TEXT(D432,"m/d")&amp;"-"&amp;TEXT(E432,"m/d")&amp;IF(F432,"欠"&amp;(-F432),"已清"),I432="押金","押金"&amp;IF(F432,"欠"&amp;(-F432),"已清"))</f>
        <v>押金欠6000</v>
      </c>
    </row>
    <row r="433" spans="1:11" hidden="1" x14ac:dyDescent="0.15">
      <c r="A433" s="157" t="s">
        <v>1013</v>
      </c>
      <c r="B433" s="82" t="s">
        <v>1014</v>
      </c>
      <c r="C433" s="82" t="s">
        <v>562</v>
      </c>
      <c r="D433" s="196">
        <v>45093</v>
      </c>
      <c r="E433" s="196">
        <v>45099</v>
      </c>
      <c r="F433" s="193">
        <v>-3000</v>
      </c>
      <c r="G433" s="160">
        <v>750</v>
      </c>
      <c r="H433" s="37">
        <v>45097</v>
      </c>
      <c r="I433" s="203" t="s">
        <v>698</v>
      </c>
      <c r="J433" s="1" t="s">
        <v>694</v>
      </c>
      <c r="K433" s="1" t="s">
        <v>1121</v>
      </c>
    </row>
    <row r="434" spans="1:11" hidden="1" x14ac:dyDescent="0.15">
      <c r="A434" s="157" t="s">
        <v>754</v>
      </c>
      <c r="B434" s="82" t="s">
        <v>584</v>
      </c>
      <c r="C434" s="82" t="s">
        <v>585</v>
      </c>
      <c r="D434" s="196">
        <v>45077</v>
      </c>
      <c r="E434" s="196">
        <v>45083</v>
      </c>
      <c r="F434" s="193"/>
      <c r="G434" s="160">
        <v>1350</v>
      </c>
      <c r="H434" s="37">
        <v>45098</v>
      </c>
      <c r="I434" s="203" t="s">
        <v>698</v>
      </c>
      <c r="J434" s="1" t="s">
        <v>694</v>
      </c>
      <c r="K434" t="str" cm="1">
        <f t="array" ref="K434">_xlfn.IFS(I434="租金",TEXT(D434,"m/d")&amp;"-"&amp;TEXT(E434,"m/d")&amp;IF(F434,"欠"&amp;(-F434),"已清"),I434="押金","押金"&amp;IF(F434,"欠"&amp;(-F434),"已清"))</f>
        <v>5/31-6/6已清</v>
      </c>
    </row>
    <row r="435" spans="1:11" hidden="1" x14ac:dyDescent="0.15">
      <c r="A435" s="157" t="s">
        <v>771</v>
      </c>
      <c r="B435" s="82" t="s">
        <v>611</v>
      </c>
      <c r="C435" s="82" t="s">
        <v>612</v>
      </c>
      <c r="D435" s="196">
        <v>45078</v>
      </c>
      <c r="E435" s="196">
        <v>45107</v>
      </c>
      <c r="F435" s="193">
        <v>-1500</v>
      </c>
      <c r="G435" s="214">
        <v>1000</v>
      </c>
      <c r="H435" s="37">
        <v>45098</v>
      </c>
      <c r="I435" s="203" t="s">
        <v>698</v>
      </c>
      <c r="J435" s="1" t="s">
        <v>695</v>
      </c>
      <c r="K435" t="str" cm="1">
        <f t="array" ref="K435">_xlfn.IFS(I435="租金",TEXT(D435,"m/d")&amp;"-"&amp;TEXT(E435,"m/d")&amp;IF(F435,"欠"&amp;(-F435),"已清"),I435="押金","押金"&amp;IF(F435,"欠"&amp;(-F435),"已清"))</f>
        <v>6/1-6/30欠1500</v>
      </c>
    </row>
    <row r="436" spans="1:11" hidden="1" x14ac:dyDescent="0.15">
      <c r="A436" s="157" t="s">
        <v>745</v>
      </c>
      <c r="B436" s="82" t="s">
        <v>283</v>
      </c>
      <c r="C436" s="201" t="s">
        <v>779</v>
      </c>
      <c r="D436" s="196">
        <v>45085</v>
      </c>
      <c r="E436" s="196">
        <v>45114</v>
      </c>
      <c r="F436" s="193">
        <v>-3600</v>
      </c>
      <c r="G436" s="160">
        <v>3600</v>
      </c>
      <c r="H436" s="37">
        <v>45098</v>
      </c>
      <c r="I436" s="203" t="s">
        <v>698</v>
      </c>
      <c r="J436" s="1" t="s">
        <v>694</v>
      </c>
      <c r="K436" t="str" cm="1">
        <f t="array" ref="K436">_xlfn.IFS(I436="租金",TEXT(D436,"m/d")&amp;"-"&amp;TEXT(E436,"m/d")&amp;IF(F436,"欠"&amp;(-F436),"已清"),I436="押金","押金"&amp;IF(F436,"欠"&amp;(-F436),"已清"))</f>
        <v>6/8-7/7欠3600</v>
      </c>
    </row>
    <row r="437" spans="1:11" hidden="1" x14ac:dyDescent="0.15">
      <c r="A437" s="157" t="s">
        <v>722</v>
      </c>
      <c r="B437" s="82" t="s">
        <v>400</v>
      </c>
      <c r="C437" s="82" t="s">
        <v>294</v>
      </c>
      <c r="D437" s="196">
        <v>45058</v>
      </c>
      <c r="E437" s="196">
        <v>45088</v>
      </c>
      <c r="F437" s="193">
        <v>0</v>
      </c>
      <c r="G437" s="160">
        <v>1000</v>
      </c>
      <c r="H437" s="37">
        <v>45098</v>
      </c>
      <c r="I437" s="203" t="s">
        <v>786</v>
      </c>
      <c r="J437" s="1" t="s">
        <v>824</v>
      </c>
      <c r="K437" s="1" t="s">
        <v>1076</v>
      </c>
    </row>
    <row r="438" spans="1:11" hidden="1" x14ac:dyDescent="0.15">
      <c r="A438" s="157" t="s">
        <v>722</v>
      </c>
      <c r="B438" s="82" t="s">
        <v>400</v>
      </c>
      <c r="C438" s="82" t="s">
        <v>294</v>
      </c>
      <c r="D438" s="196">
        <v>45089</v>
      </c>
      <c r="E438" s="196">
        <v>45118</v>
      </c>
      <c r="F438" s="193">
        <v>-6500</v>
      </c>
      <c r="G438" s="160">
        <v>1000</v>
      </c>
      <c r="H438" s="37">
        <v>45098</v>
      </c>
      <c r="I438" s="203" t="s">
        <v>698</v>
      </c>
      <c r="J438" s="1" t="s">
        <v>694</v>
      </c>
      <c r="K438" t="str" cm="1">
        <f t="array" ref="K438">_xlfn.IFS(I438="租金",TEXT(D438,"m/d")&amp;"-"&amp;TEXT(E438,"m/d")&amp;IF(F438,"欠"&amp;(-F438),"已清"),I438="押金","押金"&amp;IF(F438,"欠"&amp;(-F438),"已清"))</f>
        <v>6/12-7/11欠6500</v>
      </c>
    </row>
    <row r="439" spans="1:11" hidden="1" x14ac:dyDescent="0.15">
      <c r="A439" s="157" t="s">
        <v>773</v>
      </c>
      <c r="B439" s="82" t="s">
        <v>312</v>
      </c>
      <c r="C439" s="82" t="s">
        <v>297</v>
      </c>
      <c r="D439" s="196">
        <v>45098</v>
      </c>
      <c r="E439" s="196">
        <v>45104</v>
      </c>
      <c r="F439" s="193">
        <v>0</v>
      </c>
      <c r="G439" s="160">
        <v>1950</v>
      </c>
      <c r="H439" s="37">
        <v>45098</v>
      </c>
      <c r="I439" s="203" t="s">
        <v>698</v>
      </c>
      <c r="J439" s="1" t="s">
        <v>694</v>
      </c>
      <c r="K439" t="str" cm="1">
        <f t="array" ref="K439">_xlfn.IFS(I439="租金",TEXT(D439,"m/d")&amp;"-"&amp;TEXT(E439,"m/d")&amp;IF(F439,"欠"&amp;(-F439),"已清"),I439="押金","押金"&amp;IF(F439,"欠"&amp;(-F439),"已清"))</f>
        <v>6/21-6/27已清</v>
      </c>
    </row>
    <row r="440" spans="1:11" hidden="1" x14ac:dyDescent="0.15">
      <c r="A440" s="157" t="s">
        <v>774</v>
      </c>
      <c r="B440" s="82" t="s">
        <v>310</v>
      </c>
      <c r="C440" s="82" t="s">
        <v>298</v>
      </c>
      <c r="D440" s="196">
        <v>45092</v>
      </c>
      <c r="E440" s="196">
        <v>45121</v>
      </c>
      <c r="F440" s="193">
        <v>-5500</v>
      </c>
      <c r="G440" s="160">
        <v>2000</v>
      </c>
      <c r="H440" s="37">
        <v>45098</v>
      </c>
      <c r="I440" s="203" t="s">
        <v>698</v>
      </c>
      <c r="J440" s="1" t="s">
        <v>694</v>
      </c>
      <c r="K440" t="str" cm="1">
        <f t="array" ref="K440">_xlfn.IFS(I440="租金",TEXT(D440,"m/d")&amp;"-"&amp;TEXT(E440,"m/d")&amp;IF(F440,"欠"&amp;(-F440),"已清"),I440="押金","押金"&amp;IF(F440,"欠"&amp;(-F440),"已清"))</f>
        <v>6/15-7/14欠5500</v>
      </c>
    </row>
    <row r="441" spans="1:11" hidden="1" x14ac:dyDescent="0.15">
      <c r="A441" s="157" t="s">
        <v>885</v>
      </c>
      <c r="B441" s="82" t="s">
        <v>334</v>
      </c>
      <c r="C441" s="82" t="s">
        <v>296</v>
      </c>
      <c r="D441" s="196">
        <v>45098</v>
      </c>
      <c r="E441" s="196">
        <v>45127</v>
      </c>
      <c r="F441" s="193">
        <v>0</v>
      </c>
      <c r="G441" s="160">
        <v>7200</v>
      </c>
      <c r="H441" s="37">
        <v>45098</v>
      </c>
      <c r="I441" s="203" t="s">
        <v>698</v>
      </c>
      <c r="J441" s="1" t="s">
        <v>694</v>
      </c>
      <c r="K441" t="str" cm="1">
        <f t="array" ref="K441">_xlfn.IFS(I441="租金",TEXT(D441,"m/d")&amp;"-"&amp;TEXT(E441,"m/d")&amp;IF(F441,"欠"&amp;(-F441),"已清"),I441="押金","押金"&amp;IF(F441,"欠"&amp;(-F441),"已清"))</f>
        <v>6/21-7/20已清</v>
      </c>
    </row>
    <row r="442" spans="1:11" hidden="1" x14ac:dyDescent="0.15">
      <c r="A442" s="157" t="s">
        <v>728</v>
      </c>
      <c r="B442" s="82" t="s">
        <v>445</v>
      </c>
      <c r="C442" s="82" t="s">
        <v>446</v>
      </c>
      <c r="D442" s="196">
        <v>45078</v>
      </c>
      <c r="E442" s="196">
        <v>45107</v>
      </c>
      <c r="F442" s="193">
        <v>0</v>
      </c>
      <c r="G442" s="214">
        <v>1500</v>
      </c>
      <c r="H442" s="37">
        <v>45099</v>
      </c>
      <c r="I442" s="203" t="s">
        <v>698</v>
      </c>
      <c r="J442" s="1" t="s">
        <v>695</v>
      </c>
      <c r="K442" t="str" cm="1">
        <f t="array" ref="K442">_xlfn.IFS(I442="租金",TEXT(D442,"m/d")&amp;"-"&amp;TEXT(E442,"m/d")&amp;IF(F442,"欠"&amp;(-F442),"已清"),I442="押金","押金"&amp;IF(F442,"欠"&amp;(-F442),"已清"))</f>
        <v>6/1-6/30已清</v>
      </c>
    </row>
    <row r="443" spans="1:11" hidden="1" x14ac:dyDescent="0.15">
      <c r="A443" s="157" t="s">
        <v>858</v>
      </c>
      <c r="B443" s="82" t="s">
        <v>558</v>
      </c>
      <c r="C443" s="82" t="s">
        <v>559</v>
      </c>
      <c r="D443" s="196">
        <v>45098</v>
      </c>
      <c r="E443" s="196">
        <v>45127</v>
      </c>
      <c r="F443" s="193">
        <v>0</v>
      </c>
      <c r="G443" s="160">
        <v>7500</v>
      </c>
      <c r="H443" s="37">
        <v>45099</v>
      </c>
      <c r="I443" s="203" t="s">
        <v>698</v>
      </c>
      <c r="J443" s="1" t="s">
        <v>694</v>
      </c>
      <c r="K443" t="str" cm="1">
        <f t="array" ref="K443">_xlfn.IFS(I443="租金",TEXT(D443,"m/d")&amp;"-"&amp;TEXT(E443,"m/d")&amp;IF(F443,"欠"&amp;(-F443),"已清"),I443="押金","押金"&amp;IF(F443,"欠"&amp;(-F443),"已清"))</f>
        <v>6/21-7/20已清</v>
      </c>
    </row>
    <row r="444" spans="1:11" hidden="1" x14ac:dyDescent="0.15">
      <c r="A444" s="157" t="s">
        <v>882</v>
      </c>
      <c r="B444" s="82" t="s">
        <v>489</v>
      </c>
      <c r="C444" s="82" t="s">
        <v>490</v>
      </c>
      <c r="D444" s="196">
        <v>45095</v>
      </c>
      <c r="E444" s="196">
        <v>45124</v>
      </c>
      <c r="F444" s="193">
        <v>-4000</v>
      </c>
      <c r="G444" s="160">
        <v>3000</v>
      </c>
      <c r="H444" s="37">
        <v>45099</v>
      </c>
      <c r="I444" s="203" t="s">
        <v>698</v>
      </c>
      <c r="J444" s="1" t="s">
        <v>694</v>
      </c>
      <c r="K444" t="str" cm="1">
        <f t="array" ref="K444">_xlfn.IFS(I444="租金",TEXT(D444,"m/d")&amp;"-"&amp;TEXT(E444,"m/d")&amp;IF(F444,"欠"&amp;(-F444),"已清"),I444="押金","押金"&amp;IF(F444,"欠"&amp;(-F444),"已清"))</f>
        <v>6/18-7/17欠4000</v>
      </c>
    </row>
    <row r="445" spans="1:11" hidden="1" x14ac:dyDescent="0.15">
      <c r="A445" s="157" t="s">
        <v>996</v>
      </c>
      <c r="B445" s="82" t="s">
        <v>466</v>
      </c>
      <c r="C445" s="82" t="s">
        <v>467</v>
      </c>
      <c r="D445" s="196">
        <v>45084</v>
      </c>
      <c r="E445" s="196">
        <v>45113</v>
      </c>
      <c r="F445" s="193">
        <v>-7380</v>
      </c>
      <c r="G445" s="216">
        <v>2000</v>
      </c>
      <c r="H445" s="37">
        <v>45099</v>
      </c>
      <c r="I445" s="203" t="s">
        <v>697</v>
      </c>
      <c r="J445" s="1" t="s">
        <v>694</v>
      </c>
      <c r="K445" s="1" t="s">
        <v>1100</v>
      </c>
    </row>
    <row r="446" spans="1:11" hidden="1" x14ac:dyDescent="0.15">
      <c r="A446" s="157" t="s">
        <v>870</v>
      </c>
      <c r="B446" s="82" t="s">
        <v>476</v>
      </c>
      <c r="C446" s="82" t="s">
        <v>477</v>
      </c>
      <c r="D446" s="196">
        <v>45058</v>
      </c>
      <c r="E446" s="196">
        <v>45088</v>
      </c>
      <c r="F446" s="193">
        <v>-6200</v>
      </c>
      <c r="G446" s="160">
        <v>5000</v>
      </c>
      <c r="H446" s="37">
        <v>45100</v>
      </c>
      <c r="I446" s="203" t="s">
        <v>698</v>
      </c>
      <c r="J446" s="1" t="s">
        <v>694</v>
      </c>
      <c r="K446" t="str" cm="1">
        <f t="array" ref="K446">_xlfn.IFS(I446="租金",TEXT(D446,"m/d")&amp;"-"&amp;TEXT(E446,"m/d")&amp;IF(F446,"欠"&amp;(-F446),"已清"),I446="押金","押金"&amp;IF(F446,"欠"&amp;(-F446),"已清"))</f>
        <v>5/12-6/11欠6200</v>
      </c>
    </row>
    <row r="447" spans="1:11" hidden="1" x14ac:dyDescent="0.15">
      <c r="A447" s="157" t="s">
        <v>724</v>
      </c>
      <c r="B447" s="82" t="s">
        <v>332</v>
      </c>
      <c r="C447" s="82" t="s">
        <v>549</v>
      </c>
      <c r="D447" s="196">
        <v>45100</v>
      </c>
      <c r="E447" s="196">
        <v>45106</v>
      </c>
      <c r="F447" s="193">
        <v>0</v>
      </c>
      <c r="G447" s="160">
        <v>1900</v>
      </c>
      <c r="H447" s="37">
        <v>45100</v>
      </c>
      <c r="I447" s="203" t="s">
        <v>698</v>
      </c>
      <c r="J447" s="1" t="s">
        <v>694</v>
      </c>
      <c r="K447" t="str" cm="1">
        <f t="array" ref="K447">_xlfn.IFS(I447="租金",TEXT(D447,"m/d")&amp;"-"&amp;TEXT(E447,"m/d")&amp;IF(F447,"欠"&amp;(-F447),"已清"),I447="押金","押金"&amp;IF(F447,"欠"&amp;(-F447),"已清"))</f>
        <v>6/23-6/29已清</v>
      </c>
    </row>
    <row r="448" spans="1:11" hidden="1" x14ac:dyDescent="0.15">
      <c r="A448" s="157" t="s">
        <v>755</v>
      </c>
      <c r="B448" s="82" t="s">
        <v>497</v>
      </c>
      <c r="C448" s="82" t="s">
        <v>498</v>
      </c>
      <c r="D448" s="196">
        <v>45083</v>
      </c>
      <c r="E448" s="196">
        <v>45112</v>
      </c>
      <c r="F448" s="193">
        <v>-1000</v>
      </c>
      <c r="G448" s="160">
        <v>2000</v>
      </c>
      <c r="H448" s="37">
        <v>45101</v>
      </c>
      <c r="I448" s="203" t="s">
        <v>698</v>
      </c>
      <c r="J448" s="1" t="s">
        <v>694</v>
      </c>
      <c r="K448" t="str" cm="1">
        <f t="array" ref="K448">_xlfn.IFS(I448="租金",TEXT(D448,"m/d")&amp;"-"&amp;TEXT(E448,"m/d")&amp;IF(F448,"欠"&amp;(-F448),"已清"),I448="押金","押金"&amp;IF(F448,"欠"&amp;(-F448),"已清"))</f>
        <v>6/6-7/5欠1000</v>
      </c>
    </row>
    <row r="449" spans="1:11" hidden="1" x14ac:dyDescent="0.15">
      <c r="A449" s="157" t="s">
        <v>699</v>
      </c>
      <c r="B449" s="82" t="s">
        <v>527</v>
      </c>
      <c r="C449" s="82" t="s">
        <v>528</v>
      </c>
      <c r="D449" s="196">
        <v>45086</v>
      </c>
      <c r="E449" s="196">
        <v>45115</v>
      </c>
      <c r="F449" s="193">
        <v>-7000</v>
      </c>
      <c r="G449" s="160">
        <v>2000</v>
      </c>
      <c r="H449" s="37">
        <v>45101</v>
      </c>
      <c r="I449" s="203" t="s">
        <v>698</v>
      </c>
      <c r="J449" s="1" t="s">
        <v>694</v>
      </c>
      <c r="K449" t="str" cm="1">
        <f t="array" ref="K449">_xlfn.IFS(I449="租金",TEXT(D449,"m/d")&amp;"-"&amp;TEXT(E449,"m/d")&amp;IF(F449,"欠"&amp;(-F449),"已清"),I449="押金","押金"&amp;IF(F449,"欠"&amp;(-F449),"已清"))</f>
        <v>6/9-7/8欠7000</v>
      </c>
    </row>
    <row r="450" spans="1:11" hidden="1" x14ac:dyDescent="0.15">
      <c r="A450" s="157" t="s">
        <v>868</v>
      </c>
      <c r="B450" s="82" t="s">
        <v>452</v>
      </c>
      <c r="C450" s="82" t="s">
        <v>453</v>
      </c>
      <c r="D450" s="196">
        <v>45088</v>
      </c>
      <c r="E450" s="196">
        <v>45117</v>
      </c>
      <c r="F450" s="193">
        <v>0</v>
      </c>
      <c r="G450" s="160">
        <v>2200</v>
      </c>
      <c r="H450" s="37">
        <v>45101</v>
      </c>
      <c r="I450" s="203" t="s">
        <v>698</v>
      </c>
      <c r="J450" s="1" t="s">
        <v>694</v>
      </c>
      <c r="K450" t="str" cm="1">
        <f t="array" ref="K450">_xlfn.IFS(I450="租金",TEXT(D450,"m/d")&amp;"-"&amp;TEXT(E450,"m/d")&amp;IF(F450,"欠"&amp;(-F450),"已清"),I450="押金","押金"&amp;IF(F450,"欠"&amp;(-F450),"已清"))</f>
        <v>6/11-7/10已清</v>
      </c>
    </row>
    <row r="451" spans="1:11" hidden="1" x14ac:dyDescent="0.15">
      <c r="A451" s="157" t="s">
        <v>879</v>
      </c>
      <c r="B451" s="82" t="s">
        <v>252</v>
      </c>
      <c r="C451" s="82" t="s">
        <v>258</v>
      </c>
      <c r="D451" s="196">
        <v>45102</v>
      </c>
      <c r="E451" s="196">
        <v>45108</v>
      </c>
      <c r="F451" s="193">
        <v>0</v>
      </c>
      <c r="G451" s="160">
        <v>1950</v>
      </c>
      <c r="H451" s="37">
        <v>45101</v>
      </c>
      <c r="I451" s="203" t="s">
        <v>698</v>
      </c>
      <c r="J451" s="1" t="s">
        <v>694</v>
      </c>
      <c r="K451" t="str" cm="1">
        <f t="array" ref="K451">_xlfn.IFS(I451="租金",TEXT(D451,"m/d")&amp;"-"&amp;TEXT(E451,"m/d")&amp;IF(F451,"欠"&amp;(-F451),"已清"),I451="押金","押金"&amp;IF(F451,"欠"&amp;(-F451),"已清"))</f>
        <v>6/25-7/1已清</v>
      </c>
    </row>
    <row r="452" spans="1:11" hidden="1" x14ac:dyDescent="0.15">
      <c r="A452" s="157" t="s">
        <v>842</v>
      </c>
      <c r="B452" s="82" t="s">
        <v>432</v>
      </c>
      <c r="C452" s="82" t="s">
        <v>433</v>
      </c>
      <c r="D452" s="196">
        <v>45072</v>
      </c>
      <c r="E452" s="196">
        <v>45102</v>
      </c>
      <c r="F452" s="193">
        <v>0</v>
      </c>
      <c r="G452" s="160">
        <v>2000</v>
      </c>
      <c r="H452" s="37">
        <v>45102</v>
      </c>
      <c r="I452" s="203" t="s">
        <v>698</v>
      </c>
      <c r="J452" s="1" t="s">
        <v>694</v>
      </c>
      <c r="K452" t="str" cm="1">
        <f t="array" ref="K452">_xlfn.IFS(I452="租金",TEXT(D452,"m/d")&amp;"-"&amp;TEXT(E452,"m/d")&amp;IF(F452,"欠"&amp;(-F452),"已清"),I452="押金","押金"&amp;IF(F452,"欠"&amp;(-F452),"已清"))</f>
        <v>5/26-6/25已清</v>
      </c>
    </row>
    <row r="453" spans="1:11" hidden="1" x14ac:dyDescent="0.15">
      <c r="A453" s="157" t="s">
        <v>846</v>
      </c>
      <c r="B453" s="82" t="s">
        <v>615</v>
      </c>
      <c r="C453" s="82" t="s">
        <v>616</v>
      </c>
      <c r="D453" s="196">
        <v>45084</v>
      </c>
      <c r="E453" s="196">
        <v>45113</v>
      </c>
      <c r="F453" s="193">
        <v>0</v>
      </c>
      <c r="G453" s="160">
        <v>3000</v>
      </c>
      <c r="H453" s="37">
        <v>45102</v>
      </c>
      <c r="I453" s="203" t="s">
        <v>698</v>
      </c>
      <c r="J453" s="1" t="s">
        <v>694</v>
      </c>
      <c r="K453" t="str" cm="1">
        <f t="array" ref="K453">_xlfn.IFS(I453="租金",TEXT(D453,"m/d")&amp;"-"&amp;TEXT(E453,"m/d")&amp;IF(F453,"欠"&amp;(-F453),"已清"),I453="押金","押金"&amp;IF(F453,"欠"&amp;(-F453),"已清"))</f>
        <v>6/7-7/6已清</v>
      </c>
    </row>
    <row r="454" spans="1:11" hidden="1" x14ac:dyDescent="0.15">
      <c r="A454" s="157" t="s">
        <v>717</v>
      </c>
      <c r="B454" s="82" t="s">
        <v>535</v>
      </c>
      <c r="C454" s="82" t="s">
        <v>536</v>
      </c>
      <c r="D454" s="196">
        <v>45072</v>
      </c>
      <c r="E454" s="196">
        <v>45102</v>
      </c>
      <c r="F454" s="193">
        <v>0</v>
      </c>
      <c r="G454" s="160">
        <v>6800</v>
      </c>
      <c r="H454" s="37">
        <v>45102</v>
      </c>
      <c r="I454" s="203" t="s">
        <v>698</v>
      </c>
      <c r="J454" s="1" t="s">
        <v>694</v>
      </c>
      <c r="K454" t="str" cm="1">
        <f t="array" ref="K454">_xlfn.IFS(I454="租金",TEXT(D454,"m/d")&amp;"-"&amp;TEXT(E454,"m/d")&amp;IF(F454,"欠"&amp;(-F454),"已清"),I454="押金","押金"&amp;IF(F454,"欠"&amp;(-F454),"已清"))</f>
        <v>5/26-6/25已清</v>
      </c>
    </row>
    <row r="455" spans="1:11" hidden="1" x14ac:dyDescent="0.15">
      <c r="A455" s="157" t="s">
        <v>821</v>
      </c>
      <c r="B455" s="82" t="s">
        <v>328</v>
      </c>
      <c r="C455" s="82" t="s">
        <v>504</v>
      </c>
      <c r="D455" s="196">
        <v>45098</v>
      </c>
      <c r="E455" s="196">
        <v>45127</v>
      </c>
      <c r="F455" s="193">
        <v>0</v>
      </c>
      <c r="G455" s="160">
        <v>7000</v>
      </c>
      <c r="H455" s="37">
        <v>45102</v>
      </c>
      <c r="I455" s="203" t="s">
        <v>698</v>
      </c>
      <c r="J455" s="1" t="s">
        <v>694</v>
      </c>
      <c r="K455" t="str" cm="1">
        <f t="array" ref="K455">_xlfn.IFS(I455="租金",TEXT(D455,"m/d")&amp;"-"&amp;TEXT(E455,"m/d")&amp;IF(F455,"欠"&amp;(-F455),"已清"),I455="押金","押金"&amp;IF(F455,"欠"&amp;(-F455),"已清"))</f>
        <v>6/21-7/20已清</v>
      </c>
    </row>
    <row r="456" spans="1:11" hidden="1" x14ac:dyDescent="0.15">
      <c r="A456" s="157" t="s">
        <v>886</v>
      </c>
      <c r="B456" s="82" t="s">
        <v>398</v>
      </c>
      <c r="C456" s="82" t="s">
        <v>301</v>
      </c>
      <c r="D456" s="196">
        <v>45098</v>
      </c>
      <c r="E456" s="196">
        <v>45127</v>
      </c>
      <c r="F456" s="193">
        <v>-3000</v>
      </c>
      <c r="G456" s="160">
        <v>4200</v>
      </c>
      <c r="H456" s="37">
        <v>45102</v>
      </c>
      <c r="I456" s="203" t="s">
        <v>698</v>
      </c>
      <c r="J456" s="1" t="s">
        <v>694</v>
      </c>
      <c r="K456" t="str" cm="1">
        <f t="array" ref="K456">_xlfn.IFS(I456="租金",TEXT(D456,"m/d")&amp;"-"&amp;TEXT(E456,"m/d")&amp;IF(F456,"欠"&amp;(-F456),"已清"),I456="押金","押金"&amp;IF(F456,"欠"&amp;(-F456),"已清"))</f>
        <v>6/21-7/20欠3000</v>
      </c>
    </row>
    <row r="457" spans="1:11" hidden="1" x14ac:dyDescent="0.15">
      <c r="A457" s="157" t="s">
        <v>888</v>
      </c>
      <c r="B457" s="82" t="s">
        <v>353</v>
      </c>
      <c r="C457" s="82" t="s">
        <v>491</v>
      </c>
      <c r="D457" s="196">
        <v>45102</v>
      </c>
      <c r="E457" s="196">
        <v>45131</v>
      </c>
      <c r="F457" s="193">
        <v>0</v>
      </c>
      <c r="G457" s="160">
        <v>7000</v>
      </c>
      <c r="H457" s="37">
        <v>45102</v>
      </c>
      <c r="I457" s="203" t="s">
        <v>698</v>
      </c>
      <c r="J457" s="1" t="s">
        <v>694</v>
      </c>
      <c r="K457" t="str" cm="1">
        <f t="array" ref="K457">_xlfn.IFS(I457="租金",TEXT(D457,"m/d")&amp;"-"&amp;TEXT(E457,"m/d")&amp;IF(F457,"欠"&amp;(-F457),"已清"),I457="押金","押金"&amp;IF(F457,"欠"&amp;(-F457),"已清"))</f>
        <v>6/25-7/24已清</v>
      </c>
    </row>
    <row r="458" spans="1:11" hidden="1" x14ac:dyDescent="0.15">
      <c r="A458" s="157" t="s">
        <v>929</v>
      </c>
      <c r="B458" s="82" t="s">
        <v>937</v>
      </c>
      <c r="C458" s="82" t="s">
        <v>557</v>
      </c>
      <c r="D458" s="196">
        <v>45100</v>
      </c>
      <c r="E458" s="196">
        <v>45129</v>
      </c>
      <c r="F458" s="193">
        <v>0</v>
      </c>
      <c r="G458" s="160">
        <v>7000</v>
      </c>
      <c r="H458" s="37">
        <v>45102</v>
      </c>
      <c r="I458" s="203" t="s">
        <v>698</v>
      </c>
      <c r="J458" s="1" t="s">
        <v>694</v>
      </c>
      <c r="K458" t="str" cm="1">
        <f t="array" ref="K458">_xlfn.IFS(I458="租金",TEXT(D458,"m/d")&amp;"-"&amp;TEXT(E458,"m/d")&amp;IF(F458,"欠"&amp;(-F458),"已清"),I458="押金","押金"&amp;IF(F458,"欠"&amp;(-F458),"已清"))</f>
        <v>6/23-7/22已清</v>
      </c>
    </row>
    <row r="459" spans="1:11" hidden="1" x14ac:dyDescent="0.15">
      <c r="A459" s="157" t="s">
        <v>966</v>
      </c>
      <c r="B459" s="82" t="s">
        <v>965</v>
      </c>
      <c r="C459" s="82" t="s">
        <v>438</v>
      </c>
      <c r="D459" s="196">
        <v>45080</v>
      </c>
      <c r="E459" s="196">
        <v>45109</v>
      </c>
      <c r="F459" s="193">
        <v>-2000</v>
      </c>
      <c r="G459" s="223">
        <v>2000</v>
      </c>
      <c r="H459" s="37">
        <v>45102</v>
      </c>
      <c r="I459" s="203" t="s">
        <v>697</v>
      </c>
      <c r="J459" s="1" t="s">
        <v>694</v>
      </c>
      <c r="K459" t="str" cm="1">
        <f t="array" ref="K459">_xlfn.IFS(I459="租金",TEXT(D459,"m/d")&amp;"-"&amp;TEXT(E459,"m/d")&amp;IF(F459,"欠"&amp;(-F459),"已清"),I459="押金","押金"&amp;IF(F459,"欠"&amp;(-F459),"已清"))</f>
        <v>押金欠2000</v>
      </c>
    </row>
    <row r="460" spans="1:11" hidden="1" x14ac:dyDescent="0.15">
      <c r="A460" s="157" t="s">
        <v>990</v>
      </c>
      <c r="B460" s="82" t="s">
        <v>987</v>
      </c>
      <c r="C460" s="82" t="s">
        <v>519</v>
      </c>
      <c r="D460" s="196">
        <v>45085</v>
      </c>
      <c r="E460" s="196">
        <v>45114</v>
      </c>
      <c r="F460" s="193">
        <v>-2000</v>
      </c>
      <c r="G460" s="216">
        <v>2000</v>
      </c>
      <c r="H460" s="37">
        <v>45102</v>
      </c>
      <c r="I460" s="203" t="s">
        <v>697</v>
      </c>
      <c r="J460" s="1" t="s">
        <v>694</v>
      </c>
      <c r="K460" t="str" cm="1">
        <f t="array" ref="K460">_xlfn.IFS(I460="租金",TEXT(D460,"m/d")&amp;"-"&amp;TEXT(E460,"m/d")&amp;IF(F460,"欠"&amp;(-F460),"已清"),I460="押金","押金"&amp;IF(F460,"欠"&amp;(-F460),"已清"))</f>
        <v>押金欠2000</v>
      </c>
    </row>
    <row r="461" spans="1:11" hidden="1" x14ac:dyDescent="0.15">
      <c r="A461" s="157" t="s">
        <v>991</v>
      </c>
      <c r="B461" s="82" t="s">
        <v>988</v>
      </c>
      <c r="C461" s="82" t="s">
        <v>486</v>
      </c>
      <c r="D461" s="196">
        <v>45085</v>
      </c>
      <c r="E461" s="196">
        <v>45114</v>
      </c>
      <c r="F461" s="193">
        <v>-4000</v>
      </c>
      <c r="G461" s="216">
        <v>2000</v>
      </c>
      <c r="H461" s="37">
        <v>45102</v>
      </c>
      <c r="I461" s="203" t="s">
        <v>697</v>
      </c>
      <c r="J461" s="1" t="s">
        <v>694</v>
      </c>
      <c r="K461" t="str" cm="1">
        <f t="array" ref="K461">_xlfn.IFS(I461="租金",TEXT(D461,"m/d")&amp;"-"&amp;TEXT(E461,"m/d")&amp;IF(F461,"欠"&amp;(-F461),"已清"),I461="押金","押金"&amp;IF(F461,"欠"&amp;(-F461),"已清"))</f>
        <v>押金欠4000</v>
      </c>
    </row>
    <row r="462" spans="1:11" hidden="1" x14ac:dyDescent="0.15">
      <c r="A462" s="157" t="s">
        <v>1004</v>
      </c>
      <c r="B462" s="82" t="s">
        <v>1005</v>
      </c>
      <c r="C462" s="82" t="s">
        <v>532</v>
      </c>
      <c r="D462" s="196">
        <v>45087</v>
      </c>
      <c r="E462" s="196">
        <v>45116</v>
      </c>
      <c r="F462" s="193">
        <v>-4000</v>
      </c>
      <c r="G462" s="216">
        <v>2300</v>
      </c>
      <c r="H462" s="37">
        <v>45102</v>
      </c>
      <c r="I462" s="203" t="s">
        <v>697</v>
      </c>
      <c r="J462" s="1" t="s">
        <v>694</v>
      </c>
      <c r="K462" t="str" cm="1">
        <f t="array" ref="K462">_xlfn.IFS(I462="租金",TEXT(D462,"m/d")&amp;"-"&amp;TEXT(E462,"m/d")&amp;IF(F462,"欠"&amp;(-F462),"已清"),I462="押金","押金"&amp;IF(F462,"欠"&amp;(-F462),"已清"))</f>
        <v>押金欠4000</v>
      </c>
    </row>
    <row r="463" spans="1:11" hidden="1" x14ac:dyDescent="0.15">
      <c r="A463" s="157" t="s">
        <v>1020</v>
      </c>
      <c r="B463" s="82" t="s">
        <v>1022</v>
      </c>
      <c r="C463" s="82" t="s">
        <v>545</v>
      </c>
      <c r="D463" s="196">
        <v>45094</v>
      </c>
      <c r="E463" s="196">
        <v>45123</v>
      </c>
      <c r="F463" s="193">
        <v>-6000</v>
      </c>
      <c r="G463" s="216">
        <v>500</v>
      </c>
      <c r="H463" s="37">
        <v>45102</v>
      </c>
      <c r="I463" s="203" t="s">
        <v>697</v>
      </c>
      <c r="J463" s="1" t="s">
        <v>694</v>
      </c>
      <c r="K463" t="str" cm="1">
        <f t="array" ref="K463">_xlfn.IFS(I463="租金",TEXT(D463,"m/d")&amp;"-"&amp;TEXT(E463,"m/d")&amp;IF(F463,"欠"&amp;(-F463),"已清"),I463="押金","押金"&amp;IF(F463,"欠"&amp;(-F463),"已清"))</f>
        <v>押金欠6000</v>
      </c>
    </row>
    <row r="464" spans="1:11" hidden="1" x14ac:dyDescent="0.15">
      <c r="A464" s="157" t="s">
        <v>750</v>
      </c>
      <c r="B464" s="82" t="s">
        <v>571</v>
      </c>
      <c r="C464" s="82" t="s">
        <v>572</v>
      </c>
      <c r="D464" s="196">
        <v>45103</v>
      </c>
      <c r="E464" s="196">
        <v>45132</v>
      </c>
      <c r="F464" s="193">
        <v>-2300</v>
      </c>
      <c r="G464" s="222">
        <v>5000</v>
      </c>
      <c r="H464" s="37">
        <v>45103</v>
      </c>
      <c r="I464" s="203" t="s">
        <v>698</v>
      </c>
      <c r="J464" s="1" t="s">
        <v>950</v>
      </c>
      <c r="K464" t="str" cm="1">
        <f t="array" ref="K464">_xlfn.IFS(I464="租金",TEXT(D464,"m/d")&amp;"-"&amp;TEXT(E464,"m/d")&amp;IF(F464,"欠"&amp;(-F464),"已清"),I464="押金","押金"&amp;IF(F464,"欠"&amp;(-F464),"已清"))</f>
        <v>6/26-7/25欠2300</v>
      </c>
    </row>
    <row r="465" spans="1:11" hidden="1" x14ac:dyDescent="0.15">
      <c r="A465" s="157" t="s">
        <v>766</v>
      </c>
      <c r="B465" s="82" t="s">
        <v>305</v>
      </c>
      <c r="C465" s="82" t="s">
        <v>548</v>
      </c>
      <c r="D465" s="196">
        <v>45096</v>
      </c>
      <c r="E465" s="196">
        <v>45102</v>
      </c>
      <c r="F465" s="193">
        <v>0</v>
      </c>
      <c r="G465" s="160">
        <v>3500</v>
      </c>
      <c r="H465" s="37">
        <v>45104</v>
      </c>
      <c r="I465" s="203" t="s">
        <v>698</v>
      </c>
      <c r="J465" s="1" t="s">
        <v>694</v>
      </c>
      <c r="K465" t="str" cm="1">
        <f t="array" ref="K465">_xlfn.IFS(I465="租金",TEXT(D465,"m/d")&amp;"-"&amp;TEXT(E465,"m/d")&amp;IF(F465,"欠"&amp;(-F465),"已清"),I465="押金","押金"&amp;IF(F465,"欠"&amp;(-F465),"已清"))</f>
        <v>6/19-6/25已清</v>
      </c>
    </row>
    <row r="466" spans="1:11" hidden="1" x14ac:dyDescent="0.15">
      <c r="A466" s="157" t="s">
        <v>818</v>
      </c>
      <c r="B466" s="82" t="s">
        <v>306</v>
      </c>
      <c r="C466" s="82" t="s">
        <v>560</v>
      </c>
      <c r="D466" s="196">
        <v>45104</v>
      </c>
      <c r="E466" s="196">
        <v>45110</v>
      </c>
      <c r="F466" s="193">
        <v>0</v>
      </c>
      <c r="G466" s="160">
        <v>1950</v>
      </c>
      <c r="H466" s="37">
        <v>45104</v>
      </c>
      <c r="I466" s="203" t="s">
        <v>698</v>
      </c>
      <c r="J466" s="1" t="s">
        <v>694</v>
      </c>
      <c r="K466" t="str" cm="1">
        <f t="array" ref="K466">_xlfn.IFS(I466="租金",TEXT(D466,"m/d")&amp;"-"&amp;TEXT(E466,"m/d")&amp;IF(F466,"欠"&amp;(-F466),"已清"),I466="押金","押金"&amp;IF(F466,"欠"&amp;(-F466),"已清"))</f>
        <v>6/27-7/3已清</v>
      </c>
    </row>
    <row r="467" spans="1:11" hidden="1" x14ac:dyDescent="0.15">
      <c r="A467" s="157" t="s">
        <v>864</v>
      </c>
      <c r="B467" s="202" t="s">
        <v>483</v>
      </c>
      <c r="C467" s="82" t="s">
        <v>484</v>
      </c>
      <c r="D467" s="196">
        <v>45073</v>
      </c>
      <c r="E467" s="196">
        <v>45103</v>
      </c>
      <c r="F467" s="193">
        <v>0</v>
      </c>
      <c r="G467" s="214">
        <v>3500</v>
      </c>
      <c r="H467" s="37">
        <v>45104</v>
      </c>
      <c r="I467" s="203" t="s">
        <v>698</v>
      </c>
      <c r="J467" s="1" t="s">
        <v>695</v>
      </c>
      <c r="K467" t="str" cm="1">
        <f t="array" ref="K467">_xlfn.IFS(I467="租金",TEXT(D467,"m/d")&amp;"-"&amp;TEXT(E467,"m/d")&amp;IF(F467,"欠"&amp;(-F467),"已清"),I467="押金","押金"&amp;IF(F467,"欠"&amp;(-F467),"已清"))</f>
        <v>5/27-6/26已清</v>
      </c>
    </row>
    <row r="468" spans="1:11" hidden="1" x14ac:dyDescent="0.15">
      <c r="A468" s="157" t="s">
        <v>770</v>
      </c>
      <c r="B468" s="82" t="s">
        <v>478</v>
      </c>
      <c r="C468" s="82" t="s">
        <v>479</v>
      </c>
      <c r="D468" s="196">
        <v>45115</v>
      </c>
      <c r="E468" s="196">
        <v>45145</v>
      </c>
      <c r="F468" s="193">
        <v>-6800</v>
      </c>
      <c r="G468" s="160">
        <v>900</v>
      </c>
      <c r="H468" s="37">
        <v>45104</v>
      </c>
      <c r="I468" s="203" t="s">
        <v>698</v>
      </c>
      <c r="J468" s="1" t="s">
        <v>694</v>
      </c>
      <c r="K468" t="str" cm="1">
        <f t="array" ref="K468">_xlfn.IFS(I468="租金",TEXT(D468,"m/d")&amp;"-"&amp;TEXT(E468,"m/d")&amp;IF(F468,"欠"&amp;(-F468),"已清"),I468="押金","押金"&amp;IF(F468,"欠"&amp;(-F468),"已清"))</f>
        <v>7/8-8/7欠6800</v>
      </c>
    </row>
    <row r="469" spans="1:11" hidden="1" x14ac:dyDescent="0.15">
      <c r="A469" s="157" t="s">
        <v>772</v>
      </c>
      <c r="B469" s="82" t="s">
        <v>284</v>
      </c>
      <c r="C469" s="82" t="s">
        <v>520</v>
      </c>
      <c r="D469" s="196">
        <v>45084</v>
      </c>
      <c r="E469" s="196">
        <v>45113</v>
      </c>
      <c r="F469" s="193">
        <v>-3000</v>
      </c>
      <c r="G469" s="160">
        <v>2200</v>
      </c>
      <c r="H469" s="37">
        <v>45104</v>
      </c>
      <c r="I469" s="203" t="s">
        <v>698</v>
      </c>
      <c r="J469" s="1" t="s">
        <v>694</v>
      </c>
      <c r="K469" t="str" cm="1">
        <f t="array" ref="K469">_xlfn.IFS(I469="租金",TEXT(D469,"m/d")&amp;"-"&amp;TEXT(E469,"m/d")&amp;IF(F469,"欠"&amp;(-F469),"已清"),I469="押金","押金"&amp;IF(F469,"欠"&amp;(-F469),"已清"))</f>
        <v>6/7-7/6欠3000</v>
      </c>
    </row>
    <row r="470" spans="1:11" hidden="1" x14ac:dyDescent="0.15">
      <c r="A470" s="157" t="s">
        <v>774</v>
      </c>
      <c r="B470" s="82" t="s">
        <v>310</v>
      </c>
      <c r="C470" s="82" t="s">
        <v>298</v>
      </c>
      <c r="D470" s="196">
        <v>45092</v>
      </c>
      <c r="E470" s="196">
        <v>45121</v>
      </c>
      <c r="F470" s="193">
        <v>-4500</v>
      </c>
      <c r="G470" s="160">
        <v>1000</v>
      </c>
      <c r="H470" s="37">
        <v>45104</v>
      </c>
      <c r="I470" s="203" t="s">
        <v>698</v>
      </c>
      <c r="J470" s="1" t="s">
        <v>694</v>
      </c>
      <c r="K470" t="str" cm="1">
        <f t="array" ref="K470">_xlfn.IFS(I470="租金",TEXT(D470,"m/d")&amp;"-"&amp;TEXT(E470,"m/d")&amp;IF(F470,"欠"&amp;(-F470),"已清"),I470="押金","押金"&amp;IF(F470,"欠"&amp;(-F470),"已清"))</f>
        <v>6/15-7/14欠4500</v>
      </c>
    </row>
    <row r="471" spans="1:11" hidden="1" x14ac:dyDescent="0.15">
      <c r="A471" s="157" t="s">
        <v>884</v>
      </c>
      <c r="B471" s="82" t="s">
        <v>322</v>
      </c>
      <c r="C471" s="82" t="s">
        <v>299</v>
      </c>
      <c r="D471" s="196">
        <v>45096</v>
      </c>
      <c r="E471" s="196">
        <v>45102</v>
      </c>
      <c r="F471" s="193">
        <v>0</v>
      </c>
      <c r="G471" s="160">
        <v>1750</v>
      </c>
      <c r="H471" s="37">
        <v>45104</v>
      </c>
      <c r="I471" s="203" t="s">
        <v>698</v>
      </c>
      <c r="J471" s="1" t="s">
        <v>694</v>
      </c>
      <c r="K471" t="str" cm="1">
        <f t="array" ref="K471">_xlfn.IFS(I471="租金",TEXT(D471,"m/d")&amp;"-"&amp;TEXT(E471,"m/d")&amp;IF(F471,"欠"&amp;(-F471),"已清"),I471="押金","押金"&amp;IF(F471,"欠"&amp;(-F471),"已清"))</f>
        <v>6/19-6/25已清</v>
      </c>
    </row>
    <row r="472" spans="1:11" hidden="1" x14ac:dyDescent="0.15">
      <c r="A472" s="157" t="s">
        <v>887</v>
      </c>
      <c r="B472" s="82" t="s">
        <v>357</v>
      </c>
      <c r="C472" s="82" t="s">
        <v>364</v>
      </c>
      <c r="D472" s="196">
        <v>45078</v>
      </c>
      <c r="E472" s="196">
        <v>45107</v>
      </c>
      <c r="F472" s="193">
        <v>-4000</v>
      </c>
      <c r="G472" s="160">
        <v>1000</v>
      </c>
      <c r="H472" s="37">
        <v>45104</v>
      </c>
      <c r="I472" s="203" t="s">
        <v>698</v>
      </c>
      <c r="J472" s="1" t="s">
        <v>694</v>
      </c>
      <c r="K472" t="str" cm="1">
        <f t="array" ref="K472">_xlfn.IFS(I472="租金",TEXT(D472,"m/d")&amp;"-"&amp;TEXT(E472,"m/d")&amp;IF(F472,"欠"&amp;(-F472),"已清"),I472="押金","押金"&amp;IF(F472,"欠"&amp;(-F472),"已清"))</f>
        <v>6/1-6/30欠4000</v>
      </c>
    </row>
    <row r="473" spans="1:11" hidden="1" x14ac:dyDescent="0.15">
      <c r="A473" s="157" t="s">
        <v>922</v>
      </c>
      <c r="B473" s="82" t="s">
        <v>481</v>
      </c>
      <c r="C473" s="82" t="s">
        <v>482</v>
      </c>
      <c r="D473" s="196">
        <v>45079</v>
      </c>
      <c r="E473" s="196">
        <v>45108</v>
      </c>
      <c r="F473" s="193">
        <v>-3200</v>
      </c>
      <c r="G473" s="160">
        <v>2000</v>
      </c>
      <c r="H473" s="37">
        <v>45104</v>
      </c>
      <c r="I473" s="203" t="s">
        <v>698</v>
      </c>
      <c r="J473" s="1" t="s">
        <v>694</v>
      </c>
      <c r="K473" t="str" cm="1">
        <f t="array" ref="K473">_xlfn.IFS(I473="租金",TEXT(D473,"m/d")&amp;"-"&amp;TEXT(E473,"m/d")&amp;IF(F473,"欠"&amp;(-F473),"已清"),I473="押金","押金"&amp;IF(F473,"欠"&amp;(-F473),"已清"))</f>
        <v>6/2-7/1欠3200</v>
      </c>
    </row>
    <row r="474" spans="1:11" hidden="1" x14ac:dyDescent="0.15">
      <c r="A474" s="157" t="s">
        <v>930</v>
      </c>
      <c r="B474" s="82" t="s">
        <v>931</v>
      </c>
      <c r="C474" s="82" t="s">
        <v>598</v>
      </c>
      <c r="D474" s="196">
        <v>45101</v>
      </c>
      <c r="E474" s="196">
        <v>45130</v>
      </c>
      <c r="F474" s="193">
        <v>-2700</v>
      </c>
      <c r="G474" s="160">
        <v>2500</v>
      </c>
      <c r="H474" s="37">
        <v>45104</v>
      </c>
      <c r="I474" s="203" t="s">
        <v>698</v>
      </c>
      <c r="J474" s="1" t="s">
        <v>694</v>
      </c>
      <c r="K474" t="str" cm="1">
        <f t="array" ref="K474">_xlfn.IFS(I474="租金",TEXT(D474,"m/d")&amp;"-"&amp;TEXT(E474,"m/d")&amp;IF(F474,"欠"&amp;(-F474),"已清"),I474="押金","押金"&amp;IF(F474,"欠"&amp;(-F474),"已清"))</f>
        <v>6/24-7/23欠2700</v>
      </c>
    </row>
    <row r="475" spans="1:11" hidden="1" x14ac:dyDescent="0.15">
      <c r="A475" s="157" t="s">
        <v>945</v>
      </c>
      <c r="B475" s="82" t="s">
        <v>946</v>
      </c>
      <c r="C475" s="82" t="s">
        <v>427</v>
      </c>
      <c r="D475" s="196">
        <v>45105</v>
      </c>
      <c r="E475" s="196">
        <v>45134</v>
      </c>
      <c r="F475" s="193">
        <v>0</v>
      </c>
      <c r="G475" s="160">
        <v>7000</v>
      </c>
      <c r="H475" s="37">
        <v>45104</v>
      </c>
      <c r="I475" s="203" t="s">
        <v>698</v>
      </c>
      <c r="J475" s="1" t="s">
        <v>694</v>
      </c>
      <c r="K475" t="str" cm="1">
        <f t="array" ref="K475">_xlfn.IFS(I475="租金",TEXT(D475,"m/d")&amp;"-"&amp;TEXT(E475,"m/d")&amp;IF(F475,"欠"&amp;(-F475),"已清"),I475="押金","押金"&amp;IF(F475,"欠"&amp;(-F475),"已清"))</f>
        <v>6/28-7/27已清</v>
      </c>
    </row>
    <row r="476" spans="1:11" hidden="1" x14ac:dyDescent="0.15">
      <c r="A476" s="157" t="s">
        <v>977</v>
      </c>
      <c r="B476" s="82" t="s">
        <v>975</v>
      </c>
      <c r="C476" s="82" t="s">
        <v>507</v>
      </c>
      <c r="D476" s="196">
        <v>45083</v>
      </c>
      <c r="E476" s="196">
        <v>45112</v>
      </c>
      <c r="F476" s="193">
        <v>-2000</v>
      </c>
      <c r="G476" s="216">
        <v>2000</v>
      </c>
      <c r="H476" s="37">
        <v>45104</v>
      </c>
      <c r="I476" s="203" t="s">
        <v>697</v>
      </c>
      <c r="J476" s="1" t="s">
        <v>694</v>
      </c>
      <c r="K476" t="str" cm="1">
        <f t="array" ref="K476">_xlfn.IFS(I476="租金",TEXT(D476,"m/d")&amp;"-"&amp;TEXT(E476,"m/d")&amp;IF(F476,"欠"&amp;(-F476),"已清"),I476="押金","押金"&amp;IF(F476,"欠"&amp;(-F476),"已清"))</f>
        <v>押金欠2000</v>
      </c>
    </row>
    <row r="477" spans="1:11" hidden="1" x14ac:dyDescent="0.15">
      <c r="A477" s="157" t="s">
        <v>983</v>
      </c>
      <c r="B477" s="82" t="s">
        <v>984</v>
      </c>
      <c r="C477" s="82" t="s">
        <v>579</v>
      </c>
      <c r="D477" s="196">
        <v>45096</v>
      </c>
      <c r="E477" s="196">
        <v>45102</v>
      </c>
      <c r="F477" s="193">
        <v>0</v>
      </c>
      <c r="G477" s="160">
        <v>1750</v>
      </c>
      <c r="H477" s="37">
        <v>45104</v>
      </c>
      <c r="I477" s="203" t="s">
        <v>698</v>
      </c>
      <c r="J477" s="1" t="s">
        <v>694</v>
      </c>
      <c r="K477" t="str" cm="1">
        <f t="array" ref="K477">_xlfn.IFS(I477="租金",TEXT(D477,"m/d")&amp;"-"&amp;TEXT(E477,"m/d")&amp;IF(F477,"欠"&amp;(-F477),"已清"),I477="押金","押金"&amp;IF(F477,"欠"&amp;(-F477),"已清"))</f>
        <v>6/19-6/25已清</v>
      </c>
    </row>
    <row r="478" spans="1:11" hidden="1" x14ac:dyDescent="0.15">
      <c r="A478" s="157" t="s">
        <v>1015</v>
      </c>
      <c r="B478" s="82" t="s">
        <v>1016</v>
      </c>
      <c r="C478" s="82" t="s">
        <v>1017</v>
      </c>
      <c r="D478" s="196">
        <v>45093</v>
      </c>
      <c r="E478" s="196">
        <v>45122</v>
      </c>
      <c r="F478" s="193">
        <v>-5000</v>
      </c>
      <c r="G478" s="216">
        <v>3000</v>
      </c>
      <c r="H478" s="37">
        <v>45104</v>
      </c>
      <c r="I478" s="203" t="s">
        <v>697</v>
      </c>
      <c r="J478" s="1" t="s">
        <v>694</v>
      </c>
      <c r="K478" t="str" cm="1">
        <f t="array" ref="K478">_xlfn.IFS(I478="租金",TEXT(D478,"m/d")&amp;"-"&amp;TEXT(E478,"m/d")&amp;IF(F478,"欠"&amp;(-F478),"已清"),I478="押金","押金"&amp;IF(F478,"欠"&amp;(-F478),"已清"))</f>
        <v>押金欠5000</v>
      </c>
    </row>
    <row r="479" spans="1:11" hidden="1" x14ac:dyDescent="0.15">
      <c r="A479" s="157" t="s">
        <v>1020</v>
      </c>
      <c r="B479" s="82" t="s">
        <v>1022</v>
      </c>
      <c r="C479" s="82" t="s">
        <v>545</v>
      </c>
      <c r="D479" s="196">
        <v>45094</v>
      </c>
      <c r="E479" s="196">
        <v>45123</v>
      </c>
      <c r="F479" s="193">
        <v>-6000</v>
      </c>
      <c r="G479" s="216">
        <v>1500</v>
      </c>
      <c r="H479" s="37">
        <v>45104</v>
      </c>
      <c r="I479" s="203" t="s">
        <v>697</v>
      </c>
      <c r="J479" s="1" t="s">
        <v>694</v>
      </c>
      <c r="K479" t="str" cm="1">
        <f t="array" ref="K479">_xlfn.IFS(I479="租金",TEXT(D479,"m/d")&amp;"-"&amp;TEXT(E479,"m/d")&amp;IF(F479,"欠"&amp;(-F479),"已清"),I479="押金","押金"&amp;IF(F479,"欠"&amp;(-F479),"已清"))</f>
        <v>押金欠6000</v>
      </c>
    </row>
    <row r="480" spans="1:11" hidden="1" x14ac:dyDescent="0.15">
      <c r="A480" s="157" t="s">
        <v>1021</v>
      </c>
      <c r="B480" s="82" t="s">
        <v>1028</v>
      </c>
      <c r="C480" s="82" t="s">
        <v>465</v>
      </c>
      <c r="D480" s="196">
        <v>45094</v>
      </c>
      <c r="E480" s="196">
        <v>45123</v>
      </c>
      <c r="F480" s="193">
        <v>0</v>
      </c>
      <c r="G480" s="216">
        <v>3000</v>
      </c>
      <c r="H480" s="37">
        <v>45104</v>
      </c>
      <c r="I480" s="203" t="s">
        <v>697</v>
      </c>
      <c r="J480" s="1" t="s">
        <v>694</v>
      </c>
      <c r="K480" t="str" cm="1">
        <f t="array" ref="K480">_xlfn.IFS(I480="租金",TEXT(D480,"m/d")&amp;"-"&amp;TEXT(E480,"m/d")&amp;IF(F480,"欠"&amp;(-F480),"已清"),I480="押金","押金"&amp;IF(F480,"欠"&amp;(-F480),"已清"))</f>
        <v>押金已清</v>
      </c>
    </row>
    <row r="481" spans="1:11" hidden="1" x14ac:dyDescent="0.15">
      <c r="A481" s="157" t="s">
        <v>1031</v>
      </c>
      <c r="B481" s="82" t="s">
        <v>1033</v>
      </c>
      <c r="C481" s="82" t="s">
        <v>451</v>
      </c>
      <c r="D481" s="196">
        <v>45094</v>
      </c>
      <c r="E481" s="196">
        <v>45123</v>
      </c>
      <c r="F481" s="193">
        <v>-7000</v>
      </c>
      <c r="G481" s="222">
        <v>1000</v>
      </c>
      <c r="H481" s="37">
        <v>45104</v>
      </c>
      <c r="I481" s="203" t="s">
        <v>697</v>
      </c>
      <c r="J481" s="1" t="s">
        <v>694</v>
      </c>
      <c r="K481" t="str" cm="1">
        <f t="array" ref="K481">_xlfn.IFS(I481="租金",TEXT(D481,"m/d")&amp;"-"&amp;TEXT(E481,"m/d")&amp;IF(F481,"欠"&amp;(-F481),"已清"),I481="押金","押金"&amp;IF(F481,"欠"&amp;(-F481),"已清"))</f>
        <v>押金欠7000</v>
      </c>
    </row>
    <row r="482" spans="1:11" hidden="1" x14ac:dyDescent="0.15">
      <c r="A482" s="157" t="s">
        <v>1031</v>
      </c>
      <c r="B482" s="82" t="s">
        <v>1033</v>
      </c>
      <c r="C482" s="82" t="s">
        <v>451</v>
      </c>
      <c r="D482" s="196">
        <v>45094</v>
      </c>
      <c r="E482" s="196">
        <v>45123</v>
      </c>
      <c r="F482" s="193">
        <v>-6000</v>
      </c>
      <c r="G482" s="222">
        <v>1000</v>
      </c>
      <c r="H482" s="37">
        <v>45104</v>
      </c>
      <c r="I482" s="203" t="s">
        <v>697</v>
      </c>
      <c r="J482" s="1" t="s">
        <v>950</v>
      </c>
      <c r="K482" t="str" cm="1">
        <f t="array" ref="K482">_xlfn.IFS(I482="租金",TEXT(D482,"m/d")&amp;"-"&amp;TEXT(E482,"m/d")&amp;IF(F482,"欠"&amp;(-F482),"已清"),I482="押金","押金"&amp;IF(F482,"欠"&amp;(-F482),"已清"))</f>
        <v>押金欠6000</v>
      </c>
    </row>
    <row r="483" spans="1:11" hidden="1" x14ac:dyDescent="0.15">
      <c r="A483" s="157" t="s">
        <v>817</v>
      </c>
      <c r="B483" s="82" t="s">
        <v>603</v>
      </c>
      <c r="C483" s="82" t="s">
        <v>604</v>
      </c>
      <c r="D483" s="196">
        <v>45017</v>
      </c>
      <c r="E483" s="196">
        <v>45046</v>
      </c>
      <c r="F483" s="193">
        <v>-2500</v>
      </c>
      <c r="G483" s="160">
        <v>3000</v>
      </c>
      <c r="H483" s="37">
        <v>45105</v>
      </c>
      <c r="I483" s="203" t="s">
        <v>698</v>
      </c>
      <c r="J483" s="1" t="s">
        <v>694</v>
      </c>
      <c r="K483" t="str" cm="1">
        <f t="array" ref="K483">_xlfn.IFS(I483="租金",TEXT(D483,"m/d")&amp;"-"&amp;TEXT(E483,"m/d")&amp;IF(F483,"欠"&amp;(-F483),"已清"),I483="押金","押金"&amp;IF(F483,"欠"&amp;(-F483),"已清"))</f>
        <v>4/1-4/30欠2500</v>
      </c>
    </row>
    <row r="484" spans="1:11" hidden="1" x14ac:dyDescent="0.15">
      <c r="A484" s="157" t="s">
        <v>865</v>
      </c>
      <c r="B484" s="82" t="s">
        <v>534</v>
      </c>
      <c r="C484" s="82" t="s">
        <v>420</v>
      </c>
      <c r="D484" s="196">
        <v>45105</v>
      </c>
      <c r="E484" s="196">
        <v>45134</v>
      </c>
      <c r="F484" s="193">
        <v>-4500</v>
      </c>
      <c r="G484" s="160">
        <v>2500</v>
      </c>
      <c r="H484" s="37">
        <v>45105</v>
      </c>
      <c r="I484" s="203" t="s">
        <v>698</v>
      </c>
      <c r="J484" s="1" t="s">
        <v>694</v>
      </c>
      <c r="K484" t="str" cm="1">
        <f t="array" ref="K484">_xlfn.IFS(I484="租金",TEXT(D484,"m/d")&amp;"-"&amp;TEXT(E484,"m/d")&amp;IF(F484,"欠"&amp;(-F484),"已清"),I484="押金","押金"&amp;IF(F484,"欠"&amp;(-F484),"已清"))</f>
        <v>6/28-7/27欠4500</v>
      </c>
    </row>
    <row r="485" spans="1:11" hidden="1" x14ac:dyDescent="0.15">
      <c r="A485" s="157" t="s">
        <v>874</v>
      </c>
      <c r="B485" s="82" t="s">
        <v>439</v>
      </c>
      <c r="C485" s="82" t="s">
        <v>440</v>
      </c>
      <c r="D485" s="196">
        <v>45099</v>
      </c>
      <c r="E485" s="196">
        <v>45128</v>
      </c>
      <c r="F485" s="193">
        <v>0</v>
      </c>
      <c r="G485" s="160">
        <v>7200</v>
      </c>
      <c r="H485" s="37">
        <v>45105</v>
      </c>
      <c r="I485" s="203" t="s">
        <v>698</v>
      </c>
      <c r="J485" s="1" t="s">
        <v>694</v>
      </c>
      <c r="K485" t="str" cm="1">
        <f t="array" ref="K485">_xlfn.IFS(I485="租金",TEXT(D485,"m/d")&amp;"-"&amp;TEXT(E485,"m/d")&amp;IF(F485,"欠"&amp;(-F485),"已清"),I485="押金","押金"&amp;IF(F485,"欠"&amp;(-F485),"已清"))</f>
        <v>6/22-7/21已清</v>
      </c>
    </row>
    <row r="486" spans="1:11" hidden="1" x14ac:dyDescent="0.15">
      <c r="A486" s="157" t="s">
        <v>771</v>
      </c>
      <c r="B486" s="82" t="s">
        <v>611</v>
      </c>
      <c r="C486" s="82" t="s">
        <v>612</v>
      </c>
      <c r="D486" s="196">
        <v>45078</v>
      </c>
      <c r="E486" s="196">
        <v>45107</v>
      </c>
      <c r="F486" s="193">
        <v>-700</v>
      </c>
      <c r="G486" s="214">
        <v>800</v>
      </c>
      <c r="H486" s="37">
        <v>45105</v>
      </c>
      <c r="I486" s="203" t="s">
        <v>698</v>
      </c>
      <c r="J486" s="1" t="s">
        <v>695</v>
      </c>
      <c r="K486" t="str" cm="1">
        <f t="array" ref="K486">_xlfn.IFS(I486="租金",TEXT(D486,"m/d")&amp;"-"&amp;TEXT(E486,"m/d")&amp;IF(F486,"欠"&amp;(-F486),"已清"),I486="押金","押金"&amp;IF(F486,"欠"&amp;(-F486),"已清"))</f>
        <v>6/1-6/30欠700</v>
      </c>
    </row>
    <row r="487" spans="1:11" hidden="1" x14ac:dyDescent="0.15">
      <c r="A487" s="157" t="s">
        <v>771</v>
      </c>
      <c r="B487" s="82" t="s">
        <v>611</v>
      </c>
      <c r="C487" s="82" t="s">
        <v>612</v>
      </c>
      <c r="D487" s="196">
        <v>45078</v>
      </c>
      <c r="E487" s="196">
        <v>45107</v>
      </c>
      <c r="F487" s="193">
        <v>0</v>
      </c>
      <c r="G487" s="214">
        <v>700</v>
      </c>
      <c r="H487" s="37">
        <v>45105</v>
      </c>
      <c r="I487" s="203" t="s">
        <v>1103</v>
      </c>
      <c r="J487" s="1" t="s">
        <v>824</v>
      </c>
      <c r="K487" t="s">
        <v>1104</v>
      </c>
    </row>
    <row r="488" spans="1:11" hidden="1" x14ac:dyDescent="0.15">
      <c r="A488" s="157" t="s">
        <v>880</v>
      </c>
      <c r="B488" s="82" t="s">
        <v>285</v>
      </c>
      <c r="C488" s="82" t="s">
        <v>254</v>
      </c>
      <c r="D488" s="196">
        <v>45099</v>
      </c>
      <c r="E488" s="196">
        <v>45128</v>
      </c>
      <c r="F488" s="193">
        <v>0</v>
      </c>
      <c r="G488" s="160">
        <v>7000</v>
      </c>
      <c r="H488" s="37">
        <v>45105</v>
      </c>
      <c r="I488" s="203" t="s">
        <v>698</v>
      </c>
      <c r="J488" s="1" t="s">
        <v>694</v>
      </c>
      <c r="K488" t="str" cm="1">
        <f t="array" ref="K488">_xlfn.IFS(I488="租金",TEXT(D488,"m/d")&amp;"-"&amp;TEXT(E488,"m/d")&amp;IF(F488,"欠"&amp;(-F488),"已清"),I488="押金","押金"&amp;IF(F488,"欠"&amp;(-F488),"已清"))</f>
        <v>6/22-7/21已清</v>
      </c>
    </row>
    <row r="489" spans="1:11" hidden="1" x14ac:dyDescent="0.15">
      <c r="A489" s="157" t="s">
        <v>722</v>
      </c>
      <c r="B489" s="82" t="s">
        <v>400</v>
      </c>
      <c r="C489" s="82" t="s">
        <v>294</v>
      </c>
      <c r="D489" s="196">
        <v>45089</v>
      </c>
      <c r="E489" s="196">
        <v>45118</v>
      </c>
      <c r="F489" s="193">
        <v>-5500</v>
      </c>
      <c r="G489" s="160">
        <v>1000</v>
      </c>
      <c r="H489" s="37">
        <v>45105</v>
      </c>
      <c r="I489" s="203" t="s">
        <v>698</v>
      </c>
      <c r="J489" s="1" t="s">
        <v>694</v>
      </c>
      <c r="K489" t="str" cm="1">
        <f t="array" ref="K489">_xlfn.IFS(I489="租金",TEXT(D489,"m/d")&amp;"-"&amp;TEXT(E489,"m/d")&amp;IF(F489,"欠"&amp;(-F489),"已清"),I489="押金","押金"&amp;IF(F489,"欠"&amp;(-F489),"已清"))</f>
        <v>6/12-7/11欠5500</v>
      </c>
    </row>
    <row r="490" spans="1:11" hidden="1" x14ac:dyDescent="0.15">
      <c r="A490" s="157" t="s">
        <v>723</v>
      </c>
      <c r="B490" s="82" t="s">
        <v>316</v>
      </c>
      <c r="C490" s="82" t="s">
        <v>292</v>
      </c>
      <c r="D490" s="196">
        <v>45092</v>
      </c>
      <c r="E490" s="196">
        <v>45121</v>
      </c>
      <c r="F490" s="193">
        <v>-4500</v>
      </c>
      <c r="G490" s="160">
        <v>2500</v>
      </c>
      <c r="H490" s="37">
        <v>45105</v>
      </c>
      <c r="I490" s="203" t="s">
        <v>698</v>
      </c>
      <c r="J490" s="1" t="s">
        <v>694</v>
      </c>
      <c r="K490" t="str" cm="1">
        <f t="array" ref="K490">_xlfn.IFS(I490="租金",TEXT(D490,"m/d")&amp;"-"&amp;TEXT(E490,"m/d")&amp;IF(F490,"欠"&amp;(-F490),"已清"),I490="押金","押金"&amp;IF(F490,"欠"&amp;(-F490),"已清"))</f>
        <v>6/15-7/14欠4500</v>
      </c>
    </row>
    <row r="491" spans="1:11" hidden="1" x14ac:dyDescent="0.15">
      <c r="A491" s="157" t="s">
        <v>969</v>
      </c>
      <c r="B491" s="82" t="s">
        <v>970</v>
      </c>
      <c r="C491" s="82" t="s">
        <v>493</v>
      </c>
      <c r="D491" s="196">
        <v>45078</v>
      </c>
      <c r="E491" s="196">
        <v>45107</v>
      </c>
      <c r="F491" s="193">
        <v>-1500</v>
      </c>
      <c r="G491" s="160">
        <v>2200</v>
      </c>
      <c r="H491" s="37">
        <v>45105</v>
      </c>
      <c r="I491" s="203" t="s">
        <v>698</v>
      </c>
      <c r="J491" s="1" t="s">
        <v>694</v>
      </c>
      <c r="K491" t="str" cm="1">
        <f t="array" ref="K491">_xlfn.IFS(I491="租金",TEXT(D491,"m/d")&amp;"-"&amp;TEXT(E491,"m/d")&amp;IF(F491,"欠"&amp;(-F491),"已清"),I491="押金","押金"&amp;IF(F491,"欠"&amp;(-F491),"已清"))</f>
        <v>6/1-6/30欠1500</v>
      </c>
    </row>
    <row r="492" spans="1:11" hidden="1" x14ac:dyDescent="0.15">
      <c r="A492" s="157" t="s">
        <v>990</v>
      </c>
      <c r="B492" s="82" t="s">
        <v>987</v>
      </c>
      <c r="C492" s="82" t="s">
        <v>519</v>
      </c>
      <c r="D492" s="196">
        <v>45085</v>
      </c>
      <c r="E492" s="196">
        <v>45114</v>
      </c>
      <c r="F492" s="193">
        <v>-2000</v>
      </c>
      <c r="G492" s="216">
        <v>2000</v>
      </c>
      <c r="H492" s="37">
        <v>45105</v>
      </c>
      <c r="I492" s="203" t="s">
        <v>697</v>
      </c>
      <c r="J492" s="1" t="s">
        <v>694</v>
      </c>
      <c r="K492" t="str" cm="1">
        <f t="array" ref="K492">_xlfn.IFS(I492="租金",TEXT(D492,"m/d")&amp;"-"&amp;TEXT(E492,"m/d")&amp;IF(F492,"欠"&amp;(-F492),"已清"),I492="押金","押金"&amp;IF(F492,"欠"&amp;(-F492),"已清"))</f>
        <v>押金欠2000</v>
      </c>
    </row>
    <row r="493" spans="1:11" hidden="1" x14ac:dyDescent="0.15">
      <c r="A493" s="157" t="s">
        <v>1013</v>
      </c>
      <c r="B493" s="82" t="s">
        <v>1014</v>
      </c>
      <c r="C493" s="82" t="s">
        <v>562</v>
      </c>
      <c r="D493" s="196">
        <v>45100</v>
      </c>
      <c r="E493" s="196">
        <v>45106</v>
      </c>
      <c r="F493" s="193">
        <v>-3000</v>
      </c>
      <c r="G493" s="160">
        <v>1750</v>
      </c>
      <c r="H493" s="37">
        <v>45105</v>
      </c>
      <c r="I493" s="203" t="s">
        <v>698</v>
      </c>
      <c r="J493" s="1" t="s">
        <v>694</v>
      </c>
      <c r="K493" s="1" t="s">
        <v>1122</v>
      </c>
    </row>
    <row r="494" spans="1:11" hidden="1" x14ac:dyDescent="0.15">
      <c r="A494" s="157" t="s">
        <v>1062</v>
      </c>
      <c r="B494" s="82" t="s">
        <v>1056</v>
      </c>
      <c r="C494" s="82" t="s">
        <v>262</v>
      </c>
      <c r="D494" s="196">
        <v>45098</v>
      </c>
      <c r="E494" s="196">
        <v>45127</v>
      </c>
      <c r="F494" s="193">
        <v>-6000</v>
      </c>
      <c r="G494" s="216">
        <v>2000</v>
      </c>
      <c r="H494" s="37">
        <v>45105</v>
      </c>
      <c r="I494" s="203" t="s">
        <v>697</v>
      </c>
      <c r="J494" s="1" t="s">
        <v>694</v>
      </c>
      <c r="K494" t="str" cm="1">
        <f t="array" ref="K494">_xlfn.IFS(I494="租金",TEXT(D494,"m/d")&amp;"-"&amp;TEXT(E494,"m/d")&amp;IF(F494,"欠"&amp;(-F494),"已清"),I494="押金","押金"&amp;IF(F494,"欠"&amp;(-F494),"已清"))</f>
        <v>押金欠6000</v>
      </c>
    </row>
    <row r="495" spans="1:11" hidden="1" x14ac:dyDescent="0.15">
      <c r="A495" s="157" t="s">
        <v>1071</v>
      </c>
      <c r="B495" s="82" t="s">
        <v>1072</v>
      </c>
      <c r="C495" s="82" t="s">
        <v>537</v>
      </c>
      <c r="D495" s="196">
        <v>45099</v>
      </c>
      <c r="E495" s="196">
        <v>45128</v>
      </c>
      <c r="F495" s="193">
        <v>0</v>
      </c>
      <c r="G495" s="216">
        <v>800</v>
      </c>
      <c r="H495" s="37">
        <v>45105</v>
      </c>
      <c r="I495" s="203" t="s">
        <v>697</v>
      </c>
      <c r="J495" s="1" t="s">
        <v>694</v>
      </c>
      <c r="K495" t="str" cm="1">
        <f t="array" ref="K495">_xlfn.IFS(I495="租金",TEXT(D495,"m/d")&amp;"-"&amp;TEXT(E495,"m/d")&amp;IF(F495,"欠"&amp;(-F495),"已清"),I495="押金","押金"&amp;IF(F495,"欠"&amp;(-F495),"已清"))</f>
        <v>押金已清</v>
      </c>
    </row>
    <row r="496" spans="1:11" hidden="1" x14ac:dyDescent="0.15">
      <c r="A496" s="157" t="s">
        <v>755</v>
      </c>
      <c r="B496" s="82" t="s">
        <v>497</v>
      </c>
      <c r="C496" s="82" t="s">
        <v>498</v>
      </c>
      <c r="D496" s="196">
        <v>45083</v>
      </c>
      <c r="E496" s="196">
        <v>45112</v>
      </c>
      <c r="F496" s="193">
        <v>0</v>
      </c>
      <c r="G496" s="160">
        <v>1000</v>
      </c>
      <c r="H496" s="37">
        <v>45106</v>
      </c>
      <c r="I496" s="203" t="s">
        <v>698</v>
      </c>
      <c r="J496" s="1" t="s">
        <v>694</v>
      </c>
      <c r="K496" t="str" cm="1">
        <f t="array" ref="K496">_xlfn.IFS(I496="租金",TEXT(D496,"m/d")&amp;"-"&amp;TEXT(E496,"m/d")&amp;IF(F496,"欠"&amp;(-F496),"已清"),I496="押金","押金"&amp;IF(F496,"欠"&amp;(-F496),"已清"))</f>
        <v>6/6-7/5已清</v>
      </c>
    </row>
    <row r="497" spans="1:11" hidden="1" x14ac:dyDescent="0.15">
      <c r="A497" s="157" t="s">
        <v>848</v>
      </c>
      <c r="B497" s="82" t="s">
        <v>515</v>
      </c>
      <c r="C497" s="82" t="s">
        <v>516</v>
      </c>
      <c r="D497" s="196">
        <v>45047</v>
      </c>
      <c r="E497" s="196">
        <v>45077</v>
      </c>
      <c r="F497" s="193">
        <v>-3900</v>
      </c>
      <c r="G497" s="160">
        <v>2500</v>
      </c>
      <c r="H497" s="37">
        <v>45106</v>
      </c>
      <c r="I497" s="203" t="s">
        <v>698</v>
      </c>
      <c r="J497" s="1" t="s">
        <v>694</v>
      </c>
      <c r="K497" t="str" cm="1">
        <f t="array" ref="K497">_xlfn.IFS(I497="租金",TEXT(D497,"m/d")&amp;"-"&amp;TEXT(E497,"m/d")&amp;IF(F497,"欠"&amp;(-F497),"已清"),I497="押金","押金"&amp;IF(F497,"欠"&amp;(-F497),"已清"))</f>
        <v>5/1-5/31欠3900</v>
      </c>
    </row>
    <row r="498" spans="1:11" hidden="1" x14ac:dyDescent="0.15">
      <c r="A498" s="157" t="s">
        <v>854</v>
      </c>
      <c r="B498" s="82" t="s">
        <v>441</v>
      </c>
      <c r="C498" s="82" t="s">
        <v>442</v>
      </c>
      <c r="D498" s="196">
        <v>45087</v>
      </c>
      <c r="E498" s="196">
        <v>45116</v>
      </c>
      <c r="F498" s="193">
        <v>-2500</v>
      </c>
      <c r="G498" s="160">
        <v>1000</v>
      </c>
      <c r="H498" s="37">
        <v>45106</v>
      </c>
      <c r="I498" s="203" t="s">
        <v>698</v>
      </c>
      <c r="J498" s="1" t="s">
        <v>694</v>
      </c>
      <c r="K498" t="str" cm="1">
        <f t="array" ref="K498">_xlfn.IFS(I498="租金",TEXT(D498,"m/d")&amp;"-"&amp;TEXT(E498,"m/d")&amp;IF(F498,"欠"&amp;(-F498),"已清"),I498="押金","押金"&amp;IF(F498,"欠"&amp;(-F498),"已清"))</f>
        <v>6/10-7/9欠2500</v>
      </c>
    </row>
    <row r="499" spans="1:11" hidden="1" x14ac:dyDescent="0.15">
      <c r="A499" s="157" t="s">
        <v>769</v>
      </c>
      <c r="B499" s="82" t="s">
        <v>268</v>
      </c>
      <c r="C499" s="82" t="s">
        <v>256</v>
      </c>
      <c r="D499" s="196">
        <v>45084</v>
      </c>
      <c r="E499" s="196">
        <v>45113</v>
      </c>
      <c r="F499" s="193">
        <v>-2000</v>
      </c>
      <c r="G499" s="160">
        <v>1000</v>
      </c>
      <c r="H499" s="37">
        <v>45106</v>
      </c>
      <c r="I499" s="203" t="s">
        <v>1106</v>
      </c>
      <c r="J499" s="1" t="s">
        <v>824</v>
      </c>
      <c r="K499" s="1" t="s">
        <v>1107</v>
      </c>
    </row>
    <row r="500" spans="1:11" hidden="1" x14ac:dyDescent="0.15">
      <c r="A500" s="157" t="s">
        <v>769</v>
      </c>
      <c r="B500" s="82" t="s">
        <v>268</v>
      </c>
      <c r="C500" s="82" t="s">
        <v>256</v>
      </c>
      <c r="D500" s="196">
        <v>45084</v>
      </c>
      <c r="E500" s="196">
        <v>45113</v>
      </c>
      <c r="F500" s="193">
        <v>0</v>
      </c>
      <c r="G500" s="160">
        <v>2000</v>
      </c>
      <c r="H500" s="37">
        <v>45106</v>
      </c>
      <c r="I500" s="203" t="s">
        <v>698</v>
      </c>
      <c r="J500" s="1" t="s">
        <v>694</v>
      </c>
      <c r="K500" t="str" cm="1">
        <f t="array" ref="K500">_xlfn.IFS(I500="租金",TEXT(D500,"m/d")&amp;"-"&amp;TEXT(E500,"m/d")&amp;IF(F500,"欠"&amp;(-F500),"已清"),I500="押金","押金"&amp;IF(F500,"欠"&amp;(-F500),"已清"))</f>
        <v>6/7-7/6已清</v>
      </c>
    </row>
    <row r="501" spans="1:11" hidden="1" x14ac:dyDescent="0.15">
      <c r="A501" s="157" t="s">
        <v>773</v>
      </c>
      <c r="B501" s="82" t="s">
        <v>312</v>
      </c>
      <c r="C501" s="82" t="s">
        <v>297</v>
      </c>
      <c r="D501" s="196">
        <v>45105</v>
      </c>
      <c r="E501" s="196">
        <v>45111</v>
      </c>
      <c r="F501" s="193">
        <v>0</v>
      </c>
      <c r="G501" s="160">
        <v>1950</v>
      </c>
      <c r="H501" s="37">
        <v>45106</v>
      </c>
      <c r="I501" s="203" t="s">
        <v>698</v>
      </c>
      <c r="J501" s="1" t="s">
        <v>694</v>
      </c>
      <c r="K501" t="str" cm="1">
        <f t="array" ref="K501">_xlfn.IFS(I501="租金",TEXT(D501,"m/d")&amp;"-"&amp;TEXT(E501,"m/d")&amp;IF(F501,"欠"&amp;(-F501),"已清"),I501="押金","押金"&amp;IF(F501,"欠"&amp;(-F501),"已清"))</f>
        <v>6/28-7/4已清</v>
      </c>
    </row>
    <row r="502" spans="1:11" hidden="1" x14ac:dyDescent="0.15">
      <c r="A502" s="157" t="s">
        <v>891</v>
      </c>
      <c r="B502" s="82" t="s">
        <v>394</v>
      </c>
      <c r="C502" s="82" t="s">
        <v>413</v>
      </c>
      <c r="D502" s="196">
        <v>45106</v>
      </c>
      <c r="E502" s="196">
        <v>45135</v>
      </c>
      <c r="F502" s="193">
        <v>0</v>
      </c>
      <c r="G502" s="160">
        <v>7300</v>
      </c>
      <c r="H502" s="37">
        <v>45106</v>
      </c>
      <c r="I502" s="203" t="s">
        <v>698</v>
      </c>
      <c r="J502" s="1" t="s">
        <v>694</v>
      </c>
      <c r="K502" t="str" cm="1">
        <f t="array" ref="K502">_xlfn.IFS(I502="租金",TEXT(D502,"m/d")&amp;"-"&amp;TEXT(E502,"m/d")&amp;IF(F502,"欠"&amp;(-F502),"已清"),I502="押金","押金"&amp;IF(F502,"欠"&amp;(-F502),"已清"))</f>
        <v>6/29-7/28已清</v>
      </c>
    </row>
    <row r="503" spans="1:11" hidden="1" x14ac:dyDescent="0.15">
      <c r="A503" s="157" t="s">
        <v>748</v>
      </c>
      <c r="B503" s="82" t="s">
        <v>387</v>
      </c>
      <c r="C503" s="82" t="s">
        <v>365</v>
      </c>
      <c r="D503" s="196">
        <v>45106</v>
      </c>
      <c r="E503" s="196">
        <v>45135</v>
      </c>
      <c r="F503" s="193">
        <v>0</v>
      </c>
      <c r="G503" s="160">
        <v>7000</v>
      </c>
      <c r="H503" s="37">
        <v>45106</v>
      </c>
      <c r="I503" s="203" t="s">
        <v>698</v>
      </c>
      <c r="J503" s="1" t="s">
        <v>694</v>
      </c>
      <c r="K503" t="str" cm="1">
        <f t="array" ref="K503">_xlfn.IFS(I503="租金",TEXT(D503,"m/d")&amp;"-"&amp;TEXT(E503,"m/d")&amp;IF(F503,"欠"&amp;(-F503),"已清"),I503="押金","押金"&amp;IF(F503,"欠"&amp;(-F503),"已清"))</f>
        <v>6/29-7/28已清</v>
      </c>
    </row>
    <row r="504" spans="1:11" hidden="1" x14ac:dyDescent="0.15">
      <c r="A504" s="157" t="s">
        <v>1013</v>
      </c>
      <c r="B504" s="82" t="s">
        <v>1014</v>
      </c>
      <c r="C504" s="82" t="s">
        <v>562</v>
      </c>
      <c r="D504" s="196">
        <v>45100</v>
      </c>
      <c r="E504" s="196">
        <v>45106</v>
      </c>
      <c r="F504" s="193">
        <v>-1000</v>
      </c>
      <c r="G504" s="216">
        <v>2000</v>
      </c>
      <c r="H504" s="37">
        <v>45106</v>
      </c>
      <c r="I504" s="203" t="s">
        <v>697</v>
      </c>
      <c r="J504" s="1" t="s">
        <v>694</v>
      </c>
      <c r="K504" s="1" t="s">
        <v>1109</v>
      </c>
    </row>
    <row r="505" spans="1:11" hidden="1" x14ac:dyDescent="0.15">
      <c r="A505" s="157" t="s">
        <v>754</v>
      </c>
      <c r="B505" s="82" t="s">
        <v>584</v>
      </c>
      <c r="C505" s="82" t="s">
        <v>585</v>
      </c>
      <c r="D505" s="196">
        <v>45084</v>
      </c>
      <c r="E505" s="196">
        <v>45090</v>
      </c>
      <c r="F505" s="193"/>
      <c r="G505" s="160">
        <v>1350</v>
      </c>
      <c r="H505" s="37">
        <v>45107</v>
      </c>
      <c r="I505" s="203" t="s">
        <v>698</v>
      </c>
      <c r="J505" s="1" t="s">
        <v>694</v>
      </c>
      <c r="K505" t="str" cm="1">
        <f t="array" ref="K505">_xlfn.IFS(I505="租金",TEXT(D505,"m/d")&amp;"-"&amp;TEXT(E505,"m/d")&amp;IF(F505,"欠"&amp;(-F505),"已清"),I505="押金","押金"&amp;IF(F505,"欠"&amp;(-F505),"已清"))</f>
        <v>6/7-6/13已清</v>
      </c>
    </row>
    <row r="506" spans="1:11" hidden="1" x14ac:dyDescent="0.15">
      <c r="A506" s="157" t="s">
        <v>848</v>
      </c>
      <c r="B506" s="82" t="s">
        <v>515</v>
      </c>
      <c r="C506" s="82" t="s">
        <v>516</v>
      </c>
      <c r="D506" s="196">
        <v>45047</v>
      </c>
      <c r="E506" s="196">
        <v>45077</v>
      </c>
      <c r="F506" s="193">
        <v>-3100</v>
      </c>
      <c r="G506" s="160">
        <v>800</v>
      </c>
      <c r="H506" s="37">
        <v>45107</v>
      </c>
      <c r="I506" s="203" t="s">
        <v>698</v>
      </c>
      <c r="J506" s="1" t="s">
        <v>694</v>
      </c>
      <c r="K506" t="str" cm="1">
        <f t="array" ref="K506">_xlfn.IFS(I506="租金",TEXT(D506,"m/d")&amp;"-"&amp;TEXT(E506,"m/d")&amp;IF(F506,"欠"&amp;(-F506),"已清"),I506="押金","押金"&amp;IF(F506,"欠"&amp;(-F506),"已清"))</f>
        <v>5/1-5/31欠3100</v>
      </c>
    </row>
    <row r="507" spans="1:11" hidden="1" x14ac:dyDescent="0.15">
      <c r="A507" s="157" t="s">
        <v>699</v>
      </c>
      <c r="B507" s="82" t="s">
        <v>527</v>
      </c>
      <c r="C507" s="82" t="s">
        <v>528</v>
      </c>
      <c r="D507" s="196">
        <v>45086</v>
      </c>
      <c r="E507" s="196">
        <v>45115</v>
      </c>
      <c r="F507" s="193">
        <v>-6000</v>
      </c>
      <c r="G507" s="160">
        <v>1000</v>
      </c>
      <c r="H507" s="37">
        <v>45107</v>
      </c>
      <c r="I507" s="203" t="s">
        <v>698</v>
      </c>
      <c r="J507" s="1" t="s">
        <v>694</v>
      </c>
      <c r="K507" t="str" cm="1">
        <f t="array" ref="K507">_xlfn.IFS(I507="租金",TEXT(D507,"m/d")&amp;"-"&amp;TEXT(E507,"m/d")&amp;IF(F507,"欠"&amp;(-F507),"已清"),I507="押金","押金"&amp;IF(F507,"欠"&amp;(-F507),"已清"))</f>
        <v>6/9-7/8欠6000</v>
      </c>
    </row>
    <row r="508" spans="1:11" hidden="1" x14ac:dyDescent="0.15">
      <c r="A508" s="157" t="s">
        <v>744</v>
      </c>
      <c r="B508" s="82" t="s">
        <v>251</v>
      </c>
      <c r="C508" s="82" t="s">
        <v>594</v>
      </c>
      <c r="D508" s="196">
        <v>45078</v>
      </c>
      <c r="E508" s="196">
        <v>45107</v>
      </c>
      <c r="F508" s="193">
        <v>0</v>
      </c>
      <c r="G508" s="160">
        <v>100</v>
      </c>
      <c r="H508" s="37">
        <v>45107</v>
      </c>
      <c r="I508" s="203" t="s">
        <v>1105</v>
      </c>
      <c r="J508" s="1" t="s">
        <v>824</v>
      </c>
      <c r="K508" s="1" t="s">
        <v>1108</v>
      </c>
    </row>
    <row r="509" spans="1:11" hidden="1" x14ac:dyDescent="0.15">
      <c r="A509" s="157" t="s">
        <v>744</v>
      </c>
      <c r="B509" s="82" t="s">
        <v>251</v>
      </c>
      <c r="C509" s="82" t="s">
        <v>594</v>
      </c>
      <c r="D509" s="196">
        <v>45078</v>
      </c>
      <c r="E509" s="196">
        <v>45107</v>
      </c>
      <c r="F509" s="193">
        <v>0</v>
      </c>
      <c r="G509" s="160">
        <v>2900</v>
      </c>
      <c r="H509" s="37">
        <v>45107</v>
      </c>
      <c r="I509" s="203" t="s">
        <v>698</v>
      </c>
      <c r="J509" s="1" t="s">
        <v>694</v>
      </c>
      <c r="K509" t="str" cm="1">
        <f t="array" ref="K509">_xlfn.IFS(I509="租金",TEXT(D509,"m/d")&amp;"-"&amp;TEXT(E509,"m/d")&amp;IF(F509,"欠"&amp;(-F509),"已清"),I509="押金","押金"&amp;IF(F509,"欠"&amp;(-F509),"已清"))</f>
        <v>6/1-6/30已清</v>
      </c>
    </row>
    <row r="510" spans="1:11" hidden="1" x14ac:dyDescent="0.15">
      <c r="A510" s="157" t="s">
        <v>745</v>
      </c>
      <c r="B510" s="82" t="s">
        <v>283</v>
      </c>
      <c r="C510" s="201" t="s">
        <v>779</v>
      </c>
      <c r="D510" s="196">
        <v>45085</v>
      </c>
      <c r="E510" s="196">
        <v>45114</v>
      </c>
      <c r="F510" s="193">
        <v>0</v>
      </c>
      <c r="G510" s="160">
        <v>3600</v>
      </c>
      <c r="H510" s="37">
        <v>45107</v>
      </c>
      <c r="I510" s="203" t="s">
        <v>698</v>
      </c>
      <c r="J510" s="1" t="s">
        <v>694</v>
      </c>
      <c r="K510" t="str" cm="1">
        <f t="array" ref="K510">_xlfn.IFS(I510="租金",TEXT(D510,"m/d")&amp;"-"&amp;TEXT(E510,"m/d")&amp;IF(F510,"欠"&amp;(-F510),"已清"),I510="押金","押金"&amp;IF(F510,"欠"&amp;(-F510),"已清"))</f>
        <v>6/8-7/7已清</v>
      </c>
    </row>
    <row r="511" spans="1:11" hidden="1" x14ac:dyDescent="0.15">
      <c r="A511" s="157" t="s">
        <v>722</v>
      </c>
      <c r="B511" s="82" t="s">
        <v>400</v>
      </c>
      <c r="C511" s="82" t="s">
        <v>294</v>
      </c>
      <c r="D511" s="196">
        <v>45089</v>
      </c>
      <c r="E511" s="196">
        <v>45118</v>
      </c>
      <c r="F511" s="193">
        <v>-4000</v>
      </c>
      <c r="G511" s="160">
        <v>1500</v>
      </c>
      <c r="H511" s="37">
        <v>45107</v>
      </c>
      <c r="I511" s="203" t="s">
        <v>698</v>
      </c>
      <c r="J511" s="1" t="s">
        <v>694</v>
      </c>
      <c r="K511" t="str" cm="1">
        <f t="array" ref="K511">_xlfn.IFS(I511="租金",TEXT(D511,"m/d")&amp;"-"&amp;TEXT(E511,"m/d")&amp;IF(F511,"欠"&amp;(-F511),"已清"),I511="押金","押金"&amp;IF(F511,"欠"&amp;(-F511),"已清"))</f>
        <v>6/12-7/11欠4000</v>
      </c>
    </row>
    <row r="512" spans="1:11" hidden="1" x14ac:dyDescent="0.15">
      <c r="A512" s="157" t="s">
        <v>777</v>
      </c>
      <c r="B512" s="82" t="s">
        <v>386</v>
      </c>
      <c r="C512" s="82" t="s">
        <v>401</v>
      </c>
      <c r="D512" s="196">
        <v>45106</v>
      </c>
      <c r="E512" s="196">
        <v>45135</v>
      </c>
      <c r="F512" s="193">
        <v>-700</v>
      </c>
      <c r="G512" s="160">
        <v>6600</v>
      </c>
      <c r="H512" s="37">
        <v>45107</v>
      </c>
      <c r="I512" s="203" t="s">
        <v>698</v>
      </c>
      <c r="J512" s="1" t="s">
        <v>694</v>
      </c>
      <c r="K512" t="str" cm="1">
        <f t="array" ref="K512">_xlfn.IFS(I512="租金",TEXT(D512,"m/d")&amp;"-"&amp;TEXT(E512,"m/d")&amp;IF(F512,"欠"&amp;(-F512),"已清"),I512="押金","押金"&amp;IF(F512,"欠"&amp;(-F512),"已清"))</f>
        <v>6/29-7/28欠700</v>
      </c>
    </row>
    <row r="513" spans="1:11" hidden="1" x14ac:dyDescent="0.15">
      <c r="A513" s="157" t="s">
        <v>966</v>
      </c>
      <c r="B513" s="82" t="s">
        <v>965</v>
      </c>
      <c r="C513" s="82" t="s">
        <v>438</v>
      </c>
      <c r="D513" s="196">
        <v>45080</v>
      </c>
      <c r="E513" s="196">
        <v>45109</v>
      </c>
      <c r="F513" s="193">
        <v>0</v>
      </c>
      <c r="G513" s="216">
        <v>2000</v>
      </c>
      <c r="H513" s="37">
        <v>45107</v>
      </c>
      <c r="I513" s="203" t="s">
        <v>697</v>
      </c>
      <c r="J513" s="1" t="s">
        <v>694</v>
      </c>
      <c r="K513" t="str" cm="1">
        <f t="array" ref="K513">_xlfn.IFS(I513="租金",TEXT(D513,"m/d")&amp;"-"&amp;TEXT(E513,"m/d")&amp;IF(F513,"欠"&amp;(-F513),"已清"),I513="押金","押金"&amp;IF(F513,"欠"&amp;(-F513),"已清"))</f>
        <v>押金已清</v>
      </c>
    </row>
    <row r="514" spans="1:11" hidden="1" x14ac:dyDescent="0.15">
      <c r="A514" s="157" t="s">
        <v>996</v>
      </c>
      <c r="B514" s="82" t="s">
        <v>466</v>
      </c>
      <c r="C514" s="82" t="s">
        <v>467</v>
      </c>
      <c r="D514" s="196">
        <v>45084</v>
      </c>
      <c r="E514" s="196">
        <v>45113</v>
      </c>
      <c r="F514" s="193">
        <v>-5380</v>
      </c>
      <c r="G514" s="216">
        <v>380</v>
      </c>
      <c r="H514" s="37">
        <v>45107</v>
      </c>
      <c r="I514" s="203" t="s">
        <v>697</v>
      </c>
      <c r="J514" s="1" t="s">
        <v>694</v>
      </c>
      <c r="K514" s="1" t="s">
        <v>1109</v>
      </c>
    </row>
    <row r="515" spans="1:11" hidden="1" x14ac:dyDescent="0.15">
      <c r="A515" s="157" t="s">
        <v>996</v>
      </c>
      <c r="B515" s="82" t="s">
        <v>466</v>
      </c>
      <c r="C515" s="82" t="s">
        <v>467</v>
      </c>
      <c r="D515" s="196">
        <v>45084</v>
      </c>
      <c r="E515" s="196">
        <v>45113</v>
      </c>
      <c r="F515" s="193">
        <v>-5380</v>
      </c>
      <c r="G515" s="216">
        <v>1620</v>
      </c>
      <c r="H515" s="37">
        <v>45107</v>
      </c>
      <c r="I515" s="203" t="s">
        <v>698</v>
      </c>
      <c r="J515" s="1" t="s">
        <v>694</v>
      </c>
      <c r="K515" t="str" cm="1">
        <f t="array" ref="K515">_xlfn.IFS(I515="租金",TEXT(D515,"m/d")&amp;"-"&amp;TEXT(E515,"m/d")&amp;IF(F515,"欠"&amp;(-F515),"已清"),I515="押金","押金"&amp;IF(F515,"欠"&amp;(-F515),"已清"))</f>
        <v>6/7-7/6欠5380</v>
      </c>
    </row>
    <row r="516" spans="1:11" hidden="1" x14ac:dyDescent="0.15">
      <c r="A516" s="157" t="s">
        <v>1101</v>
      </c>
      <c r="B516" s="82" t="s">
        <v>458</v>
      </c>
      <c r="C516" s="82" t="s">
        <v>459</v>
      </c>
      <c r="D516" s="196">
        <v>45100</v>
      </c>
      <c r="E516" s="196">
        <v>45129</v>
      </c>
      <c r="F516" s="193">
        <v>0</v>
      </c>
      <c r="G516" s="160">
        <v>6800</v>
      </c>
      <c r="H516" s="37">
        <v>45107</v>
      </c>
      <c r="I516" s="203" t="s">
        <v>698</v>
      </c>
      <c r="J516" s="1" t="s">
        <v>694</v>
      </c>
      <c r="K516" t="str" cm="1">
        <f t="array" ref="K516">_xlfn.IFS(I516="租金",TEXT(D516,"m/d")&amp;"-"&amp;TEXT(E516,"m/d")&amp;IF(F516,"欠"&amp;(-F516),"已清"),I516="押金","押金"&amp;IF(F516,"欠"&amp;(-F516),"已清"))</f>
        <v>6/23-7/22已清</v>
      </c>
    </row>
    <row r="517" spans="1:11" hidden="1" x14ac:dyDescent="0.15">
      <c r="A517" s="157" t="s">
        <v>867</v>
      </c>
      <c r="B517" s="82" t="s">
        <v>552</v>
      </c>
      <c r="C517" s="82" t="s">
        <v>553</v>
      </c>
      <c r="D517" s="196">
        <v>45055</v>
      </c>
      <c r="E517" s="196">
        <v>45085</v>
      </c>
      <c r="F517" s="193">
        <v>0</v>
      </c>
      <c r="G517" s="160">
        <v>3000</v>
      </c>
      <c r="H517" s="37">
        <v>45107</v>
      </c>
      <c r="I517" s="203" t="s">
        <v>698</v>
      </c>
      <c r="J517" s="1" t="s">
        <v>694</v>
      </c>
      <c r="K517" t="str" cm="1">
        <f t="array" ref="K517">_xlfn.IFS(I517="租金",TEXT(D517,"m/d")&amp;"-"&amp;TEXT(E517,"m/d")&amp;IF(F517,"欠"&amp;(-F517),"已清"),I517="押金","押金"&amp;IF(F517,"欠"&amp;(-F517),"已清"))</f>
        <v>5/9-6/8已清</v>
      </c>
    </row>
    <row r="518" spans="1:11" hidden="1" x14ac:dyDescent="0.15">
      <c r="A518" s="157" t="s">
        <v>877</v>
      </c>
      <c r="B518" s="82" t="s">
        <v>540</v>
      </c>
      <c r="C518" s="82" t="s">
        <v>541</v>
      </c>
      <c r="D518" s="196">
        <v>45100</v>
      </c>
      <c r="E518" s="196">
        <v>45129</v>
      </c>
      <c r="F518" s="193">
        <v>0</v>
      </c>
      <c r="G518" s="160">
        <v>7200</v>
      </c>
      <c r="H518" s="37">
        <v>45103</v>
      </c>
      <c r="I518" s="203" t="s">
        <v>698</v>
      </c>
      <c r="J518" s="1" t="s">
        <v>915</v>
      </c>
      <c r="K518" t="str" cm="1">
        <f t="array" ref="K518">_xlfn.IFS(I518="租金",TEXT(D518,"m/d")&amp;"-"&amp;TEXT(E518,"m/d")&amp;IF(F518,"欠"&amp;(-F518),"已清"),I518="押金","押金"&amp;IF(F518,"欠"&amp;(-F518),"已清"))</f>
        <v>6/23-7/22已清</v>
      </c>
    </row>
    <row r="519" spans="1:11" hidden="1" x14ac:dyDescent="0.15">
      <c r="A519" s="157" t="s">
        <v>991</v>
      </c>
      <c r="B519" s="82" t="s">
        <v>988</v>
      </c>
      <c r="C519" s="82" t="s">
        <v>486</v>
      </c>
      <c r="D519" s="196">
        <v>45085</v>
      </c>
      <c r="E519" s="196">
        <v>45114</v>
      </c>
      <c r="F519" s="193">
        <v>-2000</v>
      </c>
      <c r="G519" s="216">
        <v>2000</v>
      </c>
      <c r="H519" s="37">
        <v>45107</v>
      </c>
      <c r="I519" s="203" t="s">
        <v>1116</v>
      </c>
      <c r="J519" s="1" t="s">
        <v>1117</v>
      </c>
      <c r="K519" t="str" cm="1">
        <f t="array" ref="K519">_xlfn.IFS(I519="租金",TEXT(D519,"m/d")&amp;"-"&amp;TEXT(E519,"m/d")&amp;IF(F519,"欠"&amp;(-F519),"已清"),I519="押金","押金"&amp;IF(F519,"欠"&amp;(-F519),"已清"))</f>
        <v>押金欠2000</v>
      </c>
    </row>
    <row r="520" spans="1:11" hidden="1" x14ac:dyDescent="0.15">
      <c r="A520" s="157" t="s">
        <v>844</v>
      </c>
      <c r="B520" s="82" t="s">
        <v>462</v>
      </c>
      <c r="C520" s="82" t="s">
        <v>463</v>
      </c>
      <c r="D520" s="196">
        <v>45108</v>
      </c>
      <c r="E520" s="196">
        <v>45138</v>
      </c>
      <c r="F520" s="193">
        <v>-3000</v>
      </c>
      <c r="G520" s="160">
        <v>4200</v>
      </c>
      <c r="H520" s="37">
        <v>45108</v>
      </c>
      <c r="I520" s="203" t="s">
        <v>698</v>
      </c>
      <c r="J520" s="1" t="s">
        <v>694</v>
      </c>
      <c r="K520" t="str" cm="1">
        <f t="array" ref="K520">_xlfn.IFS(I520="租金",TEXT(D520,"m/d")&amp;"-"&amp;TEXT(E520,"m/d")&amp;IF(F520,"欠"&amp;(-F520),"已清"),I520="押金","押金"&amp;IF(F520,"欠"&amp;(-F520),"已清"))</f>
        <v>7/1-7/31欠3000</v>
      </c>
    </row>
    <row r="521" spans="1:11" hidden="1" x14ac:dyDescent="0.15">
      <c r="A521" s="157" t="s">
        <v>859</v>
      </c>
      <c r="B521" s="82" t="s">
        <v>563</v>
      </c>
      <c r="C521" s="82" t="s">
        <v>564</v>
      </c>
      <c r="D521" s="196">
        <v>45098</v>
      </c>
      <c r="E521" s="196">
        <v>45127</v>
      </c>
      <c r="F521" s="193">
        <v>-2500</v>
      </c>
      <c r="G521" s="160">
        <v>5000</v>
      </c>
      <c r="H521" s="37">
        <v>45108</v>
      </c>
      <c r="I521" s="203" t="s">
        <v>698</v>
      </c>
      <c r="J521" s="1" t="s">
        <v>694</v>
      </c>
      <c r="K521" t="str" cm="1">
        <f t="array" ref="K521">_xlfn.IFS(I521="租金",TEXT(D521,"m/d")&amp;"-"&amp;TEXT(E521,"m/d")&amp;IF(F521,"欠"&amp;(-F521),"已清"),I521="押金","押金"&amp;IF(F521,"欠"&amp;(-F521),"已清"))</f>
        <v>6/21-7/20欠2500</v>
      </c>
    </row>
    <row r="522" spans="1:11" hidden="1" x14ac:dyDescent="0.15">
      <c r="A522" s="157" t="s">
        <v>767</v>
      </c>
      <c r="B522" s="82" t="s">
        <v>513</v>
      </c>
      <c r="C522" s="82" t="s">
        <v>514</v>
      </c>
      <c r="D522" s="196">
        <v>45110</v>
      </c>
      <c r="E522" s="196">
        <v>45140</v>
      </c>
      <c r="F522" s="193">
        <v>0</v>
      </c>
      <c r="G522" s="214">
        <v>7200</v>
      </c>
      <c r="H522" s="37">
        <v>45108</v>
      </c>
      <c r="I522" s="203" t="s">
        <v>698</v>
      </c>
      <c r="J522" s="1" t="s">
        <v>695</v>
      </c>
      <c r="K522" t="str" cm="1">
        <f t="array" ref="K522">_xlfn.IFS(I522="租金",TEXT(D522,"m/d")&amp;"-"&amp;TEXT(E522,"m/d")&amp;IF(F522,"欠"&amp;(-F522),"已清"),I522="押金","押金"&amp;IF(F522,"欠"&amp;(-F522),"已清"))</f>
        <v>7/3-8/2已清</v>
      </c>
    </row>
    <row r="523" spans="1:11" hidden="1" x14ac:dyDescent="0.15">
      <c r="A523" s="157" t="s">
        <v>886</v>
      </c>
      <c r="B523" s="82" t="s">
        <v>398</v>
      </c>
      <c r="C523" s="82" t="s">
        <v>301</v>
      </c>
      <c r="D523" s="196">
        <v>45098</v>
      </c>
      <c r="E523" s="196">
        <v>45127</v>
      </c>
      <c r="F523" s="193">
        <v>0</v>
      </c>
      <c r="G523" s="160">
        <v>3000</v>
      </c>
      <c r="H523" s="37">
        <v>45108</v>
      </c>
      <c r="I523" s="203" t="s">
        <v>698</v>
      </c>
      <c r="J523" s="1" t="s">
        <v>694</v>
      </c>
      <c r="K523" t="str" cm="1">
        <f t="array" ref="K523">_xlfn.IFS(I523="租金",TEXT(D523,"m/d")&amp;"-"&amp;TEXT(E523,"m/d")&amp;IF(F523,"欠"&amp;(-F523),"已清"),I523="押金","押金"&amp;IF(F523,"欠"&amp;(-F523),"已清"))</f>
        <v>6/21-7/20已清</v>
      </c>
    </row>
    <row r="524" spans="1:11" hidden="1" x14ac:dyDescent="0.15">
      <c r="A524" s="157" t="s">
        <v>966</v>
      </c>
      <c r="B524" s="82" t="s">
        <v>965</v>
      </c>
      <c r="C524" s="82" t="s">
        <v>438</v>
      </c>
      <c r="D524" s="196">
        <v>45110</v>
      </c>
      <c r="E524" s="196">
        <v>45140</v>
      </c>
      <c r="F524" s="193">
        <v>0</v>
      </c>
      <c r="G524" s="160">
        <v>6700</v>
      </c>
      <c r="H524" s="37">
        <v>45108</v>
      </c>
      <c r="I524" s="203" t="s">
        <v>698</v>
      </c>
      <c r="J524" s="1" t="s">
        <v>694</v>
      </c>
      <c r="K524" t="str" cm="1">
        <f t="array" ref="K524">_xlfn.IFS(I524="租金",TEXT(D524,"m/d")&amp;"-"&amp;TEXT(E524,"m/d")&amp;IF(F524,"欠"&amp;(-F524),"已清"),I524="押金","押金"&amp;IF(F524,"欠"&amp;(-F524),"已清"))</f>
        <v>7/3-8/2已清</v>
      </c>
    </row>
    <row r="525" spans="1:11" hidden="1" x14ac:dyDescent="0.15">
      <c r="A525" s="157" t="s">
        <v>1063</v>
      </c>
      <c r="B525" s="82" t="s">
        <v>1064</v>
      </c>
      <c r="C525" s="82" t="s">
        <v>473</v>
      </c>
      <c r="D525" s="196">
        <v>45099</v>
      </c>
      <c r="E525" s="196">
        <v>45128</v>
      </c>
      <c r="F525" s="193">
        <v>-6000</v>
      </c>
      <c r="G525" s="216">
        <v>2000</v>
      </c>
      <c r="H525" s="37">
        <v>45108</v>
      </c>
      <c r="I525" s="203" t="s">
        <v>697</v>
      </c>
      <c r="J525" s="1" t="s">
        <v>694</v>
      </c>
      <c r="K525" t="str" cm="1">
        <f t="array" ref="K525">_xlfn.IFS(I525="租金",TEXT(D525,"m/d")&amp;"-"&amp;TEXT(E525,"m/d")&amp;IF(F525,"欠"&amp;(-F525),"已清"),I525="押金","押金"&amp;IF(F525,"欠"&amp;(-F525),"已清"))</f>
        <v>押金欠6000</v>
      </c>
    </row>
    <row r="526" spans="1:11" hidden="1" x14ac:dyDescent="0.15">
      <c r="A526" s="157" t="s">
        <v>750</v>
      </c>
      <c r="B526" s="82" t="s">
        <v>571</v>
      </c>
      <c r="C526" s="82" t="s">
        <v>572</v>
      </c>
      <c r="D526" s="196">
        <v>45103</v>
      </c>
      <c r="E526" s="196">
        <v>45132</v>
      </c>
      <c r="F526" s="193">
        <v>0</v>
      </c>
      <c r="G526" s="222">
        <v>2300</v>
      </c>
      <c r="H526" s="37">
        <v>45109</v>
      </c>
      <c r="I526" s="203" t="s">
        <v>698</v>
      </c>
      <c r="J526" s="1" t="s">
        <v>1125</v>
      </c>
      <c r="K526" t="str" cm="1">
        <f t="array" ref="K526">_xlfn.IFS(I526="租金",TEXT(D526,"m/d")&amp;"-"&amp;TEXT(E526,"m/d")&amp;IF(F526,"欠"&amp;(-F526),"已清"),I526="押金","押金"&amp;IF(F526,"欠"&amp;(-F526),"已清"))</f>
        <v>6/26-7/25已清</v>
      </c>
    </row>
    <row r="527" spans="1:11" hidden="1" x14ac:dyDescent="0.15">
      <c r="A527" s="157" t="s">
        <v>1118</v>
      </c>
      <c r="B527" s="82" t="s">
        <v>443</v>
      </c>
      <c r="C527" s="82" t="s">
        <v>444</v>
      </c>
      <c r="D527" s="196">
        <v>45065</v>
      </c>
      <c r="E527" s="196">
        <v>45140</v>
      </c>
      <c r="F527" s="193">
        <v>0</v>
      </c>
      <c r="G527" s="160">
        <v>8680</v>
      </c>
      <c r="H527" s="37">
        <v>45109</v>
      </c>
      <c r="I527" s="203" t="s">
        <v>698</v>
      </c>
      <c r="J527" s="1" t="s">
        <v>694</v>
      </c>
      <c r="K527" t="str" cm="1">
        <f t="array" ref="K527">_xlfn.IFS(I527="租金",TEXT(D527,"m/d")&amp;"-"&amp;TEXT(E527,"m/d")&amp;IF(F527,"欠"&amp;(-F527),"已清"),I527="押金","押金"&amp;IF(F527,"欠"&amp;(-F527),"已清"))</f>
        <v>5/19-8/2已清</v>
      </c>
    </row>
    <row r="528" spans="1:11" hidden="1" x14ac:dyDescent="0.15">
      <c r="A528" s="157" t="s">
        <v>772</v>
      </c>
      <c r="B528" s="82" t="s">
        <v>284</v>
      </c>
      <c r="C528" s="82" t="s">
        <v>520</v>
      </c>
      <c r="D528" s="196">
        <v>45084</v>
      </c>
      <c r="E528" s="196">
        <v>45113</v>
      </c>
      <c r="F528" s="193">
        <v>0</v>
      </c>
      <c r="G528" s="160">
        <v>3000</v>
      </c>
      <c r="H528" s="37">
        <v>45110</v>
      </c>
      <c r="I528" s="203" t="s">
        <v>698</v>
      </c>
      <c r="J528" s="1" t="s">
        <v>694</v>
      </c>
      <c r="K528" t="str" cm="1">
        <f t="array" ref="K528">_xlfn.IFS(I528="租金",TEXT(D528,"m/d")&amp;"-"&amp;TEXT(E528,"m/d")&amp;IF(F528,"欠"&amp;(-F528),"已清"),I528="押金","押金"&amp;IF(F528,"欠"&amp;(-F528),"已清"))</f>
        <v>6/7-7/6已清</v>
      </c>
    </row>
    <row r="529" spans="1:11" hidden="1" x14ac:dyDescent="0.15">
      <c r="A529" s="157" t="s">
        <v>927</v>
      </c>
      <c r="B529" s="82" t="s">
        <v>499</v>
      </c>
      <c r="C529" s="82" t="s">
        <v>500</v>
      </c>
      <c r="D529" s="196">
        <v>45101</v>
      </c>
      <c r="E529" s="196">
        <v>45130</v>
      </c>
      <c r="F529" s="193">
        <v>0</v>
      </c>
      <c r="G529" s="160">
        <v>7000</v>
      </c>
      <c r="H529" s="37">
        <v>45110</v>
      </c>
      <c r="I529" s="203" t="s">
        <v>698</v>
      </c>
      <c r="J529" s="1" t="s">
        <v>694</v>
      </c>
      <c r="K529" t="str" cm="1">
        <f t="array" ref="K529">_xlfn.IFS(I529="租金",TEXT(D529,"m/d")&amp;"-"&amp;TEXT(E529,"m/d")&amp;IF(F529,"欠"&amp;(-F529),"已清"),I529="押金","押金"&amp;IF(F529,"欠"&amp;(-F529),"已清"))</f>
        <v>6/24-7/23已清</v>
      </c>
    </row>
    <row r="530" spans="1:11" hidden="1" x14ac:dyDescent="0.15">
      <c r="A530" s="157" t="s">
        <v>1077</v>
      </c>
      <c r="B530" s="82" t="s">
        <v>1078</v>
      </c>
      <c r="C530" s="82" t="s">
        <v>447</v>
      </c>
      <c r="D530" s="196">
        <v>45103</v>
      </c>
      <c r="E530" s="196">
        <v>45132</v>
      </c>
      <c r="F530" s="193">
        <v>-6000</v>
      </c>
      <c r="G530" s="216">
        <v>2000</v>
      </c>
      <c r="H530" s="37">
        <v>45110</v>
      </c>
      <c r="I530" s="203" t="s">
        <v>697</v>
      </c>
      <c r="J530" s="1" t="s">
        <v>694</v>
      </c>
      <c r="K530" t="str" cm="1">
        <f t="array" ref="K530">_xlfn.IFS(I530="租金",TEXT(D530,"m/d")&amp;"-"&amp;TEXT(E530,"m/d")&amp;IF(F530,"欠"&amp;(-F530),"已清"),I530="押金","押金"&amp;IF(F530,"欠"&amp;(-F530),"已清"))</f>
        <v>押金欠6000</v>
      </c>
    </row>
    <row r="531" spans="1:11" hidden="1" x14ac:dyDescent="0.15">
      <c r="A531" s="157" t="s">
        <v>1119</v>
      </c>
      <c r="B531" s="82" t="s">
        <v>267</v>
      </c>
      <c r="C531" s="82" t="s">
        <v>255</v>
      </c>
      <c r="D531" s="196">
        <v>45111</v>
      </c>
      <c r="E531" s="196">
        <v>45141</v>
      </c>
      <c r="F531" s="193">
        <v>-5000</v>
      </c>
      <c r="G531" s="160">
        <v>2000</v>
      </c>
      <c r="H531" s="37">
        <v>45110</v>
      </c>
      <c r="I531" s="203" t="s">
        <v>698</v>
      </c>
      <c r="J531" s="1" t="s">
        <v>694</v>
      </c>
      <c r="K531" t="str" cm="1">
        <f t="array" ref="K531">_xlfn.IFS(I531="租金",TEXT(D531,"m/d")&amp;"-"&amp;TEXT(E531,"m/d")&amp;IF(F531,"欠"&amp;(-F531),"已清"),I531="押金","押金"&amp;IF(F531,"欠"&amp;(-F531),"已清"))</f>
        <v>7/4-8/3欠5000</v>
      </c>
    </row>
    <row r="532" spans="1:11" hidden="1" x14ac:dyDescent="0.15">
      <c r="A532" s="157" t="s">
        <v>841</v>
      </c>
      <c r="B532" s="82" t="s">
        <v>554</v>
      </c>
      <c r="C532" s="82" t="s">
        <v>555</v>
      </c>
      <c r="D532" s="196">
        <v>45078</v>
      </c>
      <c r="E532" s="196">
        <v>45107</v>
      </c>
      <c r="F532" s="193">
        <v>-3500</v>
      </c>
      <c r="G532" s="160">
        <v>3000</v>
      </c>
      <c r="H532" s="37">
        <v>45111</v>
      </c>
      <c r="I532" s="203" t="s">
        <v>698</v>
      </c>
      <c r="J532" s="1" t="s">
        <v>694</v>
      </c>
      <c r="K532" t="str" cm="1">
        <f t="array" ref="K532">_xlfn.IFS(I532="租金",TEXT(D532,"m/d")&amp;"-"&amp;TEXT(E532,"m/d")&amp;IF(F532,"欠"&amp;(-F532),"已清"),I532="押金","押金"&amp;IF(F532,"欠"&amp;(-F532),"已清"))</f>
        <v>6/1-6/30欠3500</v>
      </c>
    </row>
    <row r="533" spans="1:11" hidden="1" x14ac:dyDescent="0.15">
      <c r="A533" s="157" t="s">
        <v>817</v>
      </c>
      <c r="B533" s="82" t="s">
        <v>603</v>
      </c>
      <c r="C533" s="82" t="s">
        <v>604</v>
      </c>
      <c r="D533" s="196">
        <v>45017</v>
      </c>
      <c r="E533" s="196">
        <v>45046</v>
      </c>
      <c r="F533" s="193">
        <v>-500</v>
      </c>
      <c r="G533" s="160">
        <v>2000</v>
      </c>
      <c r="H533" s="37">
        <v>45111</v>
      </c>
      <c r="I533" s="203" t="s">
        <v>698</v>
      </c>
      <c r="J533" s="1" t="s">
        <v>694</v>
      </c>
      <c r="K533" t="str" cm="1">
        <f t="array" ref="K533">_xlfn.IFS(I533="租金",TEXT(D533,"m/d")&amp;"-"&amp;TEXT(E533,"m/d")&amp;IF(F533,"欠"&amp;(-F533),"已清"),I533="押金","押金"&amp;IF(F533,"欠"&amp;(-F533),"已清"))</f>
        <v>4/1-4/30欠500</v>
      </c>
    </row>
    <row r="534" spans="1:11" hidden="1" x14ac:dyDescent="0.15">
      <c r="A534" s="157" t="s">
        <v>730</v>
      </c>
      <c r="B534" s="82" t="s">
        <v>495</v>
      </c>
      <c r="C534" s="82" t="s">
        <v>496</v>
      </c>
      <c r="D534" s="196">
        <v>45047</v>
      </c>
      <c r="E534" s="196">
        <v>45077</v>
      </c>
      <c r="F534" s="193">
        <v>-6700</v>
      </c>
      <c r="G534" s="160">
        <v>1500</v>
      </c>
      <c r="H534" s="37">
        <v>45111</v>
      </c>
      <c r="I534" s="203" t="s">
        <v>698</v>
      </c>
      <c r="J534" s="1" t="s">
        <v>694</v>
      </c>
      <c r="K534" t="str" cm="1">
        <f t="array" ref="K534">_xlfn.IFS(I534="租金",TEXT(D534,"m/d")&amp;"-"&amp;TEXT(E534,"m/d")&amp;IF(F534,"欠"&amp;(-F534),"已清"),I534="押金","押金"&amp;IF(F534,"欠"&amp;(-F534),"已清"))</f>
        <v>5/1-5/31欠6700</v>
      </c>
    </row>
    <row r="535" spans="1:11" hidden="1" x14ac:dyDescent="0.15">
      <c r="A535" s="157" t="s">
        <v>848</v>
      </c>
      <c r="B535" s="82" t="s">
        <v>515</v>
      </c>
      <c r="C535" s="82" t="s">
        <v>516</v>
      </c>
      <c r="D535" s="196">
        <v>45047</v>
      </c>
      <c r="E535" s="196">
        <v>45077</v>
      </c>
      <c r="F535" s="193">
        <v>-1100</v>
      </c>
      <c r="G535" s="160">
        <v>2000</v>
      </c>
      <c r="H535" s="37">
        <v>45111</v>
      </c>
      <c r="I535" s="203" t="s">
        <v>698</v>
      </c>
      <c r="J535" s="1" t="s">
        <v>694</v>
      </c>
      <c r="K535" t="str" cm="1">
        <f t="array" ref="K535">_xlfn.IFS(I535="租金",TEXT(D535,"m/d")&amp;"-"&amp;TEXT(E535,"m/d")&amp;IF(F535,"欠"&amp;(-F535),"已清"),I535="押金","押金"&amp;IF(F535,"欠"&amp;(-F535),"已清"))</f>
        <v>5/1-5/31欠1100</v>
      </c>
    </row>
    <row r="536" spans="1:11" hidden="1" x14ac:dyDescent="0.15">
      <c r="A536" s="157" t="s">
        <v>766</v>
      </c>
      <c r="B536" s="82" t="s">
        <v>305</v>
      </c>
      <c r="C536" s="82" t="s">
        <v>548</v>
      </c>
      <c r="D536" s="196">
        <v>45103</v>
      </c>
      <c r="E536" s="196">
        <v>45109</v>
      </c>
      <c r="F536" s="193">
        <v>0</v>
      </c>
      <c r="G536" s="160">
        <v>1750</v>
      </c>
      <c r="H536" s="37">
        <v>45111</v>
      </c>
      <c r="I536" s="203" t="s">
        <v>698</v>
      </c>
      <c r="J536" s="1" t="s">
        <v>694</v>
      </c>
      <c r="K536" t="str" cm="1">
        <f t="array" ref="K536">_xlfn.IFS(I536="租金",TEXT(D536,"m/d")&amp;"-"&amp;TEXT(E536,"m/d")&amp;IF(F536,"欠"&amp;(-F536),"已清"),I536="押金","押金"&amp;IF(F536,"欠"&amp;(-F536),"已清"))</f>
        <v>6/26-7/2已清</v>
      </c>
    </row>
    <row r="537" spans="1:11" hidden="1" x14ac:dyDescent="0.15">
      <c r="A537" s="157" t="s">
        <v>699</v>
      </c>
      <c r="B537" s="82" t="s">
        <v>527</v>
      </c>
      <c r="C537" s="82" t="s">
        <v>528</v>
      </c>
      <c r="D537" s="196">
        <v>45086</v>
      </c>
      <c r="E537" s="196">
        <v>45115</v>
      </c>
      <c r="F537" s="193">
        <v>-3000</v>
      </c>
      <c r="G537" s="160">
        <v>3000</v>
      </c>
      <c r="H537" s="37">
        <v>45111</v>
      </c>
      <c r="I537" s="203" t="s">
        <v>698</v>
      </c>
      <c r="J537" s="1" t="s">
        <v>694</v>
      </c>
      <c r="K537" t="str" cm="1">
        <f t="array" ref="K537">_xlfn.IFS(I537="租金",TEXT(D537,"m/d")&amp;"-"&amp;TEXT(E537,"m/d")&amp;IF(F537,"欠"&amp;(-F537),"已清"),I537="押金","押金"&amp;IF(F537,"欠"&amp;(-F537),"已清"))</f>
        <v>6/9-7/8欠3000</v>
      </c>
    </row>
    <row r="538" spans="1:11" hidden="1" x14ac:dyDescent="0.15">
      <c r="A538" s="157" t="s">
        <v>785</v>
      </c>
      <c r="B538" s="82" t="s">
        <v>599</v>
      </c>
      <c r="C538" s="82" t="s">
        <v>600</v>
      </c>
      <c r="D538" s="196">
        <v>45113</v>
      </c>
      <c r="E538" s="196">
        <v>45143</v>
      </c>
      <c r="F538" s="193">
        <v>0</v>
      </c>
      <c r="G538" s="214">
        <v>5500</v>
      </c>
      <c r="H538" s="37">
        <v>45111</v>
      </c>
      <c r="I538" s="203" t="s">
        <v>698</v>
      </c>
      <c r="J538" s="1" t="s">
        <v>695</v>
      </c>
      <c r="K538" t="str" cm="1">
        <f t="array" ref="K538">_xlfn.IFS(I538="租金",TEXT(D538,"m/d")&amp;"-"&amp;TEXT(E538,"m/d")&amp;IF(F538,"欠"&amp;(-F538),"已清"),I538="押金","押金"&amp;IF(F538,"欠"&amp;(-F538),"已清"))</f>
        <v>7/6-8/5已清</v>
      </c>
    </row>
    <row r="539" spans="1:11" hidden="1" x14ac:dyDescent="0.15">
      <c r="A539" s="157" t="s">
        <v>854</v>
      </c>
      <c r="B539" s="82" t="s">
        <v>441</v>
      </c>
      <c r="C539" s="82" t="s">
        <v>442</v>
      </c>
      <c r="D539" s="196">
        <v>45087</v>
      </c>
      <c r="E539" s="196">
        <v>45116</v>
      </c>
      <c r="F539" s="193">
        <v>-1500</v>
      </c>
      <c r="G539" s="160">
        <v>1000</v>
      </c>
      <c r="H539" s="37">
        <v>45111</v>
      </c>
      <c r="I539" s="203" t="s">
        <v>698</v>
      </c>
      <c r="J539" s="1" t="s">
        <v>694</v>
      </c>
      <c r="K539" t="str" cm="1">
        <f t="array" ref="K539">_xlfn.IFS(I539="租金",TEXT(D539,"m/d")&amp;"-"&amp;TEXT(E539,"m/d")&amp;IF(F539,"欠"&amp;(-F539),"已清"),I539="押金","押金"&amp;IF(F539,"欠"&amp;(-F539),"已清"))</f>
        <v>6/10-7/9欠1500</v>
      </c>
    </row>
    <row r="540" spans="1:11" hidden="1" x14ac:dyDescent="0.15">
      <c r="A540" s="157" t="s">
        <v>818</v>
      </c>
      <c r="B540" s="82" t="s">
        <v>306</v>
      </c>
      <c r="C540" s="82" t="s">
        <v>560</v>
      </c>
      <c r="D540" s="196">
        <v>45111</v>
      </c>
      <c r="E540" s="196">
        <v>45117</v>
      </c>
      <c r="F540" s="193">
        <v>0</v>
      </c>
      <c r="G540" s="160">
        <v>1950</v>
      </c>
      <c r="H540" s="37">
        <v>45111</v>
      </c>
      <c r="I540" s="203" t="s">
        <v>698</v>
      </c>
      <c r="J540" s="1" t="s">
        <v>694</v>
      </c>
      <c r="K540" t="str" cm="1">
        <f t="array" ref="K540">_xlfn.IFS(I540="租金",TEXT(D540,"m/d")&amp;"-"&amp;TEXT(E540,"m/d")&amp;IF(F540,"欠"&amp;(-F540),"已清"),I540="押金","押金"&amp;IF(F540,"欠"&amp;(-F540),"已清"))</f>
        <v>7/4-7/10已清</v>
      </c>
    </row>
    <row r="541" spans="1:11" hidden="1" x14ac:dyDescent="0.15">
      <c r="A541" s="157" t="s">
        <v>870</v>
      </c>
      <c r="B541" s="82" t="s">
        <v>476</v>
      </c>
      <c r="C541" s="82" t="s">
        <v>477</v>
      </c>
      <c r="D541" s="196">
        <v>45058</v>
      </c>
      <c r="E541" s="196">
        <v>45088</v>
      </c>
      <c r="F541" s="193">
        <v>-3200</v>
      </c>
      <c r="G541" s="160">
        <v>3000</v>
      </c>
      <c r="H541" s="37">
        <v>45111</v>
      </c>
      <c r="I541" s="203" t="s">
        <v>698</v>
      </c>
      <c r="J541" s="1" t="s">
        <v>694</v>
      </c>
      <c r="K541" t="str" cm="1">
        <f t="array" ref="K541">_xlfn.IFS(I541="租金",TEXT(D541,"m/d")&amp;"-"&amp;TEXT(E541,"m/d")&amp;IF(F541,"欠"&amp;(-F541),"已清"),I541="押金","押金"&amp;IF(F541,"欠"&amp;(-F541),"已清"))</f>
        <v>5/12-6/11欠3200</v>
      </c>
    </row>
    <row r="542" spans="1:11" hidden="1" x14ac:dyDescent="0.15">
      <c r="A542" s="157" t="s">
        <v>879</v>
      </c>
      <c r="B542" s="82" t="s">
        <v>252</v>
      </c>
      <c r="C542" s="82" t="s">
        <v>258</v>
      </c>
      <c r="D542" s="196">
        <v>45109</v>
      </c>
      <c r="E542" s="196">
        <v>45115</v>
      </c>
      <c r="F542" s="193">
        <v>0</v>
      </c>
      <c r="G542" s="160">
        <v>1950</v>
      </c>
      <c r="H542" s="37">
        <v>45111</v>
      </c>
      <c r="I542" s="203" t="s">
        <v>698</v>
      </c>
      <c r="J542" s="1" t="s">
        <v>694</v>
      </c>
      <c r="K542" t="str" cm="1">
        <f t="array" ref="K542">_xlfn.IFS(I542="租金",TEXT(D542,"m/d")&amp;"-"&amp;TEXT(E542,"m/d")&amp;IF(F542,"欠"&amp;(-F542),"已清"),I542="押金","押金"&amp;IF(F542,"欠"&amp;(-F542),"已清"))</f>
        <v>7/2-7/8已清</v>
      </c>
    </row>
    <row r="543" spans="1:11" hidden="1" x14ac:dyDescent="0.15">
      <c r="A543" s="157" t="s">
        <v>774</v>
      </c>
      <c r="B543" s="82" t="s">
        <v>310</v>
      </c>
      <c r="C543" s="82" t="s">
        <v>298</v>
      </c>
      <c r="D543" s="196">
        <v>45092</v>
      </c>
      <c r="E543" s="196">
        <v>45121</v>
      </c>
      <c r="F543" s="193">
        <v>-1500</v>
      </c>
      <c r="G543" s="160">
        <v>3000</v>
      </c>
      <c r="H543" s="37">
        <v>45111</v>
      </c>
      <c r="I543" s="203" t="s">
        <v>698</v>
      </c>
      <c r="J543" s="1" t="s">
        <v>694</v>
      </c>
      <c r="K543" t="str" cm="1">
        <f t="array" ref="K543">_xlfn.IFS(I543="租金",TEXT(D543,"m/d")&amp;"-"&amp;TEXT(E543,"m/d")&amp;IF(F543,"欠"&amp;(-F543),"已清"),I543="押金","押金"&amp;IF(F543,"欠"&amp;(-F543),"已清"))</f>
        <v>6/15-7/14欠1500</v>
      </c>
    </row>
    <row r="544" spans="1:11" hidden="1" x14ac:dyDescent="0.15">
      <c r="A544" s="157" t="s">
        <v>884</v>
      </c>
      <c r="B544" s="82" t="s">
        <v>322</v>
      </c>
      <c r="C544" s="82" t="s">
        <v>299</v>
      </c>
      <c r="D544" s="196">
        <v>45103</v>
      </c>
      <c r="E544" s="196">
        <v>45109</v>
      </c>
      <c r="F544" s="193">
        <v>0</v>
      </c>
      <c r="G544" s="160">
        <v>1750</v>
      </c>
      <c r="H544" s="37">
        <v>45111</v>
      </c>
      <c r="I544" s="203" t="s">
        <v>698</v>
      </c>
      <c r="J544" s="1" t="s">
        <v>694</v>
      </c>
      <c r="K544" t="str" cm="1">
        <f t="array" ref="K544">_xlfn.IFS(I544="租金",TEXT(D544,"m/d")&amp;"-"&amp;TEXT(E544,"m/d")&amp;IF(F544,"欠"&amp;(-F544),"已清"),I544="押金","押金"&amp;IF(F544,"欠"&amp;(-F544),"已清"))</f>
        <v>6/26-7/2已清</v>
      </c>
    </row>
    <row r="545" spans="1:11" hidden="1" x14ac:dyDescent="0.15">
      <c r="A545" s="157" t="s">
        <v>892</v>
      </c>
      <c r="B545" s="82" t="s">
        <v>414</v>
      </c>
      <c r="C545" s="82" t="s">
        <v>393</v>
      </c>
      <c r="D545" s="196">
        <v>45112</v>
      </c>
      <c r="E545" s="196">
        <v>45142</v>
      </c>
      <c r="F545" s="193">
        <v>0</v>
      </c>
      <c r="G545" s="160">
        <v>7000</v>
      </c>
      <c r="H545" s="37">
        <v>45111</v>
      </c>
      <c r="I545" s="203" t="s">
        <v>698</v>
      </c>
      <c r="J545" s="1" t="s">
        <v>694</v>
      </c>
      <c r="K545" t="str" cm="1">
        <f t="array" ref="K545">_xlfn.IFS(I545="租金",TEXT(D545,"m/d")&amp;"-"&amp;TEXT(E545,"m/d")&amp;IF(F545,"欠"&amp;(-F545),"已清"),I545="押金","押金"&amp;IF(F545,"欠"&amp;(-F545),"已清"))</f>
        <v>7/5-8/4已清</v>
      </c>
    </row>
    <row r="546" spans="1:11" hidden="1" x14ac:dyDescent="0.15">
      <c r="A546" s="157" t="s">
        <v>922</v>
      </c>
      <c r="B546" s="82" t="s">
        <v>481</v>
      </c>
      <c r="C546" s="82" t="s">
        <v>482</v>
      </c>
      <c r="D546" s="196">
        <v>45079</v>
      </c>
      <c r="E546" s="196">
        <v>45108</v>
      </c>
      <c r="F546" s="193">
        <v>0</v>
      </c>
      <c r="G546" s="160">
        <v>3200</v>
      </c>
      <c r="H546" s="37">
        <v>45111</v>
      </c>
      <c r="I546" s="203" t="s">
        <v>698</v>
      </c>
      <c r="J546" s="1" t="s">
        <v>694</v>
      </c>
      <c r="K546" t="str" cm="1">
        <f t="array" ref="K546">_xlfn.IFS(I546="租金",TEXT(D546,"m/d")&amp;"-"&amp;TEXT(E546,"m/d")&amp;IF(F546,"欠"&amp;(-F546),"已清"),I546="押金","押金"&amp;IF(F546,"欠"&amp;(-F546),"已清"))</f>
        <v>6/2-7/1已清</v>
      </c>
    </row>
    <row r="547" spans="1:11" hidden="1" x14ac:dyDescent="0.15">
      <c r="A547" s="157" t="s">
        <v>930</v>
      </c>
      <c r="B547" s="82" t="s">
        <v>931</v>
      </c>
      <c r="C547" s="82" t="s">
        <v>598</v>
      </c>
      <c r="D547" s="196">
        <v>45101</v>
      </c>
      <c r="E547" s="196">
        <v>45130</v>
      </c>
      <c r="F547" s="193">
        <v>0</v>
      </c>
      <c r="G547" s="160">
        <v>2700</v>
      </c>
      <c r="H547" s="37">
        <v>45111</v>
      </c>
      <c r="I547" s="203" t="s">
        <v>698</v>
      </c>
      <c r="J547" s="1" t="s">
        <v>694</v>
      </c>
      <c r="K547" t="str" cm="1">
        <f t="array" ref="K547">_xlfn.IFS(I547="租金",TEXT(D547,"m/d")&amp;"-"&amp;TEXT(E547,"m/d")&amp;IF(F547,"欠"&amp;(-F547),"已清"),I547="押金","押金"&amp;IF(F547,"欠"&amp;(-F547),"已清"))</f>
        <v>6/24-7/23已清</v>
      </c>
    </row>
    <row r="548" spans="1:11" hidden="1" x14ac:dyDescent="0.15">
      <c r="A548" s="157" t="s">
        <v>964</v>
      </c>
      <c r="B548" s="82" t="s">
        <v>567</v>
      </c>
      <c r="C548" s="82" t="s">
        <v>568</v>
      </c>
      <c r="D548" s="196">
        <v>45110</v>
      </c>
      <c r="E548" s="196">
        <v>45140</v>
      </c>
      <c r="F548" s="193">
        <v>-3500</v>
      </c>
      <c r="G548" s="160">
        <v>4000</v>
      </c>
      <c r="H548" s="37">
        <v>45111</v>
      </c>
      <c r="I548" s="203" t="s">
        <v>698</v>
      </c>
      <c r="J548" s="1" t="s">
        <v>694</v>
      </c>
      <c r="K548" t="str" cm="1">
        <f t="array" ref="K548">_xlfn.IFS(I548="租金",TEXT(D548,"m/d")&amp;"-"&amp;TEXT(E548,"m/d")&amp;IF(F548,"欠"&amp;(-F548),"已清"),I548="押金","押金"&amp;IF(F548,"欠"&amp;(-F548),"已清"))</f>
        <v>7/3-8/2欠3500</v>
      </c>
    </row>
    <row r="549" spans="1:11" hidden="1" x14ac:dyDescent="0.15">
      <c r="A549" s="157" t="s">
        <v>977</v>
      </c>
      <c r="B549" s="82" t="s">
        <v>975</v>
      </c>
      <c r="C549" s="82" t="s">
        <v>507</v>
      </c>
      <c r="D549" s="196">
        <v>45113</v>
      </c>
      <c r="E549" s="196">
        <v>45143</v>
      </c>
      <c r="F549" s="193">
        <v>0</v>
      </c>
      <c r="G549" s="216">
        <v>2000</v>
      </c>
      <c r="H549" s="37">
        <v>45111</v>
      </c>
      <c r="I549" s="203" t="s">
        <v>697</v>
      </c>
      <c r="J549" s="1" t="s">
        <v>694</v>
      </c>
      <c r="K549" t="str" cm="1">
        <f t="array" ref="K549">_xlfn.IFS(I549="租金",TEXT(D549,"m/d")&amp;"-"&amp;TEXT(E549,"m/d")&amp;IF(F549,"欠"&amp;(-F549),"已清"),I549="押金","押金"&amp;IF(F549,"欠"&amp;(-F549),"已清"))</f>
        <v>押金已清</v>
      </c>
    </row>
    <row r="550" spans="1:11" hidden="1" x14ac:dyDescent="0.15">
      <c r="A550" s="157" t="s">
        <v>983</v>
      </c>
      <c r="B550" s="82" t="s">
        <v>984</v>
      </c>
      <c r="C550" s="82" t="s">
        <v>579</v>
      </c>
      <c r="D550" s="196">
        <v>45103</v>
      </c>
      <c r="E550" s="196">
        <v>45109</v>
      </c>
      <c r="F550" s="193">
        <v>0</v>
      </c>
      <c r="G550" s="160">
        <v>1750</v>
      </c>
      <c r="H550" s="37">
        <v>45111</v>
      </c>
      <c r="I550" s="203" t="s">
        <v>698</v>
      </c>
      <c r="J550" s="1" t="s">
        <v>694</v>
      </c>
      <c r="K550" t="str" cm="1">
        <f t="array" ref="K550">_xlfn.IFS(I550="租金",TEXT(D550,"m/d")&amp;"-"&amp;TEXT(E550,"m/d")&amp;IF(F550,"欠"&amp;(-F550),"已清"),I550="押金","押金"&amp;IF(F550,"欠"&amp;(-F550),"已清"))</f>
        <v>6/26-7/2已清</v>
      </c>
    </row>
    <row r="551" spans="1:11" hidden="1" x14ac:dyDescent="0.15">
      <c r="A551" s="157" t="s">
        <v>1004</v>
      </c>
      <c r="B551" s="82" t="s">
        <v>1005</v>
      </c>
      <c r="C551" s="82" t="s">
        <v>532</v>
      </c>
      <c r="D551" s="196">
        <v>45087</v>
      </c>
      <c r="E551" s="196">
        <v>45116</v>
      </c>
      <c r="F551" s="193">
        <v>-2000</v>
      </c>
      <c r="G551" s="216">
        <v>2000</v>
      </c>
      <c r="H551" s="37">
        <v>45111</v>
      </c>
      <c r="I551" s="203" t="s">
        <v>697</v>
      </c>
      <c r="J551" s="1" t="s">
        <v>694</v>
      </c>
      <c r="K551" t="str" cm="1">
        <f t="array" ref="K551">_xlfn.IFS(I551="租金",TEXT(D551,"m/d")&amp;"-"&amp;TEXT(E551,"m/d")&amp;IF(F551,"欠"&amp;(-F551),"已清"),I551="押金","押金"&amp;IF(F551,"欠"&amp;(-F551),"已清"))</f>
        <v>押金欠2000</v>
      </c>
    </row>
    <row r="552" spans="1:11" hidden="1" x14ac:dyDescent="0.15">
      <c r="A552" s="157" t="s">
        <v>1013</v>
      </c>
      <c r="B552" s="82" t="s">
        <v>1014</v>
      </c>
      <c r="C552" s="82" t="s">
        <v>562</v>
      </c>
      <c r="D552" s="196">
        <v>45103</v>
      </c>
      <c r="E552" s="196">
        <v>45109</v>
      </c>
      <c r="F552" s="193">
        <v>0</v>
      </c>
      <c r="G552" s="160">
        <v>1750</v>
      </c>
      <c r="H552" s="37">
        <v>45111</v>
      </c>
      <c r="I552" s="203" t="s">
        <v>698</v>
      </c>
      <c r="J552" s="1" t="s">
        <v>694</v>
      </c>
      <c r="K552" t="str" cm="1">
        <f t="array" ref="K552">_xlfn.IFS(I552="租金",TEXT(D552,"m/d")&amp;"-"&amp;TEXT(E552,"m/d")&amp;IF(F552,"欠"&amp;(-F552),"已清"),I552="押金","押金"&amp;IF(F552,"欠"&amp;(-F552),"已清"))</f>
        <v>6/26-7/2已清</v>
      </c>
    </row>
    <row r="553" spans="1:11" hidden="1" x14ac:dyDescent="0.15">
      <c r="A553" s="157" t="s">
        <v>1020</v>
      </c>
      <c r="B553" s="82" t="s">
        <v>1022</v>
      </c>
      <c r="C553" s="82" t="s">
        <v>545</v>
      </c>
      <c r="D553" s="196">
        <v>45094</v>
      </c>
      <c r="E553" s="196">
        <v>45123</v>
      </c>
      <c r="F553" s="193">
        <v>-4000</v>
      </c>
      <c r="G553" s="216">
        <v>2000</v>
      </c>
      <c r="H553" s="37">
        <v>45111</v>
      </c>
      <c r="I553" s="203" t="s">
        <v>697</v>
      </c>
      <c r="J553" s="1" t="s">
        <v>694</v>
      </c>
      <c r="K553" t="str" cm="1">
        <f t="array" ref="K553">_xlfn.IFS(I553="租金",TEXT(D553,"m/d")&amp;"-"&amp;TEXT(E553,"m/d")&amp;IF(F553,"欠"&amp;(-F553),"已清"),I553="押金","押金"&amp;IF(F553,"欠"&amp;(-F553),"已清"))</f>
        <v>押金欠4000</v>
      </c>
    </row>
    <row r="554" spans="1:11" hidden="1" x14ac:dyDescent="0.15">
      <c r="A554" s="157" t="s">
        <v>1062</v>
      </c>
      <c r="B554" s="82" t="s">
        <v>1056</v>
      </c>
      <c r="C554" s="82" t="s">
        <v>262</v>
      </c>
      <c r="D554" s="196">
        <v>45098</v>
      </c>
      <c r="E554" s="196">
        <v>45127</v>
      </c>
      <c r="F554" s="193">
        <v>-4000</v>
      </c>
      <c r="G554" s="216">
        <v>2000</v>
      </c>
      <c r="H554" s="37">
        <v>45111</v>
      </c>
      <c r="I554" s="203" t="s">
        <v>697</v>
      </c>
      <c r="J554" s="1" t="s">
        <v>694</v>
      </c>
      <c r="K554" t="str" cm="1">
        <f t="array" ref="K554">_xlfn.IFS(I554="租金",TEXT(D554,"m/d")&amp;"-"&amp;TEXT(E554,"m/d")&amp;IF(F554,"欠"&amp;(-F554),"已清"),I554="押金","押金"&amp;IF(F554,"欠"&amp;(-F554),"已清"))</f>
        <v>押金欠4000</v>
      </c>
    </row>
    <row r="555" spans="1:11" hidden="1" x14ac:dyDescent="0.15">
      <c r="A555" s="157" t="s">
        <v>1123</v>
      </c>
      <c r="B555" s="82" t="s">
        <v>588</v>
      </c>
      <c r="C555" s="82" t="s">
        <v>619</v>
      </c>
      <c r="D555" s="196">
        <v>45112</v>
      </c>
      <c r="E555" s="196">
        <v>45142</v>
      </c>
      <c r="F555" s="193"/>
      <c r="G555" s="222">
        <v>5000</v>
      </c>
      <c r="H555" s="37">
        <v>45111</v>
      </c>
      <c r="I555" s="203" t="s">
        <v>697</v>
      </c>
      <c r="J555" s="1" t="s">
        <v>694</v>
      </c>
      <c r="K555" t="str" cm="1">
        <f t="array" ref="K555">_xlfn.IFS(I555="租金",TEXT(D555,"m/d")&amp;"-"&amp;TEXT(E555,"m/d")&amp;IF(F555,"欠"&amp;(-F555),"已清"),I555="押金","押金"&amp;IF(F555,"欠"&amp;(-F555),"已清"))</f>
        <v>押金已清</v>
      </c>
    </row>
    <row r="556" spans="1:11" hidden="1" x14ac:dyDescent="0.15">
      <c r="A556" s="157" t="s">
        <v>1123</v>
      </c>
      <c r="B556" s="82" t="s">
        <v>588</v>
      </c>
      <c r="C556" s="82" t="s">
        <v>619</v>
      </c>
      <c r="D556" s="196">
        <v>45112</v>
      </c>
      <c r="E556" s="196">
        <v>45142</v>
      </c>
      <c r="F556" s="193">
        <v>-1800</v>
      </c>
      <c r="G556" s="222">
        <v>2200</v>
      </c>
      <c r="H556" s="37">
        <v>45111</v>
      </c>
      <c r="I556" s="203" t="s">
        <v>698</v>
      </c>
      <c r="J556" s="1" t="s">
        <v>694</v>
      </c>
      <c r="K556" t="str" cm="1">
        <f t="array" ref="K556">_xlfn.IFS(I556="租金",TEXT(D556,"m/d")&amp;"-"&amp;TEXT(E556,"m/d")&amp;IF(F556,"欠"&amp;(-F556),"已清"),I556="押金","押金"&amp;IF(F556,"欠"&amp;(-F556),"已清"))</f>
        <v>7/5-8/4欠1800</v>
      </c>
    </row>
    <row r="557" spans="1:11" hidden="1" x14ac:dyDescent="0.15">
      <c r="A557" s="157" t="s">
        <v>1123</v>
      </c>
      <c r="B557" s="82" t="s">
        <v>588</v>
      </c>
      <c r="C557" s="82" t="s">
        <v>619</v>
      </c>
      <c r="D557" s="196">
        <v>45112</v>
      </c>
      <c r="E557" s="196">
        <v>45142</v>
      </c>
      <c r="F557" s="193">
        <v>0</v>
      </c>
      <c r="G557" s="222">
        <v>1800</v>
      </c>
      <c r="H557" s="37">
        <v>45111</v>
      </c>
      <c r="I557" s="203" t="s">
        <v>698</v>
      </c>
      <c r="J557" s="1" t="s">
        <v>1126</v>
      </c>
      <c r="K557" t="str" cm="1">
        <f t="array" ref="K557">_xlfn.IFS(I557="租金",TEXT(D557,"m/d")&amp;"-"&amp;TEXT(E557,"m/d")&amp;IF(F557,"欠"&amp;(-F557),"已清"),I557="押金","押金"&amp;IF(F557,"欠"&amp;(-F557),"已清"))</f>
        <v>7/5-8/4已清</v>
      </c>
    </row>
    <row r="558" spans="1:11" hidden="1" x14ac:dyDescent="0.15">
      <c r="A558" s="157" t="s">
        <v>703</v>
      </c>
      <c r="B558" s="82" t="s">
        <v>470</v>
      </c>
      <c r="C558" s="82" t="s">
        <v>471</v>
      </c>
      <c r="D558" s="196">
        <v>45078</v>
      </c>
      <c r="E558" s="196">
        <v>45107</v>
      </c>
      <c r="F558" s="193">
        <v>-1500</v>
      </c>
      <c r="G558" s="160">
        <v>2000</v>
      </c>
      <c r="H558" s="37">
        <v>45112</v>
      </c>
      <c r="I558" s="203" t="s">
        <v>698</v>
      </c>
      <c r="J558" s="1" t="s">
        <v>694</v>
      </c>
      <c r="K558" t="str" cm="1">
        <f t="array" ref="K558">_xlfn.IFS(I558="租金",TEXT(D558,"m/d")&amp;"-"&amp;TEXT(E558,"m/d")&amp;IF(F558,"欠"&amp;(-F558),"已清"),I558="押金","押金"&amp;IF(F558,"欠"&amp;(-F558),"已清"))</f>
        <v>6/1-6/30欠1500</v>
      </c>
    </row>
    <row r="559" spans="1:11" hidden="1" x14ac:dyDescent="0.15">
      <c r="A559" s="157" t="s">
        <v>876</v>
      </c>
      <c r="B559" s="82" t="s">
        <v>505</v>
      </c>
      <c r="C559" s="82" t="s">
        <v>380</v>
      </c>
      <c r="D559" s="196">
        <v>45100</v>
      </c>
      <c r="E559" s="196">
        <v>45129</v>
      </c>
      <c r="F559" s="193">
        <v>-1000</v>
      </c>
      <c r="G559" s="214">
        <v>6000</v>
      </c>
      <c r="H559" s="37">
        <v>45112</v>
      </c>
      <c r="I559" s="203" t="s">
        <v>698</v>
      </c>
      <c r="J559" s="1" t="s">
        <v>695</v>
      </c>
      <c r="K559" t="str" cm="1">
        <f t="array" ref="K559">_xlfn.IFS(I559="租金",TEXT(D559,"m/d")&amp;"-"&amp;TEXT(E559,"m/d")&amp;IF(F559,"欠"&amp;(-F559),"已清"),I559="押金","押金"&amp;IF(F559,"欠"&amp;(-F559),"已清"))</f>
        <v>6/23-7/22欠1000</v>
      </c>
    </row>
    <row r="560" spans="1:11" hidden="1" x14ac:dyDescent="0.15">
      <c r="A560" s="157" t="s">
        <v>887</v>
      </c>
      <c r="B560" s="82" t="s">
        <v>357</v>
      </c>
      <c r="C560" s="82" t="s">
        <v>364</v>
      </c>
      <c r="D560" s="196">
        <v>45078</v>
      </c>
      <c r="E560" s="196">
        <v>45107</v>
      </c>
      <c r="F560" s="193">
        <v>-3000</v>
      </c>
      <c r="G560" s="160">
        <v>1000</v>
      </c>
      <c r="H560" s="37">
        <v>45112</v>
      </c>
      <c r="I560" s="203" t="s">
        <v>698</v>
      </c>
      <c r="J560" s="1" t="s">
        <v>694</v>
      </c>
      <c r="K560" t="str" cm="1">
        <f t="array" ref="K560">_xlfn.IFS(I560="租金",TEXT(D560,"m/d")&amp;"-"&amp;TEXT(E560,"m/d")&amp;IF(F560,"欠"&amp;(-F560),"已清"),I560="押金","押金"&amp;IF(F560,"欠"&amp;(-F560),"已清"))</f>
        <v>6/1-6/30欠3000</v>
      </c>
    </row>
    <row r="561" spans="1:11" hidden="1" x14ac:dyDescent="0.15">
      <c r="A561" s="157" t="s">
        <v>893</v>
      </c>
      <c r="B561" s="82" t="s">
        <v>622</v>
      </c>
      <c r="C561" s="82" t="s">
        <v>582</v>
      </c>
      <c r="D561" s="196">
        <v>45113</v>
      </c>
      <c r="E561" s="196">
        <v>45143</v>
      </c>
      <c r="F561" s="193">
        <v>-3500</v>
      </c>
      <c r="G561" s="160">
        <v>4000</v>
      </c>
      <c r="H561" s="37">
        <v>45112</v>
      </c>
      <c r="I561" s="203" t="s">
        <v>698</v>
      </c>
      <c r="J561" s="1" t="s">
        <v>694</v>
      </c>
      <c r="K561" t="str" cm="1">
        <f t="array" ref="K561">_xlfn.IFS(I561="租金",TEXT(D561,"m/d")&amp;"-"&amp;TEXT(E561,"m/d")&amp;IF(F561,"欠"&amp;(-F561),"已清"),I561="押金","押金"&amp;IF(F561,"欠"&amp;(-F561),"已清"))</f>
        <v>7/6-8/5欠3500</v>
      </c>
    </row>
    <row r="562" spans="1:11" hidden="1" x14ac:dyDescent="0.15">
      <c r="A562" s="157" t="s">
        <v>955</v>
      </c>
      <c r="B562" s="82" t="s">
        <v>601</v>
      </c>
      <c r="C562" s="82" t="s">
        <v>602</v>
      </c>
      <c r="D562" s="196">
        <v>45107</v>
      </c>
      <c r="E562" s="196">
        <v>45136</v>
      </c>
      <c r="F562" s="193">
        <v>-2000</v>
      </c>
      <c r="G562" s="160">
        <v>3000</v>
      </c>
      <c r="H562" s="37">
        <v>45112</v>
      </c>
      <c r="I562" s="203" t="s">
        <v>698</v>
      </c>
      <c r="J562" s="1" t="s">
        <v>694</v>
      </c>
      <c r="K562" t="str" cm="1">
        <f t="array" ref="K562">_xlfn.IFS(I562="租金",TEXT(D562,"m/d")&amp;"-"&amp;TEXT(E562,"m/d")&amp;IF(F562,"欠"&amp;(-F562),"已清"),I562="押金","押金"&amp;IF(F562,"欠"&amp;(-F562),"已清"))</f>
        <v>6/30-7/29欠2000</v>
      </c>
    </row>
    <row r="563" spans="1:11" hidden="1" x14ac:dyDescent="0.15">
      <c r="A563" s="157" t="s">
        <v>976</v>
      </c>
      <c r="B563" s="82" t="s">
        <v>972</v>
      </c>
      <c r="C563" s="82" t="s">
        <v>455</v>
      </c>
      <c r="D563" s="196">
        <v>45112</v>
      </c>
      <c r="E563" s="196">
        <v>45142</v>
      </c>
      <c r="F563" s="193">
        <v>0</v>
      </c>
      <c r="G563" s="222">
        <v>6500</v>
      </c>
      <c r="H563" s="37">
        <v>45112</v>
      </c>
      <c r="I563" s="203" t="s">
        <v>698</v>
      </c>
      <c r="J563" s="1" t="s">
        <v>1125</v>
      </c>
      <c r="K563" t="str" cm="1">
        <f t="array" ref="K563">_xlfn.IFS(I563="租金",TEXT(D563,"m/d")&amp;"-"&amp;TEXT(E563,"m/d")&amp;IF(F563,"欠"&amp;(-F563),"已清"),I563="押金","押金"&amp;IF(F563,"欠"&amp;(-F563),"已清"))</f>
        <v>7/5-8/4已清</v>
      </c>
    </row>
    <row r="564" spans="1:11" hidden="1" x14ac:dyDescent="0.15">
      <c r="A564" s="157" t="s">
        <v>1031</v>
      </c>
      <c r="B564" s="82" t="s">
        <v>1033</v>
      </c>
      <c r="C564" s="82" t="s">
        <v>451</v>
      </c>
      <c r="D564" s="196">
        <v>45094</v>
      </c>
      <c r="E564" s="196">
        <v>45123</v>
      </c>
      <c r="F564" s="193">
        <v>-4000</v>
      </c>
      <c r="G564" s="216">
        <v>2000</v>
      </c>
      <c r="H564" s="37">
        <v>45112</v>
      </c>
      <c r="I564" s="203" t="s">
        <v>697</v>
      </c>
      <c r="J564" s="1" t="s">
        <v>694</v>
      </c>
      <c r="K564" t="str" cm="1">
        <f t="array" ref="K564">_xlfn.IFS(I564="租金",TEXT(D564,"m/d")&amp;"-"&amp;TEXT(E564,"m/d")&amp;IF(F564,"欠"&amp;(-F564),"已清"),I564="押金","押金"&amp;IF(F564,"欠"&amp;(-F564),"已清"))</f>
        <v>押金欠4000</v>
      </c>
    </row>
    <row r="565" spans="1:11" hidden="1" x14ac:dyDescent="0.15">
      <c r="A565" s="157" t="s">
        <v>1124</v>
      </c>
      <c r="B565" s="82" t="s">
        <v>286</v>
      </c>
      <c r="C565" s="82" t="s">
        <v>259</v>
      </c>
      <c r="D565" s="196">
        <v>45113</v>
      </c>
      <c r="E565" s="196">
        <v>45143</v>
      </c>
      <c r="F565" s="193">
        <v>0</v>
      </c>
      <c r="G565" s="160">
        <v>6800</v>
      </c>
      <c r="H565" s="37">
        <v>45112</v>
      </c>
      <c r="I565" s="203" t="s">
        <v>698</v>
      </c>
      <c r="J565" s="1" t="s">
        <v>694</v>
      </c>
      <c r="K565" t="str" cm="1">
        <f t="array" ref="K565">_xlfn.IFS(I565="租金",TEXT(D565,"m/d")&amp;"-"&amp;TEXT(E565,"m/d")&amp;IF(F565,"欠"&amp;(-F565),"已清"),I565="押金","押金"&amp;IF(F565,"欠"&amp;(-F565),"已清"))</f>
        <v>7/6-8/5已清</v>
      </c>
    </row>
    <row r="566" spans="1:11" hidden="1" x14ac:dyDescent="0.15">
      <c r="A566" s="157" t="s">
        <v>842</v>
      </c>
      <c r="B566" s="82" t="s">
        <v>432</v>
      </c>
      <c r="C566" s="82" t="s">
        <v>433</v>
      </c>
      <c r="D566" s="196">
        <v>45103</v>
      </c>
      <c r="E566" s="196">
        <v>45132</v>
      </c>
      <c r="F566" s="193">
        <v>-5000</v>
      </c>
      <c r="G566" s="160">
        <v>2000</v>
      </c>
      <c r="H566" s="37">
        <v>45113</v>
      </c>
      <c r="I566" s="203" t="s">
        <v>698</v>
      </c>
      <c r="J566" s="1" t="s">
        <v>694</v>
      </c>
      <c r="K566" t="str" cm="1">
        <f t="array" ref="K566">_xlfn.IFS(I566="租金",TEXT(D566,"m/d")&amp;"-"&amp;TEXT(E566,"m/d")&amp;IF(F566,"欠"&amp;(-F566),"已清"),I566="押金","押金"&amp;IF(F566,"欠"&amp;(-F566),"已清"))</f>
        <v>6/26-7/25欠5000</v>
      </c>
    </row>
    <row r="567" spans="1:11" hidden="1" x14ac:dyDescent="0.15">
      <c r="A567" s="157" t="s">
        <v>752</v>
      </c>
      <c r="B567" s="82" t="s">
        <v>434</v>
      </c>
      <c r="C567" s="82" t="s">
        <v>435</v>
      </c>
      <c r="D567" s="196">
        <v>45108</v>
      </c>
      <c r="E567" s="196">
        <v>45138</v>
      </c>
      <c r="F567" s="193">
        <v>0</v>
      </c>
      <c r="G567" s="214">
        <v>7000</v>
      </c>
      <c r="H567" s="37">
        <v>45113</v>
      </c>
      <c r="I567" s="203" t="s">
        <v>698</v>
      </c>
      <c r="J567" s="1" t="s">
        <v>695</v>
      </c>
      <c r="K567" t="str" cm="1">
        <f t="array" ref="K567">_xlfn.IFS(I567="租金",TEXT(D567,"m/d")&amp;"-"&amp;TEXT(E567,"m/d")&amp;IF(F567,"欠"&amp;(-F567),"已清"),I567="押金","押金"&amp;IF(F567,"欠"&amp;(-F567),"已清"))</f>
        <v>7/1-7/31已清</v>
      </c>
    </row>
    <row r="568" spans="1:11" hidden="1" x14ac:dyDescent="0.15">
      <c r="A568" s="157" t="s">
        <v>728</v>
      </c>
      <c r="B568" s="82" t="s">
        <v>445</v>
      </c>
      <c r="C568" s="82" t="s">
        <v>446</v>
      </c>
      <c r="D568" s="196">
        <v>45108</v>
      </c>
      <c r="E568" s="196">
        <v>45138</v>
      </c>
      <c r="F568" s="193">
        <v>-5200</v>
      </c>
      <c r="G568" s="160">
        <v>2000</v>
      </c>
      <c r="H568" s="37">
        <v>45113</v>
      </c>
      <c r="I568" s="203" t="s">
        <v>698</v>
      </c>
      <c r="J568" s="1" t="s">
        <v>694</v>
      </c>
      <c r="K568" t="str" cm="1">
        <f t="array" ref="K568">_xlfn.IFS(I568="租金",TEXT(D568,"m/d")&amp;"-"&amp;TEXT(E568,"m/d")&amp;IF(F568,"欠"&amp;(-F568),"已清"),I568="押金","押金"&amp;IF(F568,"欠"&amp;(-F568),"已清"))</f>
        <v>7/1-7/31欠5200</v>
      </c>
    </row>
    <row r="569" spans="1:11" hidden="1" x14ac:dyDescent="0.15">
      <c r="A569" s="157" t="s">
        <v>845</v>
      </c>
      <c r="B569" s="82" t="s">
        <v>501</v>
      </c>
      <c r="C569" s="82" t="s">
        <v>502</v>
      </c>
      <c r="D569" s="196">
        <v>45114</v>
      </c>
      <c r="E569" s="196">
        <v>45144</v>
      </c>
      <c r="F569" s="193">
        <v>0</v>
      </c>
      <c r="G569" s="160">
        <v>7200</v>
      </c>
      <c r="H569" s="37">
        <v>45113</v>
      </c>
      <c r="I569" s="203" t="s">
        <v>698</v>
      </c>
      <c r="J569" s="1" t="s">
        <v>694</v>
      </c>
      <c r="K569" t="str" cm="1">
        <f t="array" ref="K569">_xlfn.IFS(I569="租金",TEXT(D569,"m/d")&amp;"-"&amp;TEXT(E569,"m/d")&amp;IF(F569,"欠"&amp;(-F569),"已清"),I569="押金","押金"&amp;IF(F569,"欠"&amp;(-F569),"已清"))</f>
        <v>7/7-8/6已清</v>
      </c>
    </row>
    <row r="570" spans="1:11" hidden="1" x14ac:dyDescent="0.15">
      <c r="A570" s="157" t="s">
        <v>826</v>
      </c>
      <c r="B570" s="82" t="s">
        <v>503</v>
      </c>
      <c r="C570" s="82" t="s">
        <v>381</v>
      </c>
      <c r="D570" s="196">
        <v>45097</v>
      </c>
      <c r="E570" s="196">
        <v>45126</v>
      </c>
      <c r="F570" s="193">
        <v>-4000</v>
      </c>
      <c r="G570" s="160">
        <v>3000</v>
      </c>
      <c r="H570" s="37">
        <v>45113</v>
      </c>
      <c r="I570" s="203" t="s">
        <v>698</v>
      </c>
      <c r="J570" s="1" t="s">
        <v>694</v>
      </c>
      <c r="K570" t="str" cm="1">
        <f t="array" ref="K570">_xlfn.IFS(I570="租金",TEXT(D570,"m/d")&amp;"-"&amp;TEXT(E570,"m/d")&amp;IF(F570,"欠"&amp;(-F570),"已清"),I570="押金","押金"&amp;IF(F570,"欠"&amp;(-F570),"已清"))</f>
        <v>6/20-7/19欠4000</v>
      </c>
    </row>
    <row r="571" spans="1:11" hidden="1" x14ac:dyDescent="0.15">
      <c r="A571" s="157" t="s">
        <v>771</v>
      </c>
      <c r="B571" s="82" t="s">
        <v>611</v>
      </c>
      <c r="C571" s="82" t="s">
        <v>612</v>
      </c>
      <c r="D571" s="196">
        <v>45108</v>
      </c>
      <c r="E571" s="196">
        <v>45138</v>
      </c>
      <c r="F571" s="193">
        <v>-3000</v>
      </c>
      <c r="G571" s="214">
        <v>1500</v>
      </c>
      <c r="H571" s="37">
        <v>45113</v>
      </c>
      <c r="I571" s="203" t="s">
        <v>698</v>
      </c>
      <c r="J571" s="1" t="s">
        <v>695</v>
      </c>
      <c r="K571" t="str" cm="1">
        <f t="array" ref="K571">_xlfn.IFS(I571="租金",TEXT(D571,"m/d")&amp;"-"&amp;TEXT(E571,"m/d")&amp;IF(F571,"欠"&amp;(-F571),"已清"),I571="押金","押金"&amp;IF(F571,"欠"&amp;(-F571),"已清"))</f>
        <v>7/1-7/31欠3000</v>
      </c>
    </row>
    <row r="572" spans="1:11" hidden="1" x14ac:dyDescent="0.15">
      <c r="A572" s="157" t="s">
        <v>724</v>
      </c>
      <c r="B572" s="82" t="s">
        <v>332</v>
      </c>
      <c r="C572" s="82" t="s">
        <v>549</v>
      </c>
      <c r="D572" s="196">
        <v>45107</v>
      </c>
      <c r="E572" s="196">
        <v>45113</v>
      </c>
      <c r="F572" s="193">
        <v>-1000</v>
      </c>
      <c r="G572" s="214">
        <v>900</v>
      </c>
      <c r="H572" s="37">
        <v>45113</v>
      </c>
      <c r="I572" s="203" t="s">
        <v>698</v>
      </c>
      <c r="J572" s="1" t="s">
        <v>694</v>
      </c>
      <c r="K572" t="str" cm="1">
        <f t="array" ref="K572">_xlfn.IFS(I572="租金",TEXT(D572,"m/d")&amp;"-"&amp;TEXT(E572,"m/d")&amp;IF(F572,"欠"&amp;(-F572),"已清"),I572="押金","押金"&amp;IF(F572,"欠"&amp;(-F572),"已清"))</f>
        <v>6/30-7/6欠1000</v>
      </c>
    </row>
    <row r="573" spans="1:11" hidden="1" x14ac:dyDescent="0.15">
      <c r="A573" s="157" t="s">
        <v>724</v>
      </c>
      <c r="B573" s="82" t="s">
        <v>332</v>
      </c>
      <c r="C573" s="82" t="s">
        <v>549</v>
      </c>
      <c r="D573" s="196">
        <v>45107</v>
      </c>
      <c r="E573" s="196">
        <v>45113</v>
      </c>
      <c r="F573" s="193">
        <v>0</v>
      </c>
      <c r="G573" s="214">
        <v>1000</v>
      </c>
      <c r="H573" s="37">
        <v>45113</v>
      </c>
      <c r="I573" s="203" t="s">
        <v>698</v>
      </c>
      <c r="J573" s="1" t="s">
        <v>695</v>
      </c>
      <c r="K573" t="str" cm="1">
        <f t="array" ref="K573">_xlfn.IFS(I573="租金",TEXT(D573,"m/d")&amp;"-"&amp;TEXT(E573,"m/d")&amp;IF(F573,"欠"&amp;(-F573),"已清"),I573="押金","押金"&amp;IF(F573,"欠"&amp;(-F573),"已清"))</f>
        <v>6/30-7/6已清</v>
      </c>
    </row>
    <row r="574" spans="1:11" hidden="1" x14ac:dyDescent="0.15">
      <c r="A574" s="157" t="s">
        <v>944</v>
      </c>
      <c r="B574" s="82" t="s">
        <v>550</v>
      </c>
      <c r="C574" s="82" t="s">
        <v>551</v>
      </c>
      <c r="D574" s="196">
        <v>45104</v>
      </c>
      <c r="E574" s="196">
        <v>45133</v>
      </c>
      <c r="F574" s="193">
        <v>-3200</v>
      </c>
      <c r="G574" s="214">
        <v>4000</v>
      </c>
      <c r="H574" s="37">
        <v>45113</v>
      </c>
      <c r="I574" s="203" t="s">
        <v>698</v>
      </c>
      <c r="J574" s="1" t="s">
        <v>695</v>
      </c>
      <c r="K574" t="str" cm="1">
        <f t="array" ref="K574">_xlfn.IFS(I574="租金",TEXT(D574,"m/d")&amp;"-"&amp;TEXT(E574,"m/d")&amp;IF(F574,"欠"&amp;(-F574),"已清"),I574="押金","押金"&amp;IF(F574,"欠"&amp;(-F574),"已清"))</f>
        <v>6/27-7/26欠3200</v>
      </c>
    </row>
    <row r="575" spans="1:11" hidden="1" x14ac:dyDescent="0.15">
      <c r="A575" s="157" t="s">
        <v>977</v>
      </c>
      <c r="B575" s="82" t="s">
        <v>975</v>
      </c>
      <c r="C575" s="82" t="s">
        <v>507</v>
      </c>
      <c r="D575" s="196">
        <v>45113</v>
      </c>
      <c r="E575" s="196">
        <v>45143</v>
      </c>
      <c r="F575" s="193">
        <v>0</v>
      </c>
      <c r="G575" s="160">
        <v>6800</v>
      </c>
      <c r="H575" s="37">
        <v>45113</v>
      </c>
      <c r="I575" s="203" t="s">
        <v>698</v>
      </c>
      <c r="J575" s="1" t="s">
        <v>694</v>
      </c>
      <c r="K575" t="str" cm="1">
        <f t="array" ref="K575">_xlfn.IFS(I575="租金",TEXT(D575,"m/d")&amp;"-"&amp;TEXT(E575,"m/d")&amp;IF(F575,"欠"&amp;(-F575),"已清"),I575="押金","押金"&amp;IF(F575,"欠"&amp;(-F575),"已清"))</f>
        <v>7/6-8/5已清</v>
      </c>
    </row>
    <row r="576" spans="1:11" hidden="1" x14ac:dyDescent="0.15">
      <c r="A576" s="157" t="s">
        <v>990</v>
      </c>
      <c r="B576" s="82" t="s">
        <v>987</v>
      </c>
      <c r="C576" s="82" t="s">
        <v>519</v>
      </c>
      <c r="D576" s="196">
        <v>45085</v>
      </c>
      <c r="E576" s="196">
        <v>45114</v>
      </c>
      <c r="F576" s="193">
        <v>0</v>
      </c>
      <c r="G576" s="216">
        <v>2000</v>
      </c>
      <c r="H576" s="37">
        <v>45113</v>
      </c>
      <c r="I576" s="203" t="s">
        <v>697</v>
      </c>
      <c r="J576" s="1" t="s">
        <v>694</v>
      </c>
      <c r="K576" t="str" cm="1">
        <f t="array" ref="K576">_xlfn.IFS(I576="租金",TEXT(D576,"m/d")&amp;"-"&amp;TEXT(E576,"m/d")&amp;IF(F576,"欠"&amp;(-F576),"已清"),I576="押金","押金"&amp;IF(F576,"欠"&amp;(-F576),"已清"))</f>
        <v>押金已清</v>
      </c>
    </row>
    <row r="577" spans="1:11" hidden="1" x14ac:dyDescent="0.15">
      <c r="A577" s="157" t="s">
        <v>726</v>
      </c>
      <c r="B577" s="82" t="s">
        <v>586</v>
      </c>
      <c r="C577" s="82" t="s">
        <v>587</v>
      </c>
      <c r="D577" s="196">
        <v>45125</v>
      </c>
      <c r="E577" s="196">
        <v>45155</v>
      </c>
      <c r="F577" s="193">
        <v>0</v>
      </c>
      <c r="G577" s="160">
        <v>5000</v>
      </c>
      <c r="H577" s="37">
        <v>45114</v>
      </c>
      <c r="I577" s="203" t="s">
        <v>698</v>
      </c>
      <c r="J577" s="1" t="s">
        <v>694</v>
      </c>
      <c r="K577" t="str" cm="1">
        <f t="array" ref="K577">_xlfn.IFS(I577="租金",TEXT(D577,"m/d")&amp;"-"&amp;TEXT(E577,"m/d")&amp;IF(F577,"欠"&amp;(-F577),"已清"),I577="押金","押金"&amp;IF(F577,"欠"&amp;(-F577),"已清"))</f>
        <v>7/18-8/17已清</v>
      </c>
    </row>
    <row r="578" spans="1:11" hidden="1" x14ac:dyDescent="0.15">
      <c r="A578" s="157" t="s">
        <v>722</v>
      </c>
      <c r="B578" s="82" t="s">
        <v>400</v>
      </c>
      <c r="C578" s="82" t="s">
        <v>294</v>
      </c>
      <c r="D578" s="196">
        <v>45089</v>
      </c>
      <c r="E578" s="196">
        <v>45118</v>
      </c>
      <c r="F578" s="193">
        <v>-3000</v>
      </c>
      <c r="G578" s="160">
        <v>1000</v>
      </c>
      <c r="H578" s="37">
        <v>45114</v>
      </c>
      <c r="I578" s="203" t="s">
        <v>698</v>
      </c>
      <c r="J578" s="1" t="s">
        <v>694</v>
      </c>
      <c r="K578" t="str" cm="1">
        <f t="array" ref="K578">_xlfn.IFS(I578="租金",TEXT(D578,"m/d")&amp;"-"&amp;TEXT(E578,"m/d")&amp;IF(F578,"欠"&amp;(-F578),"已清"),I578="押金","押金"&amp;IF(F578,"欠"&amp;(-F578),"已清"))</f>
        <v>6/12-7/11欠3000</v>
      </c>
    </row>
    <row r="579" spans="1:11" hidden="1" x14ac:dyDescent="0.15">
      <c r="A579" s="157" t="s">
        <v>724</v>
      </c>
      <c r="B579" s="82" t="s">
        <v>332</v>
      </c>
      <c r="C579" s="82" t="s">
        <v>549</v>
      </c>
      <c r="D579" s="196">
        <v>45114</v>
      </c>
      <c r="E579" s="196">
        <v>45120</v>
      </c>
      <c r="F579" s="193">
        <v>0</v>
      </c>
      <c r="G579" s="160">
        <v>1900</v>
      </c>
      <c r="H579" s="37">
        <v>45114</v>
      </c>
      <c r="I579" s="203" t="s">
        <v>698</v>
      </c>
      <c r="J579" s="1" t="s">
        <v>694</v>
      </c>
      <c r="K579" t="str" cm="1">
        <f t="array" ref="K579">_xlfn.IFS(I579="租金",TEXT(D579,"m/d")&amp;"-"&amp;TEXT(E579,"m/d")&amp;IF(F579,"欠"&amp;(-F579),"已清"),I579="押金","押金"&amp;IF(F579,"欠"&amp;(-F579),"已清"))</f>
        <v>7/7-7/13已清</v>
      </c>
    </row>
    <row r="580" spans="1:11" hidden="1" x14ac:dyDescent="0.15">
      <c r="A580" s="157" t="s">
        <v>778</v>
      </c>
      <c r="B580" s="82" t="s">
        <v>625</v>
      </c>
      <c r="C580" s="82" t="s">
        <v>596</v>
      </c>
      <c r="D580" s="196">
        <v>45106</v>
      </c>
      <c r="E580" s="196">
        <v>45135</v>
      </c>
      <c r="F580" s="193">
        <v>0</v>
      </c>
      <c r="G580" s="160">
        <v>2000</v>
      </c>
      <c r="H580" s="37">
        <v>45114</v>
      </c>
      <c r="I580" s="203" t="s">
        <v>698</v>
      </c>
      <c r="J580" s="1" t="s">
        <v>694</v>
      </c>
      <c r="K580" t="str" cm="1">
        <f t="array" ref="K580">_xlfn.IFS(I580="租金",TEXT(D580,"m/d")&amp;"-"&amp;TEXT(E580,"m/d")&amp;IF(F580,"欠"&amp;(-F580),"已清"),I580="押金","押金"&amp;IF(F580,"欠"&amp;(-F580),"已清"))</f>
        <v>6/29-7/28已清</v>
      </c>
    </row>
    <row r="581" spans="1:11" hidden="1" x14ac:dyDescent="0.15">
      <c r="A581" s="157" t="s">
        <v>994</v>
      </c>
      <c r="B581" s="82" t="s">
        <v>590</v>
      </c>
      <c r="C581" s="82" t="s">
        <v>591</v>
      </c>
      <c r="D581" s="196">
        <v>45122</v>
      </c>
      <c r="E581" s="196">
        <v>45152</v>
      </c>
      <c r="F581" s="193">
        <v>0</v>
      </c>
      <c r="G581" s="160">
        <v>5000</v>
      </c>
      <c r="H581" s="37">
        <v>45114</v>
      </c>
      <c r="I581" s="203" t="s">
        <v>698</v>
      </c>
      <c r="J581" s="1" t="s">
        <v>694</v>
      </c>
      <c r="K581" t="str" cm="1">
        <f t="array" ref="K581">_xlfn.IFS(I581="租金",TEXT(D581,"m/d")&amp;"-"&amp;TEXT(E581,"m/d")&amp;IF(F581,"欠"&amp;(-F581),"已清"),I581="押金","押金"&amp;IF(F581,"欠"&amp;(-F581),"已清"))</f>
        <v>7/15-8/14已清</v>
      </c>
    </row>
    <row r="582" spans="1:11" hidden="1" x14ac:dyDescent="0.15">
      <c r="A582" s="157" t="s">
        <v>996</v>
      </c>
      <c r="B582" s="82" t="s">
        <v>466</v>
      </c>
      <c r="C582" s="82" t="s">
        <v>467</v>
      </c>
      <c r="D582" s="196">
        <v>45084</v>
      </c>
      <c r="E582" s="196">
        <v>45113</v>
      </c>
      <c r="F582" s="193">
        <v>-3380</v>
      </c>
      <c r="G582" s="160">
        <v>2000</v>
      </c>
      <c r="H582" s="37">
        <v>45114</v>
      </c>
      <c r="I582" s="203" t="s">
        <v>698</v>
      </c>
      <c r="J582" s="1" t="s">
        <v>694</v>
      </c>
      <c r="K582" t="str" cm="1">
        <f t="array" ref="K582">_xlfn.IFS(I582="租金",TEXT(D582,"m/d")&amp;"-"&amp;TEXT(E582,"m/d")&amp;IF(F582,"欠"&amp;(-F582),"已清"),I582="押金","押金"&amp;IF(F582,"欠"&amp;(-F582),"已清"))</f>
        <v>6/7-7/6欠3380</v>
      </c>
    </row>
    <row r="583" spans="1:11" hidden="1" x14ac:dyDescent="0.15">
      <c r="A583" s="157" t="s">
        <v>1063</v>
      </c>
      <c r="B583" s="82" t="s">
        <v>1064</v>
      </c>
      <c r="C583" s="82" t="s">
        <v>473</v>
      </c>
      <c r="D583" s="196">
        <v>45099</v>
      </c>
      <c r="E583" s="196">
        <v>45128</v>
      </c>
      <c r="F583" s="193">
        <v>-4000</v>
      </c>
      <c r="G583" s="216">
        <v>2000</v>
      </c>
      <c r="H583" s="37">
        <v>45114</v>
      </c>
      <c r="I583" s="203" t="s">
        <v>697</v>
      </c>
      <c r="J583" s="1" t="s">
        <v>694</v>
      </c>
      <c r="K583" t="str" cm="1">
        <f t="array" ref="K583">_xlfn.IFS(I583="租金",TEXT(D583,"m/d")&amp;"-"&amp;TEXT(E583,"m/d")&amp;IF(F583,"欠"&amp;(-F583),"已清"),I583="押金","押金"&amp;IF(F583,"欠"&amp;(-F583),"已清"))</f>
        <v>押金欠4000</v>
      </c>
    </row>
    <row r="584" spans="1:11" hidden="1" x14ac:dyDescent="0.15">
      <c r="A584" s="157" t="s">
        <v>765</v>
      </c>
      <c r="B584" s="82" t="s">
        <v>468</v>
      </c>
      <c r="C584" s="82" t="s">
        <v>469</v>
      </c>
      <c r="D584" s="196">
        <v>45116</v>
      </c>
      <c r="E584" s="196">
        <v>45146</v>
      </c>
      <c r="F584" s="193">
        <v>0</v>
      </c>
      <c r="G584" s="160">
        <v>7000</v>
      </c>
      <c r="H584" s="37">
        <v>45115</v>
      </c>
      <c r="I584" s="203" t="s">
        <v>698</v>
      </c>
      <c r="J584" s="1" t="s">
        <v>694</v>
      </c>
      <c r="K584" t="str" cm="1">
        <f t="array" ref="K584">_xlfn.IFS(I584="租金",TEXT(D584,"m/d")&amp;"-"&amp;TEXT(E584,"m/d")&amp;IF(F584,"欠"&amp;(-F584),"已清"),I584="押金","押金"&amp;IF(F584,"欠"&amp;(-F584),"已清"))</f>
        <v>7/9-8/8已清</v>
      </c>
    </row>
    <row r="585" spans="1:11" hidden="1" x14ac:dyDescent="0.15">
      <c r="A585" s="157" t="s">
        <v>844</v>
      </c>
      <c r="B585" s="82" t="s">
        <v>462</v>
      </c>
      <c r="C585" s="82" t="s">
        <v>463</v>
      </c>
      <c r="D585" s="196">
        <v>45108</v>
      </c>
      <c r="E585" s="196">
        <v>45138</v>
      </c>
      <c r="F585" s="193">
        <v>0</v>
      </c>
      <c r="G585" s="160">
        <v>3000</v>
      </c>
      <c r="H585" s="37">
        <v>45116</v>
      </c>
      <c r="I585" s="203" t="s">
        <v>698</v>
      </c>
      <c r="J585" s="1" t="s">
        <v>694</v>
      </c>
      <c r="K585" t="str" cm="1">
        <f t="array" ref="K585">_xlfn.IFS(I585="租金",TEXT(D585,"m/d")&amp;"-"&amp;TEXT(E585,"m/d")&amp;IF(F585,"欠"&amp;(-F585),"已清"),I585="押金","押金"&amp;IF(F585,"欠"&amp;(-F585),"已清"))</f>
        <v>7/1-7/31已清</v>
      </c>
    </row>
    <row r="586" spans="1:11" hidden="1" x14ac:dyDescent="0.15">
      <c r="A586" s="157" t="s">
        <v>749</v>
      </c>
      <c r="B586" s="82" t="s">
        <v>327</v>
      </c>
      <c r="C586" s="82" t="s">
        <v>436</v>
      </c>
      <c r="D586" s="196">
        <v>45089</v>
      </c>
      <c r="E586" s="196">
        <v>45118</v>
      </c>
      <c r="F586" s="193">
        <v>0</v>
      </c>
      <c r="G586" s="160">
        <v>3500</v>
      </c>
      <c r="H586" s="37">
        <v>45116</v>
      </c>
      <c r="I586" s="203" t="s">
        <v>698</v>
      </c>
      <c r="J586" s="1" t="s">
        <v>694</v>
      </c>
      <c r="K586" t="str" cm="1">
        <f t="array" ref="K586">_xlfn.IFS(I586="租金",TEXT(D586,"m/d")&amp;"-"&amp;TEXT(E586,"m/d")&amp;IF(F586,"欠"&amp;(-F586),"已清"),I586="押金","押金"&amp;IF(F586,"欠"&amp;(-F586),"已清"))</f>
        <v>6/12-7/11已清</v>
      </c>
    </row>
    <row r="587" spans="1:11" hidden="1" x14ac:dyDescent="0.15">
      <c r="A587" s="157" t="s">
        <v>859</v>
      </c>
      <c r="B587" s="82" t="s">
        <v>563</v>
      </c>
      <c r="C587" s="82" t="s">
        <v>564</v>
      </c>
      <c r="D587" s="196">
        <v>45098</v>
      </c>
      <c r="E587" s="196">
        <v>45127</v>
      </c>
      <c r="F587" s="193">
        <v>0</v>
      </c>
      <c r="G587" s="160">
        <v>2500</v>
      </c>
      <c r="H587" s="37">
        <v>45116</v>
      </c>
      <c r="I587" s="203" t="s">
        <v>698</v>
      </c>
      <c r="J587" s="1" t="s">
        <v>694</v>
      </c>
      <c r="K587" t="str" cm="1">
        <f t="array" ref="K587">_xlfn.IFS(I587="租金",TEXT(D587,"m/d")&amp;"-"&amp;TEXT(E587,"m/d")&amp;IF(F587,"欠"&amp;(-F587),"已清"),I587="押金","押金"&amp;IF(F587,"欠"&amp;(-F587),"已清"))</f>
        <v>6/21-7/20已清</v>
      </c>
    </row>
    <row r="588" spans="1:11" hidden="1" x14ac:dyDescent="0.15">
      <c r="A588" s="157" t="s">
        <v>952</v>
      </c>
      <c r="B588" s="82" t="s">
        <v>953</v>
      </c>
      <c r="C588" s="82" t="s">
        <v>539</v>
      </c>
      <c r="D588" s="196">
        <v>45108</v>
      </c>
      <c r="E588" s="196">
        <v>45138</v>
      </c>
      <c r="F588" s="193">
        <v>0</v>
      </c>
      <c r="G588" s="160">
        <v>7000</v>
      </c>
      <c r="H588" s="37">
        <v>45109</v>
      </c>
      <c r="I588" s="203" t="s">
        <v>698</v>
      </c>
      <c r="J588" s="1" t="s">
        <v>694</v>
      </c>
      <c r="K588" t="str" cm="1">
        <f t="array" ref="K588">_xlfn.IFS(I588="租金",TEXT(D588,"m/d")&amp;"-"&amp;TEXT(E588,"m/d")&amp;IF(F588,"欠"&amp;(-F588),"已清"),I588="押金","押金"&amp;IF(F588,"欠"&amp;(-F588),"已清"))</f>
        <v>7/1-7/31已清</v>
      </c>
    </row>
    <row r="589" spans="1:11" hidden="1" x14ac:dyDescent="0.15">
      <c r="A589" s="157" t="s">
        <v>755</v>
      </c>
      <c r="B589" s="82" t="s">
        <v>497</v>
      </c>
      <c r="C589" s="82" t="s">
        <v>498</v>
      </c>
      <c r="D589" s="196">
        <v>45113</v>
      </c>
      <c r="E589" s="196">
        <v>45143</v>
      </c>
      <c r="F589" s="193">
        <v>-4200</v>
      </c>
      <c r="G589" s="160">
        <v>3000</v>
      </c>
      <c r="H589" s="37">
        <v>45117</v>
      </c>
      <c r="I589" s="203" t="s">
        <v>698</v>
      </c>
      <c r="J589" s="1" t="s">
        <v>694</v>
      </c>
      <c r="K589" t="str" cm="1">
        <f t="array" ref="K589">_xlfn.IFS(I589="租金",TEXT(D589,"m/d")&amp;"-"&amp;TEXT(E589,"m/d")&amp;IF(F589,"欠"&amp;(-F589),"已清"),I589="押金","押金"&amp;IF(F589,"欠"&amp;(-F589),"已清"))</f>
        <v>7/6-8/5欠4200</v>
      </c>
    </row>
    <row r="590" spans="1:11" hidden="1" x14ac:dyDescent="0.15">
      <c r="A590" s="157" t="s">
        <v>856</v>
      </c>
      <c r="B590" s="82" t="s">
        <v>428</v>
      </c>
      <c r="C590" s="82" t="s">
        <v>429</v>
      </c>
      <c r="D590" s="196">
        <v>45124</v>
      </c>
      <c r="E590" s="196">
        <v>45154</v>
      </c>
      <c r="F590" s="193">
        <v>0</v>
      </c>
      <c r="G590" s="160">
        <v>7000</v>
      </c>
      <c r="H590" s="37">
        <v>45117</v>
      </c>
      <c r="I590" s="203" t="s">
        <v>698</v>
      </c>
      <c r="J590" s="1" t="s">
        <v>694</v>
      </c>
      <c r="K590" t="str" cm="1">
        <f t="array" ref="K590">_xlfn.IFS(I590="租金",TEXT(D590,"m/d")&amp;"-"&amp;TEXT(E590,"m/d")&amp;IF(F590,"欠"&amp;(-F590),"已清"),I590="押金","押金"&amp;IF(F590,"欠"&amp;(-F590),"已清"))</f>
        <v>7/17-8/16已清</v>
      </c>
    </row>
    <row r="591" spans="1:11" hidden="1" x14ac:dyDescent="0.15">
      <c r="A591" s="157" t="s">
        <v>741</v>
      </c>
      <c r="B591" s="82" t="s">
        <v>546</v>
      </c>
      <c r="C591" s="82" t="s">
        <v>547</v>
      </c>
      <c r="D591" s="196">
        <v>45118</v>
      </c>
      <c r="E591" s="196">
        <v>45148</v>
      </c>
      <c r="F591" s="193">
        <v>0</v>
      </c>
      <c r="G591" s="160">
        <v>7000</v>
      </c>
      <c r="H591" s="37">
        <v>45117</v>
      </c>
      <c r="I591" s="203" t="s">
        <v>698</v>
      </c>
      <c r="J591" s="1" t="s">
        <v>694</v>
      </c>
      <c r="K591" t="str" cm="1">
        <f t="array" ref="K591">_xlfn.IFS(I591="租金",TEXT(D591,"m/d")&amp;"-"&amp;TEXT(E591,"m/d")&amp;IF(F591,"欠"&amp;(-F591),"已清"),I591="押金","押金"&amp;IF(F591,"欠"&amp;(-F591),"已清"))</f>
        <v>7/11-8/10已清</v>
      </c>
    </row>
    <row r="592" spans="1:11" hidden="1" x14ac:dyDescent="0.15">
      <c r="A592" s="157" t="s">
        <v>955</v>
      </c>
      <c r="B592" s="82" t="s">
        <v>601</v>
      </c>
      <c r="C592" s="82" t="s">
        <v>602</v>
      </c>
      <c r="D592" s="196">
        <v>45107</v>
      </c>
      <c r="E592" s="196">
        <v>45136</v>
      </c>
      <c r="F592" s="193">
        <v>0</v>
      </c>
      <c r="G592" s="160">
        <v>2000</v>
      </c>
      <c r="H592" s="37">
        <v>45117</v>
      </c>
      <c r="I592" s="203" t="s">
        <v>698</v>
      </c>
      <c r="J592" s="1" t="s">
        <v>694</v>
      </c>
      <c r="K592" t="str" cm="1">
        <f t="array" ref="K592">_xlfn.IFS(I592="租金",TEXT(D592,"m/d")&amp;"-"&amp;TEXT(E592,"m/d")&amp;IF(F592,"欠"&amp;(-F592),"已清"),I592="押金","押金"&amp;IF(F592,"欠"&amp;(-F592),"已清"))</f>
        <v>6/30-7/29已清</v>
      </c>
    </row>
    <row r="593" spans="1:11" hidden="1" x14ac:dyDescent="0.15">
      <c r="A593" s="157" t="s">
        <v>990</v>
      </c>
      <c r="B593" s="82" t="s">
        <v>987</v>
      </c>
      <c r="C593" s="82" t="s">
        <v>519</v>
      </c>
      <c r="D593" s="196">
        <v>45115</v>
      </c>
      <c r="E593" s="196">
        <v>45145</v>
      </c>
      <c r="F593" s="193">
        <v>-5100</v>
      </c>
      <c r="G593" s="160">
        <v>1700</v>
      </c>
      <c r="H593" s="37">
        <v>45117</v>
      </c>
      <c r="I593" s="203" t="s">
        <v>698</v>
      </c>
      <c r="J593" s="1" t="s">
        <v>694</v>
      </c>
      <c r="K593" t="str" cm="1">
        <f t="array" ref="K593">_xlfn.IFS(I593="租金",TEXT(D593,"m/d")&amp;"-"&amp;TEXT(E593,"m/d")&amp;IF(F593,"欠"&amp;(-F593),"已清"),I593="押金","押金"&amp;IF(F593,"欠"&amp;(-F593),"已清"))</f>
        <v>7/8-8/7欠5100</v>
      </c>
    </row>
    <row r="594" spans="1:11" hidden="1" x14ac:dyDescent="0.15">
      <c r="A594" s="157" t="s">
        <v>1000</v>
      </c>
      <c r="B594" s="82" t="s">
        <v>1003</v>
      </c>
      <c r="C594" s="82" t="s">
        <v>377</v>
      </c>
      <c r="D594" s="196">
        <v>45117</v>
      </c>
      <c r="E594" s="196">
        <v>45147</v>
      </c>
      <c r="F594" s="193">
        <v>0</v>
      </c>
      <c r="G594" s="160">
        <v>6500</v>
      </c>
      <c r="H594" s="37">
        <v>45117</v>
      </c>
      <c r="I594" s="203" t="s">
        <v>698</v>
      </c>
      <c r="J594" s="1" t="s">
        <v>694</v>
      </c>
      <c r="K594" t="str" cm="1">
        <f t="array" ref="K594">_xlfn.IFS(I594="租金",TEXT(D594,"m/d")&amp;"-"&amp;TEXT(E594,"m/d")&amp;IF(F594,"欠"&amp;(-F594),"已清"),I594="押金","押金"&amp;IF(F594,"欠"&amp;(-F594),"已清"))</f>
        <v>7/10-8/9已清</v>
      </c>
    </row>
    <row r="595" spans="1:11" hidden="1" x14ac:dyDescent="0.15">
      <c r="A595" s="157" t="s">
        <v>1077</v>
      </c>
      <c r="B595" s="82" t="s">
        <v>1078</v>
      </c>
      <c r="C595" s="82" t="s">
        <v>447</v>
      </c>
      <c r="D595" s="196">
        <v>45103</v>
      </c>
      <c r="E595" s="196">
        <v>45132</v>
      </c>
      <c r="F595" s="193">
        <v>-4000</v>
      </c>
      <c r="G595" s="216">
        <v>2000</v>
      </c>
      <c r="H595" s="37">
        <v>45117</v>
      </c>
      <c r="I595" s="203" t="s">
        <v>697</v>
      </c>
      <c r="J595" s="1" t="s">
        <v>694</v>
      </c>
      <c r="K595" t="str" cm="1">
        <f t="array" ref="K595">_xlfn.IFS(I595="租金",TEXT(D595,"m/d")&amp;"-"&amp;TEXT(E595,"m/d")&amp;IF(F595,"欠"&amp;(-F595),"已清"),I595="押金","押金"&amp;IF(F595,"欠"&amp;(-F595),"已清"))</f>
        <v>押金欠4000</v>
      </c>
    </row>
    <row r="596" spans="1:11" hidden="1" x14ac:dyDescent="0.15">
      <c r="A596" s="157" t="s">
        <v>1127</v>
      </c>
      <c r="B596" s="82" t="s">
        <v>1128</v>
      </c>
      <c r="C596" s="82" t="s">
        <v>263</v>
      </c>
      <c r="D596" s="196">
        <v>45117</v>
      </c>
      <c r="E596" s="196">
        <v>45147</v>
      </c>
      <c r="F596" s="193">
        <v>0</v>
      </c>
      <c r="G596" s="222">
        <v>8000</v>
      </c>
      <c r="H596" s="37">
        <v>45117</v>
      </c>
      <c r="I596" s="203" t="s">
        <v>698</v>
      </c>
      <c r="J596" s="1" t="s">
        <v>950</v>
      </c>
      <c r="K596" t="str" cm="1">
        <f t="array" ref="K596">_xlfn.IFS(I596="租金",TEXT(D596,"m/d")&amp;"-"&amp;TEXT(E596,"m/d")&amp;IF(F596,"欠"&amp;(-F596),"已清"),I596="押金","押金"&amp;IF(F596,"欠"&amp;(-F596),"已清"))</f>
        <v>7/10-8/9已清</v>
      </c>
    </row>
    <row r="597" spans="1:11" hidden="1" x14ac:dyDescent="0.15">
      <c r="A597" s="157" t="s">
        <v>841</v>
      </c>
      <c r="B597" s="82" t="s">
        <v>554</v>
      </c>
      <c r="C597" s="82" t="s">
        <v>555</v>
      </c>
      <c r="D597" s="196">
        <v>45078</v>
      </c>
      <c r="E597" s="196">
        <v>45107</v>
      </c>
      <c r="F597" s="193">
        <v>-2500</v>
      </c>
      <c r="G597" s="160">
        <v>1000</v>
      </c>
      <c r="H597" s="37">
        <v>45118</v>
      </c>
      <c r="I597" s="203" t="s">
        <v>698</v>
      </c>
      <c r="J597" s="1" t="s">
        <v>694</v>
      </c>
      <c r="K597" t="str" cm="1">
        <f t="array" ref="K597">_xlfn.IFS(I597="租金",TEXT(D597,"m/d")&amp;"-"&amp;TEXT(E597,"m/d")&amp;IF(F597,"欠"&amp;(-F597),"已清"),I597="押金","押金"&amp;IF(F597,"欠"&amp;(-F597),"已清"))</f>
        <v>6/1-6/30欠2500</v>
      </c>
    </row>
    <row r="598" spans="1:11" hidden="1" x14ac:dyDescent="0.15">
      <c r="A598" s="157" t="s">
        <v>703</v>
      </c>
      <c r="B598" s="82" t="s">
        <v>470</v>
      </c>
      <c r="C598" s="82" t="s">
        <v>471</v>
      </c>
      <c r="D598" s="196">
        <v>45078</v>
      </c>
      <c r="E598" s="196">
        <v>45107</v>
      </c>
      <c r="F598" s="193">
        <v>0</v>
      </c>
      <c r="G598" s="160">
        <v>1500</v>
      </c>
      <c r="H598" s="37">
        <v>45118</v>
      </c>
      <c r="I598" s="203" t="s">
        <v>698</v>
      </c>
      <c r="J598" s="1" t="s">
        <v>694</v>
      </c>
      <c r="K598" t="str" cm="1">
        <f t="array" ref="K598">_xlfn.IFS(I598="租金",TEXT(D598,"m/d")&amp;"-"&amp;TEXT(E598,"m/d")&amp;IF(F598,"欠"&amp;(-F598),"已清"),I598="押金","押金"&amp;IF(F598,"欠"&amp;(-F598),"已清"))</f>
        <v>6/1-6/30已清</v>
      </c>
    </row>
    <row r="599" spans="1:11" hidden="1" x14ac:dyDescent="0.15">
      <c r="A599" s="157" t="s">
        <v>706</v>
      </c>
      <c r="B599" s="82" t="s">
        <v>421</v>
      </c>
      <c r="C599" s="82" t="s">
        <v>533</v>
      </c>
      <c r="D599" s="196">
        <v>45108</v>
      </c>
      <c r="E599" s="196">
        <v>45138</v>
      </c>
      <c r="F599" s="193">
        <v>-3000</v>
      </c>
      <c r="G599" s="160">
        <v>4200</v>
      </c>
      <c r="H599" s="37">
        <v>45118</v>
      </c>
      <c r="I599" s="203" t="s">
        <v>698</v>
      </c>
      <c r="J599" s="1" t="s">
        <v>694</v>
      </c>
      <c r="K599" t="str" cm="1">
        <f t="array" ref="K599">_xlfn.IFS(I599="租金",TEXT(D599,"m/d")&amp;"-"&amp;TEXT(E599,"m/d")&amp;IF(F599,"欠"&amp;(-F599),"已清"),I599="押金","押金"&amp;IF(F599,"欠"&amp;(-F599),"已清"))</f>
        <v>7/1-7/31欠3000</v>
      </c>
    </row>
    <row r="600" spans="1:11" hidden="1" x14ac:dyDescent="0.15">
      <c r="A600" s="157" t="s">
        <v>766</v>
      </c>
      <c r="B600" s="82" t="s">
        <v>305</v>
      </c>
      <c r="C600" s="82" t="s">
        <v>548</v>
      </c>
      <c r="D600" s="196">
        <v>45110</v>
      </c>
      <c r="E600" s="196">
        <v>45116</v>
      </c>
      <c r="F600" s="193">
        <v>0</v>
      </c>
      <c r="G600" s="160">
        <v>1750</v>
      </c>
      <c r="H600" s="37">
        <v>45118</v>
      </c>
      <c r="I600" s="203" t="s">
        <v>698</v>
      </c>
      <c r="J600" s="1" t="s">
        <v>694</v>
      </c>
      <c r="K600" t="str" cm="1">
        <f t="array" ref="K600">_xlfn.IFS(I600="租金",TEXT(D600,"m/d")&amp;"-"&amp;TEXT(E600,"m/d")&amp;IF(F600,"欠"&amp;(-F600),"已清"),I600="押金","押金"&amp;IF(F600,"欠"&amp;(-F600),"已清"))</f>
        <v>7/3-7/9已清</v>
      </c>
    </row>
    <row r="601" spans="1:11" hidden="1" x14ac:dyDescent="0.15">
      <c r="A601" s="157" t="s">
        <v>699</v>
      </c>
      <c r="B601" s="82" t="s">
        <v>527</v>
      </c>
      <c r="C601" s="82" t="s">
        <v>528</v>
      </c>
      <c r="D601" s="196">
        <v>45086</v>
      </c>
      <c r="E601" s="196">
        <v>45115</v>
      </c>
      <c r="F601" s="193">
        <v>-1000</v>
      </c>
      <c r="G601" s="160">
        <v>2000</v>
      </c>
      <c r="H601" s="37">
        <v>45118</v>
      </c>
      <c r="I601" s="203" t="s">
        <v>698</v>
      </c>
      <c r="J601" s="1" t="s">
        <v>694</v>
      </c>
      <c r="K601" t="str" cm="1">
        <f t="array" ref="K601">_xlfn.IFS(I601="租金",TEXT(D601,"m/d")&amp;"-"&amp;TEXT(E601,"m/d")&amp;IF(F601,"欠"&amp;(-F601),"已清"),I601="押金","押金"&amp;IF(F601,"欠"&amp;(-F601),"已清"))</f>
        <v>6/9-7/8欠1000</v>
      </c>
    </row>
    <row r="602" spans="1:11" hidden="1" x14ac:dyDescent="0.15">
      <c r="A602" s="157" t="s">
        <v>854</v>
      </c>
      <c r="B602" s="82" t="s">
        <v>441</v>
      </c>
      <c r="C602" s="82" t="s">
        <v>442</v>
      </c>
      <c r="D602" s="196">
        <v>45087</v>
      </c>
      <c r="E602" s="196">
        <v>45116</v>
      </c>
      <c r="F602" s="193">
        <v>0</v>
      </c>
      <c r="G602" s="160">
        <v>1500</v>
      </c>
      <c r="H602" s="37">
        <v>45118</v>
      </c>
      <c r="I602" s="203" t="s">
        <v>698</v>
      </c>
      <c r="J602" s="1" t="s">
        <v>694</v>
      </c>
      <c r="K602" t="str" cm="1">
        <f t="array" ref="K602">_xlfn.IFS(I602="租金",TEXT(D602,"m/d")&amp;"-"&amp;TEXT(E602,"m/d")&amp;IF(F602,"欠"&amp;(-F602),"已清"),I602="押金","押金"&amp;IF(F602,"欠"&amp;(-F602),"已清"))</f>
        <v>6/10-7/9已清</v>
      </c>
    </row>
    <row r="603" spans="1:11" hidden="1" x14ac:dyDescent="0.15">
      <c r="A603" s="157" t="s">
        <v>818</v>
      </c>
      <c r="B603" s="82" t="s">
        <v>306</v>
      </c>
      <c r="C603" s="82" t="s">
        <v>560</v>
      </c>
      <c r="D603" s="196">
        <v>45118</v>
      </c>
      <c r="E603" s="196">
        <v>45124</v>
      </c>
      <c r="F603" s="193">
        <v>0</v>
      </c>
      <c r="G603" s="160">
        <v>1950</v>
      </c>
      <c r="H603" s="37">
        <v>45118</v>
      </c>
      <c r="I603" s="203" t="s">
        <v>698</v>
      </c>
      <c r="J603" s="1" t="s">
        <v>694</v>
      </c>
      <c r="K603" t="str" cm="1">
        <f t="array" ref="K603">_xlfn.IFS(I603="租金",TEXT(D603,"m/d")&amp;"-"&amp;TEXT(E603,"m/d")&amp;IF(F603,"欠"&amp;(-F603),"已清"),I603="押金","押金"&amp;IF(F603,"欠"&amp;(-F603),"已清"))</f>
        <v>7/11-7/17已清</v>
      </c>
    </row>
    <row r="604" spans="1:11" hidden="1" x14ac:dyDescent="0.15">
      <c r="A604" s="157" t="s">
        <v>865</v>
      </c>
      <c r="B604" s="82" t="s">
        <v>534</v>
      </c>
      <c r="C604" s="82" t="s">
        <v>420</v>
      </c>
      <c r="D604" s="196">
        <v>45105</v>
      </c>
      <c r="E604" s="196">
        <v>45134</v>
      </c>
      <c r="F604" s="193">
        <v>-1000</v>
      </c>
      <c r="G604" s="160">
        <v>3500</v>
      </c>
      <c r="H604" s="37">
        <v>45118</v>
      </c>
      <c r="I604" s="203" t="s">
        <v>698</v>
      </c>
      <c r="J604" s="1" t="s">
        <v>694</v>
      </c>
      <c r="K604" t="str" cm="1">
        <f t="array" ref="K604">_xlfn.IFS(I604="租金",TEXT(D604,"m/d")&amp;"-"&amp;TEXT(E604,"m/d")&amp;IF(F604,"欠"&amp;(-F604),"已清"),I604="押金","押金"&amp;IF(F604,"欠"&amp;(-F604),"已清"))</f>
        <v>6/28-7/27欠1000</v>
      </c>
    </row>
    <row r="605" spans="1:11" hidden="1" x14ac:dyDescent="0.15">
      <c r="A605" s="157" t="s">
        <v>867</v>
      </c>
      <c r="B605" s="82" t="s">
        <v>552</v>
      </c>
      <c r="C605" s="82" t="s">
        <v>553</v>
      </c>
      <c r="D605" s="196">
        <v>45086</v>
      </c>
      <c r="E605" s="196">
        <v>45115</v>
      </c>
      <c r="F605" s="193">
        <v>0</v>
      </c>
      <c r="G605" s="160">
        <v>7200</v>
      </c>
      <c r="H605" s="37">
        <v>45118</v>
      </c>
      <c r="I605" s="203" t="s">
        <v>698</v>
      </c>
      <c r="J605" s="1" t="s">
        <v>694</v>
      </c>
      <c r="K605" t="str" cm="1">
        <f t="array" ref="K605">_xlfn.IFS(I605="租金",TEXT(D605,"m/d")&amp;"-"&amp;TEXT(E605,"m/d")&amp;IF(F605,"欠"&amp;(-F605),"已清"),I605="押金","押金"&amp;IF(F605,"欠"&amp;(-F605),"已清"))</f>
        <v>6/9-7/8已清</v>
      </c>
    </row>
    <row r="606" spans="1:11" hidden="1" x14ac:dyDescent="0.15">
      <c r="A606" s="157" t="s">
        <v>879</v>
      </c>
      <c r="B606" s="82" t="s">
        <v>252</v>
      </c>
      <c r="C606" s="82" t="s">
        <v>258</v>
      </c>
      <c r="D606" s="196">
        <v>45116</v>
      </c>
      <c r="E606" s="196">
        <v>45122</v>
      </c>
      <c r="F606" s="193">
        <v>0</v>
      </c>
      <c r="G606" s="160">
        <v>1950</v>
      </c>
      <c r="H606" s="37">
        <v>45118</v>
      </c>
      <c r="I606" s="203" t="s">
        <v>698</v>
      </c>
      <c r="J606" s="1" t="s">
        <v>694</v>
      </c>
      <c r="K606" t="str" cm="1">
        <f t="array" ref="K606">_xlfn.IFS(I606="租金",TEXT(D606,"m/d")&amp;"-"&amp;TEXT(E606,"m/d")&amp;IF(F606,"欠"&amp;(-F606),"已清"),I606="押金","押金"&amp;IF(F606,"欠"&amp;(-F606),"已清"))</f>
        <v>7/9-7/15已清</v>
      </c>
    </row>
    <row r="607" spans="1:11" hidden="1" x14ac:dyDescent="0.15">
      <c r="A607" s="157" t="s">
        <v>722</v>
      </c>
      <c r="B607" s="82" t="s">
        <v>400</v>
      </c>
      <c r="C607" s="82" t="s">
        <v>294</v>
      </c>
      <c r="D607" s="196">
        <v>45089</v>
      </c>
      <c r="E607" s="196">
        <v>45118</v>
      </c>
      <c r="F607" s="193">
        <v>-2000</v>
      </c>
      <c r="G607" s="160">
        <v>1000</v>
      </c>
      <c r="H607" s="37">
        <v>45118</v>
      </c>
      <c r="I607" s="203" t="s">
        <v>698</v>
      </c>
      <c r="J607" s="1" t="s">
        <v>694</v>
      </c>
      <c r="K607" t="str" cm="1">
        <f t="array" ref="K607">_xlfn.IFS(I607="租金",TEXT(D607,"m/d")&amp;"-"&amp;TEXT(E607,"m/d")&amp;IF(F607,"欠"&amp;(-F607),"已清"),I607="押金","押金"&amp;IF(F607,"欠"&amp;(-F607),"已清"))</f>
        <v>6/12-7/11欠2000</v>
      </c>
    </row>
    <row r="608" spans="1:11" hidden="1" x14ac:dyDescent="0.15">
      <c r="A608" s="157" t="s">
        <v>774</v>
      </c>
      <c r="B608" s="82" t="s">
        <v>310</v>
      </c>
      <c r="C608" s="82" t="s">
        <v>298</v>
      </c>
      <c r="D608" s="196">
        <v>45122</v>
      </c>
      <c r="E608" s="196">
        <v>45152</v>
      </c>
      <c r="F608" s="193">
        <v>-6500</v>
      </c>
      <c r="G608" s="160">
        <v>2500</v>
      </c>
      <c r="H608" s="37">
        <v>45118</v>
      </c>
      <c r="I608" s="203" t="s">
        <v>698</v>
      </c>
      <c r="J608" s="1" t="s">
        <v>694</v>
      </c>
      <c r="K608" t="str" cm="1">
        <f t="array" ref="K608">_xlfn.IFS(I608="租金",TEXT(D608,"m/d")&amp;"-"&amp;TEXT(E608,"m/d")&amp;IF(F608,"欠"&amp;(-F608),"已清"),I608="押金","押金"&amp;IF(F608,"欠"&amp;(-F608),"已清"))</f>
        <v>7/15-8/14欠6500</v>
      </c>
    </row>
    <row r="609" spans="1:11" hidden="1" x14ac:dyDescent="0.15">
      <c r="A609" s="157" t="s">
        <v>723</v>
      </c>
      <c r="B609" s="82" t="s">
        <v>316</v>
      </c>
      <c r="C609" s="82" t="s">
        <v>292</v>
      </c>
      <c r="D609" s="196">
        <v>45092</v>
      </c>
      <c r="E609" s="196">
        <v>45121</v>
      </c>
      <c r="F609" s="193">
        <v>-2700</v>
      </c>
      <c r="G609" s="214">
        <v>1800</v>
      </c>
      <c r="H609" s="37">
        <v>45118</v>
      </c>
      <c r="I609" s="203" t="s">
        <v>698</v>
      </c>
      <c r="J609" s="1" t="s">
        <v>695</v>
      </c>
      <c r="K609" t="str" cm="1">
        <f t="array" ref="K609">_xlfn.IFS(I609="租金",TEXT(D609,"m/d")&amp;"-"&amp;TEXT(E609,"m/d")&amp;IF(F609,"欠"&amp;(-F609),"已清"),I609="押金","押金"&amp;IF(F609,"欠"&amp;(-F609),"已清"))</f>
        <v>6/15-7/14欠2700</v>
      </c>
    </row>
    <row r="610" spans="1:11" hidden="1" x14ac:dyDescent="0.15">
      <c r="A610" s="157" t="s">
        <v>884</v>
      </c>
      <c r="B610" s="82" t="s">
        <v>322</v>
      </c>
      <c r="C610" s="82" t="s">
        <v>299</v>
      </c>
      <c r="D610" s="196">
        <v>45110</v>
      </c>
      <c r="E610" s="196">
        <v>45116</v>
      </c>
      <c r="F610" s="193">
        <v>0</v>
      </c>
      <c r="G610" s="160">
        <v>1750</v>
      </c>
      <c r="H610" s="37">
        <v>45118</v>
      </c>
      <c r="I610" s="203" t="s">
        <v>698</v>
      </c>
      <c r="J610" s="1" t="s">
        <v>694</v>
      </c>
      <c r="K610" t="str" cm="1">
        <f t="array" ref="K610">_xlfn.IFS(I610="租金",TEXT(D610,"m/d")&amp;"-"&amp;TEXT(E610,"m/d")&amp;IF(F610,"欠"&amp;(-F610),"已清"),I610="押金","押金"&amp;IF(F610,"欠"&amp;(-F610),"已清"))</f>
        <v>7/3-7/9已清</v>
      </c>
    </row>
    <row r="611" spans="1:11" hidden="1" x14ac:dyDescent="0.15">
      <c r="A611" s="157" t="s">
        <v>922</v>
      </c>
      <c r="B611" s="82" t="s">
        <v>481</v>
      </c>
      <c r="C611" s="82" t="s">
        <v>482</v>
      </c>
      <c r="D611" s="196">
        <v>45109</v>
      </c>
      <c r="E611" s="196">
        <v>45139</v>
      </c>
      <c r="F611" s="193">
        <v>-5200</v>
      </c>
      <c r="G611" s="160">
        <v>2000</v>
      </c>
      <c r="H611" s="37">
        <v>45118</v>
      </c>
      <c r="I611" s="203" t="s">
        <v>698</v>
      </c>
      <c r="J611" s="1" t="s">
        <v>694</v>
      </c>
      <c r="K611" t="str" cm="1">
        <f t="array" ref="K611">_xlfn.IFS(I611="租金",TEXT(D611,"m/d")&amp;"-"&amp;TEXT(E611,"m/d")&amp;IF(F611,"欠"&amp;(-F611),"已清"),I611="押金","押金"&amp;IF(F611,"欠"&amp;(-F611),"已清"))</f>
        <v>7/2-8/1欠5200</v>
      </c>
    </row>
    <row r="612" spans="1:11" hidden="1" x14ac:dyDescent="0.15">
      <c r="A612" s="157" t="s">
        <v>983</v>
      </c>
      <c r="B612" s="82" t="s">
        <v>984</v>
      </c>
      <c r="C612" s="82" t="s">
        <v>579</v>
      </c>
      <c r="D612" s="196">
        <v>45110</v>
      </c>
      <c r="E612" s="196">
        <v>45116</v>
      </c>
      <c r="F612" s="193">
        <v>0</v>
      </c>
      <c r="G612" s="160">
        <v>1750</v>
      </c>
      <c r="H612" s="37">
        <v>45118</v>
      </c>
      <c r="I612" s="203" t="s">
        <v>698</v>
      </c>
      <c r="J612" s="1" t="s">
        <v>694</v>
      </c>
      <c r="K612" t="str" cm="1">
        <f t="array" ref="K612">_xlfn.IFS(I612="租金",TEXT(D612,"m/d")&amp;"-"&amp;TEXT(E612,"m/d")&amp;IF(F612,"欠"&amp;(-F612),"已清"),I612="押金","押金"&amp;IF(F612,"欠"&amp;(-F612),"已清"))</f>
        <v>7/3-7/9已清</v>
      </c>
    </row>
    <row r="613" spans="1:11" hidden="1" x14ac:dyDescent="0.15">
      <c r="A613" s="157" t="s">
        <v>1004</v>
      </c>
      <c r="B613" s="82" t="s">
        <v>1005</v>
      </c>
      <c r="C613" s="82" t="s">
        <v>532</v>
      </c>
      <c r="D613" s="196">
        <v>45087</v>
      </c>
      <c r="E613" s="196">
        <v>45116</v>
      </c>
      <c r="F613" s="193">
        <v>-300</v>
      </c>
      <c r="G613" s="216">
        <v>1700</v>
      </c>
      <c r="H613" s="37">
        <v>45118</v>
      </c>
      <c r="I613" s="203" t="s">
        <v>697</v>
      </c>
      <c r="J613" s="1" t="s">
        <v>694</v>
      </c>
      <c r="K613" t="str" cm="1">
        <f t="array" ref="K613">_xlfn.IFS(I613="租金",TEXT(D613,"m/d")&amp;"-"&amp;TEXT(E613,"m/d")&amp;IF(F613,"欠"&amp;(-F613),"已清"),I613="押金","押金"&amp;IF(F613,"欠"&amp;(-F613),"已清"))</f>
        <v>押金欠300</v>
      </c>
    </row>
    <row r="614" spans="1:11" hidden="1" x14ac:dyDescent="0.15">
      <c r="A614" s="157" t="s">
        <v>1013</v>
      </c>
      <c r="B614" s="82" t="s">
        <v>1014</v>
      </c>
      <c r="C614" s="82" t="s">
        <v>562</v>
      </c>
      <c r="D614" s="196">
        <v>45110</v>
      </c>
      <c r="E614" s="196">
        <v>45116</v>
      </c>
      <c r="F614" s="193">
        <v>0</v>
      </c>
      <c r="G614" s="160">
        <v>1750</v>
      </c>
      <c r="H614" s="37">
        <v>45118</v>
      </c>
      <c r="I614" s="203" t="s">
        <v>698</v>
      </c>
      <c r="J614" s="1" t="s">
        <v>694</v>
      </c>
      <c r="K614" t="str" cm="1">
        <f t="array" ref="K614">_xlfn.IFS(I614="租金",TEXT(D614,"m/d")&amp;"-"&amp;TEXT(E614,"m/d")&amp;IF(F614,"欠"&amp;(-F614),"已清"),I614="押金","押金"&amp;IF(F614,"欠"&amp;(-F614),"已清"))</f>
        <v>7/3-7/9已清</v>
      </c>
    </row>
    <row r="615" spans="1:11" hidden="1" x14ac:dyDescent="0.15">
      <c r="A615" s="157" t="s">
        <v>1015</v>
      </c>
      <c r="B615" s="82" t="s">
        <v>1016</v>
      </c>
      <c r="C615" s="82" t="s">
        <v>1017</v>
      </c>
      <c r="D615" s="196">
        <v>45093</v>
      </c>
      <c r="E615" s="196">
        <v>45122</v>
      </c>
      <c r="F615" s="193">
        <v>-2000</v>
      </c>
      <c r="G615" s="216">
        <v>3000</v>
      </c>
      <c r="H615" s="37">
        <v>45118</v>
      </c>
      <c r="I615" s="203" t="s">
        <v>697</v>
      </c>
      <c r="J615" s="1" t="s">
        <v>694</v>
      </c>
      <c r="K615" t="str" cm="1">
        <f t="array" ref="K615">_xlfn.IFS(I615="租金",TEXT(D615,"m/d")&amp;"-"&amp;TEXT(E615,"m/d")&amp;IF(F615,"欠"&amp;(-F615),"已清"),I615="押金","押金"&amp;IF(F615,"欠"&amp;(-F615),"已清"))</f>
        <v>押金欠2000</v>
      </c>
    </row>
    <row r="616" spans="1:11" hidden="1" x14ac:dyDescent="0.15">
      <c r="A616" s="157" t="s">
        <v>1020</v>
      </c>
      <c r="B616" s="82" t="s">
        <v>1022</v>
      </c>
      <c r="C616" s="82" t="s">
        <v>545</v>
      </c>
      <c r="D616" s="196">
        <v>45094</v>
      </c>
      <c r="E616" s="196">
        <v>45123</v>
      </c>
      <c r="F616" s="193">
        <v>-2000</v>
      </c>
      <c r="G616" s="216">
        <v>2000</v>
      </c>
      <c r="H616" s="37">
        <v>45118</v>
      </c>
      <c r="I616" s="203" t="s">
        <v>697</v>
      </c>
      <c r="J616" s="1" t="s">
        <v>694</v>
      </c>
      <c r="K616" t="str" cm="1">
        <f t="array" ref="K616">_xlfn.IFS(I616="租金",TEXT(D616,"m/d")&amp;"-"&amp;TEXT(E616,"m/d")&amp;IF(F616,"欠"&amp;(-F616),"已清"),I616="押金","押金"&amp;IF(F616,"欠"&amp;(-F616),"已清"))</f>
        <v>押金欠2000</v>
      </c>
    </row>
    <row r="617" spans="1:11" hidden="1" x14ac:dyDescent="0.15">
      <c r="A617" s="157" t="s">
        <v>817</v>
      </c>
      <c r="B617" s="82" t="s">
        <v>603</v>
      </c>
      <c r="C617" s="82" t="s">
        <v>604</v>
      </c>
      <c r="D617" s="196">
        <v>45047</v>
      </c>
      <c r="E617" s="196">
        <v>45077</v>
      </c>
      <c r="F617" s="193">
        <v>-4500</v>
      </c>
      <c r="G617" s="160">
        <v>2000</v>
      </c>
      <c r="H617" s="37">
        <v>45119</v>
      </c>
      <c r="I617" s="203" t="s">
        <v>698</v>
      </c>
      <c r="J617" s="1" t="s">
        <v>694</v>
      </c>
      <c r="K617" t="str" cm="1">
        <f t="array" ref="K617">_xlfn.IFS(I617="租金",TEXT(D617,"m/d")&amp;"-"&amp;TEXT(E617,"m/d")&amp;IF(F617,"欠"&amp;(-F617),"已清"),I617="押金","押金"&amp;IF(F617,"欠"&amp;(-F617),"已清"))</f>
        <v>5/1-5/31欠4500</v>
      </c>
    </row>
    <row r="618" spans="1:11" hidden="1" x14ac:dyDescent="0.15">
      <c r="A618" s="157" t="s">
        <v>733</v>
      </c>
      <c r="B618" s="82" t="s">
        <v>605</v>
      </c>
      <c r="C618" s="82" t="s">
        <v>606</v>
      </c>
      <c r="D618" s="196">
        <v>45115</v>
      </c>
      <c r="E618" s="196">
        <v>45145</v>
      </c>
      <c r="F618" s="193">
        <v>-2500</v>
      </c>
      <c r="G618" s="160">
        <v>3000</v>
      </c>
      <c r="H618" s="37">
        <v>45119</v>
      </c>
      <c r="I618" s="203" t="s">
        <v>698</v>
      </c>
      <c r="J618" s="1" t="s">
        <v>694</v>
      </c>
      <c r="K618" t="str" cm="1">
        <f t="array" ref="K618">_xlfn.IFS(I618="租金",TEXT(D618,"m/d")&amp;"-"&amp;TEXT(E618,"m/d")&amp;IF(F618,"欠"&amp;(-F618),"已清"),I618="押金","押金"&amp;IF(F618,"欠"&amp;(-F618),"已清"))</f>
        <v>7/8-8/7欠2500</v>
      </c>
    </row>
    <row r="619" spans="1:11" hidden="1" x14ac:dyDescent="0.15">
      <c r="A619" s="157" t="s">
        <v>770</v>
      </c>
      <c r="B619" s="82" t="s">
        <v>478</v>
      </c>
      <c r="C619" s="82" t="s">
        <v>479</v>
      </c>
      <c r="D619" s="196">
        <v>45115</v>
      </c>
      <c r="E619" s="196">
        <v>45145</v>
      </c>
      <c r="F619" s="193">
        <v>-4100</v>
      </c>
      <c r="G619" s="160">
        <v>2700</v>
      </c>
      <c r="H619" s="37">
        <v>45119</v>
      </c>
      <c r="I619" s="203" t="s">
        <v>698</v>
      </c>
      <c r="J619" s="1" t="s">
        <v>694</v>
      </c>
      <c r="K619" t="str" cm="1">
        <f t="array" ref="K619">_xlfn.IFS(I619="租金",TEXT(D619,"m/d")&amp;"-"&amp;TEXT(E619,"m/d")&amp;IF(F619,"欠"&amp;(-F619),"已清"),I619="押金","押金"&amp;IF(F619,"欠"&amp;(-F619),"已清"))</f>
        <v>7/8-8/7欠4100</v>
      </c>
    </row>
    <row r="620" spans="1:11" hidden="1" x14ac:dyDescent="0.15">
      <c r="A620" s="157" t="s">
        <v>887</v>
      </c>
      <c r="B620" s="82" t="s">
        <v>357</v>
      </c>
      <c r="C620" s="82" t="s">
        <v>364</v>
      </c>
      <c r="D620" s="196">
        <v>45108</v>
      </c>
      <c r="E620" s="196">
        <v>45138</v>
      </c>
      <c r="F620" s="193">
        <v>-5500</v>
      </c>
      <c r="G620" s="225">
        <v>4500</v>
      </c>
      <c r="H620" s="37">
        <v>45119</v>
      </c>
      <c r="I620" s="203" t="s">
        <v>698</v>
      </c>
      <c r="J620" s="1" t="s">
        <v>1145</v>
      </c>
      <c r="K620" t="str" cm="1">
        <f t="array" ref="K620">_xlfn.IFS(I620="租金",TEXT(D620,"m/d")&amp;"-"&amp;TEXT(E620,"m/d")&amp;IF(F620,"欠"&amp;(-F620),"已清"),I620="押金","押金"&amp;IF(F620,"欠"&amp;(-F620),"已清"))</f>
        <v>7/1-7/31欠5500</v>
      </c>
    </row>
    <row r="621" spans="1:11" hidden="1" x14ac:dyDescent="0.15">
      <c r="A621" s="157" t="s">
        <v>991</v>
      </c>
      <c r="B621" s="82" t="s">
        <v>988</v>
      </c>
      <c r="C621" s="82" t="s">
        <v>486</v>
      </c>
      <c r="D621" s="196">
        <v>45085</v>
      </c>
      <c r="E621" s="196">
        <v>45114</v>
      </c>
      <c r="F621" s="193">
        <v>0</v>
      </c>
      <c r="G621" s="216">
        <v>2000</v>
      </c>
      <c r="H621" s="37">
        <v>45119</v>
      </c>
      <c r="I621" s="203" t="s">
        <v>697</v>
      </c>
      <c r="J621" s="1" t="s">
        <v>694</v>
      </c>
      <c r="K621" t="str" cm="1">
        <f t="array" ref="K621">_xlfn.IFS(I621="租金",TEXT(D621,"m/d")&amp;"-"&amp;TEXT(E621,"m/d")&amp;IF(F621,"欠"&amp;(-F621),"已清"),I621="押金","押金"&amp;IF(F621,"欠"&amp;(-F621),"已清"))</f>
        <v>押金已清</v>
      </c>
    </row>
    <row r="622" spans="1:11" hidden="1" x14ac:dyDescent="0.15">
      <c r="A622" s="157" t="s">
        <v>1062</v>
      </c>
      <c r="B622" s="82" t="s">
        <v>1056</v>
      </c>
      <c r="C622" s="82" t="s">
        <v>262</v>
      </c>
      <c r="D622" s="196">
        <v>45098</v>
      </c>
      <c r="E622" s="196">
        <v>45127</v>
      </c>
      <c r="F622" s="193">
        <v>-2000</v>
      </c>
      <c r="G622" s="216">
        <v>2000</v>
      </c>
      <c r="H622" s="37">
        <v>45119</v>
      </c>
      <c r="I622" s="203" t="s">
        <v>697</v>
      </c>
      <c r="J622" s="1" t="s">
        <v>694</v>
      </c>
      <c r="K622" t="str" cm="1">
        <f t="array" ref="K622">_xlfn.IFS(I622="租金",TEXT(D622,"m/d")&amp;"-"&amp;TEXT(E622,"m/d")&amp;IF(F622,"欠"&amp;(-F622),"已清"),I622="押金","押金"&amp;IF(F622,"欠"&amp;(-F622),"已清"))</f>
        <v>押金欠2000</v>
      </c>
    </row>
    <row r="623" spans="1:11" hidden="1" x14ac:dyDescent="0.15">
      <c r="A623" s="157" t="s">
        <v>842</v>
      </c>
      <c r="B623" s="82" t="s">
        <v>432</v>
      </c>
      <c r="C623" s="82" t="s">
        <v>433</v>
      </c>
      <c r="D623" s="196">
        <v>45103</v>
      </c>
      <c r="E623" s="196">
        <v>45132</v>
      </c>
      <c r="F623" s="193">
        <v>-2000</v>
      </c>
      <c r="G623" s="160">
        <v>3000</v>
      </c>
      <c r="H623" s="37">
        <v>45120</v>
      </c>
      <c r="I623" s="203" t="s">
        <v>698</v>
      </c>
      <c r="J623" s="1" t="s">
        <v>694</v>
      </c>
      <c r="K623" t="str" cm="1">
        <f t="array" ref="K623">_xlfn.IFS(I623="租金",TEXT(D623,"m/d")&amp;"-"&amp;TEXT(E623,"m/d")&amp;IF(F623,"欠"&amp;(-F623),"已清"),I623="押金","押金"&amp;IF(F623,"欠"&amp;(-F623),"已清"))</f>
        <v>6/26-7/25欠2000</v>
      </c>
    </row>
    <row r="624" spans="1:11" hidden="1" x14ac:dyDescent="0.15">
      <c r="A624" s="157" t="s">
        <v>733</v>
      </c>
      <c r="B624" s="82" t="s">
        <v>605</v>
      </c>
      <c r="C624" s="82" t="s">
        <v>606</v>
      </c>
      <c r="D624" s="196">
        <v>45115</v>
      </c>
      <c r="E624" s="196">
        <v>45145</v>
      </c>
      <c r="F624" s="193">
        <v>0</v>
      </c>
      <c r="G624" s="160">
        <v>2500</v>
      </c>
      <c r="H624" s="37">
        <v>45120</v>
      </c>
      <c r="I624" s="203" t="s">
        <v>698</v>
      </c>
      <c r="J624" s="1" t="s">
        <v>694</v>
      </c>
      <c r="K624" t="str" cm="1">
        <f t="array" ref="K624">_xlfn.IFS(I624="租金",TEXT(D624,"m/d")&amp;"-"&amp;TEXT(E624,"m/d")&amp;IF(F624,"欠"&amp;(-F624),"已清"),I624="押金","押金"&amp;IF(F624,"欠"&amp;(-F624),"已清"))</f>
        <v>7/8-8/7已清</v>
      </c>
    </row>
    <row r="625" spans="1:11" hidden="1" x14ac:dyDescent="0.15">
      <c r="A625" s="157" t="s">
        <v>710</v>
      </c>
      <c r="B625" s="82" t="s">
        <v>607</v>
      </c>
      <c r="C625" s="82" t="s">
        <v>608</v>
      </c>
      <c r="D625" s="196">
        <v>45121</v>
      </c>
      <c r="E625" s="196">
        <v>45151</v>
      </c>
      <c r="F625" s="193">
        <v>0</v>
      </c>
      <c r="G625" s="160">
        <v>4900</v>
      </c>
      <c r="H625" s="37">
        <v>45120</v>
      </c>
      <c r="I625" s="203" t="s">
        <v>698</v>
      </c>
      <c r="J625" s="1" t="s">
        <v>694</v>
      </c>
      <c r="K625" t="str" cm="1">
        <f t="array" ref="K625">_xlfn.IFS(I625="租金",TEXT(D625,"m/d")&amp;"-"&amp;TEXT(E625,"m/d")&amp;IF(F625,"欠"&amp;(-F625),"已清"),I625="押金","押金"&amp;IF(F625,"欠"&amp;(-F625),"已清"))</f>
        <v>7/14-8/13已清</v>
      </c>
    </row>
    <row r="626" spans="1:11" hidden="1" x14ac:dyDescent="0.15">
      <c r="A626" s="157" t="s">
        <v>868</v>
      </c>
      <c r="B626" s="82" t="s">
        <v>452</v>
      </c>
      <c r="C626" s="82" t="s">
        <v>453</v>
      </c>
      <c r="D626" s="196">
        <v>45118</v>
      </c>
      <c r="E626" s="196">
        <v>45148</v>
      </c>
      <c r="F626" s="193">
        <v>-3000</v>
      </c>
      <c r="G626" s="160">
        <v>4200</v>
      </c>
      <c r="H626" s="37">
        <v>45120</v>
      </c>
      <c r="I626" s="203" t="s">
        <v>698</v>
      </c>
      <c r="J626" s="1" t="s">
        <v>694</v>
      </c>
      <c r="K626" t="str" cm="1">
        <f t="array" ref="K626">_xlfn.IFS(I626="租金",TEXT(D626,"m/d")&amp;"-"&amp;TEXT(E626,"m/d")&amp;IF(F626,"欠"&amp;(-F626),"已清"),I626="押金","押金"&amp;IF(F626,"欠"&amp;(-F626),"已清"))</f>
        <v>7/11-8/10欠3000</v>
      </c>
    </row>
    <row r="627" spans="1:11" hidden="1" x14ac:dyDescent="0.15">
      <c r="A627" s="157" t="s">
        <v>877</v>
      </c>
      <c r="B627" s="82" t="s">
        <v>540</v>
      </c>
      <c r="C627" s="82" t="s">
        <v>541</v>
      </c>
      <c r="D627" s="196">
        <v>45130</v>
      </c>
      <c r="E627" s="196">
        <v>45160</v>
      </c>
      <c r="F627" s="193">
        <v>0</v>
      </c>
      <c r="G627" s="160">
        <v>7200</v>
      </c>
      <c r="H627" s="37">
        <v>45120</v>
      </c>
      <c r="I627" s="203" t="s">
        <v>698</v>
      </c>
      <c r="J627" s="1" t="s">
        <v>915</v>
      </c>
      <c r="K627" t="str" cm="1">
        <f t="array" ref="K627">_xlfn.IFS(I627="租金",TEXT(D627,"m/d")&amp;"-"&amp;TEXT(E627,"m/d")&amp;IF(F627,"欠"&amp;(-F627),"已清"),I627="押金","押金"&amp;IF(F627,"欠"&amp;(-F627),"已清"))</f>
        <v>7/23-8/22已清</v>
      </c>
    </row>
    <row r="628" spans="1:11" hidden="1" x14ac:dyDescent="0.15">
      <c r="A628" s="157" t="s">
        <v>883</v>
      </c>
      <c r="B628" s="82" t="s">
        <v>317</v>
      </c>
      <c r="C628" s="82" t="s">
        <v>293</v>
      </c>
      <c r="D628" s="196">
        <v>45113</v>
      </c>
      <c r="E628" s="196">
        <v>45143</v>
      </c>
      <c r="F628" s="193">
        <v>-4300</v>
      </c>
      <c r="G628" s="160">
        <v>3200</v>
      </c>
      <c r="H628" s="37">
        <v>45120</v>
      </c>
      <c r="I628" s="203" t="s">
        <v>698</v>
      </c>
      <c r="J628" s="1" t="s">
        <v>694</v>
      </c>
      <c r="K628" t="str" cm="1">
        <f t="array" ref="K628">_xlfn.IFS(I628="租金",TEXT(D628,"m/d")&amp;"-"&amp;TEXT(E628,"m/d")&amp;IF(F628,"欠"&amp;(-F628),"已清"),I628="押金","押金"&amp;IF(F628,"欠"&amp;(-F628),"已清"))</f>
        <v>7/6-8/5欠4300</v>
      </c>
    </row>
    <row r="629" spans="1:11" hidden="1" x14ac:dyDescent="0.15">
      <c r="A629" s="157" t="s">
        <v>775</v>
      </c>
      <c r="B629" s="82" t="s">
        <v>318</v>
      </c>
      <c r="C629" s="82" t="s">
        <v>300</v>
      </c>
      <c r="D629" s="196">
        <v>45121</v>
      </c>
      <c r="E629" s="196">
        <v>45151</v>
      </c>
      <c r="F629" s="193">
        <v>0</v>
      </c>
      <c r="G629" s="160">
        <v>7200</v>
      </c>
      <c r="H629" s="37">
        <v>45120</v>
      </c>
      <c r="I629" s="203" t="s">
        <v>698</v>
      </c>
      <c r="J629" s="1" t="s">
        <v>694</v>
      </c>
      <c r="K629" t="str" cm="1">
        <f t="array" ref="K629">_xlfn.IFS(I629="租金",TEXT(D629,"m/d")&amp;"-"&amp;TEXT(E629,"m/d")&amp;IF(F629,"欠"&amp;(-F629),"已清"),I629="押金","押金"&amp;IF(F629,"欠"&amp;(-F629),"已清"))</f>
        <v>7/14-8/13已清</v>
      </c>
    </row>
    <row r="630" spans="1:11" hidden="1" x14ac:dyDescent="0.15">
      <c r="A630" s="157" t="s">
        <v>991</v>
      </c>
      <c r="B630" s="82" t="s">
        <v>988</v>
      </c>
      <c r="C630" s="82" t="s">
        <v>486</v>
      </c>
      <c r="D630" s="196">
        <v>45115</v>
      </c>
      <c r="E630" s="196">
        <v>45145</v>
      </c>
      <c r="F630" s="193">
        <v>-4300</v>
      </c>
      <c r="G630" s="160">
        <v>2500</v>
      </c>
      <c r="H630" s="37">
        <v>45120</v>
      </c>
      <c r="I630" s="203" t="s">
        <v>698</v>
      </c>
      <c r="J630" s="1" t="s">
        <v>694</v>
      </c>
      <c r="K630" t="str" cm="1">
        <f t="array" ref="K630">_xlfn.IFS(I630="租金",TEXT(D630,"m/d")&amp;"-"&amp;TEXT(E630,"m/d")&amp;IF(F630,"欠"&amp;(-F630),"已清"),I630="押金","押金"&amp;IF(F630,"欠"&amp;(-F630),"已清"))</f>
        <v>7/8-8/7欠4300</v>
      </c>
    </row>
    <row r="631" spans="1:11" hidden="1" x14ac:dyDescent="0.15">
      <c r="A631" s="157" t="s">
        <v>996</v>
      </c>
      <c r="B631" s="82" t="s">
        <v>466</v>
      </c>
      <c r="C631" s="82" t="s">
        <v>467</v>
      </c>
      <c r="D631" s="196">
        <v>45084</v>
      </c>
      <c r="E631" s="196">
        <v>45113</v>
      </c>
      <c r="F631" s="193">
        <v>-1380</v>
      </c>
      <c r="G631" s="160">
        <v>2000</v>
      </c>
      <c r="H631" s="37">
        <v>45120</v>
      </c>
      <c r="I631" s="203" t="s">
        <v>698</v>
      </c>
      <c r="J631" s="1" t="s">
        <v>694</v>
      </c>
      <c r="K631" t="str" cm="1">
        <f t="array" ref="K631">_xlfn.IFS(I631="租金",TEXT(D631,"m/d")&amp;"-"&amp;TEXT(E631,"m/d")&amp;IF(F631,"欠"&amp;(-F631),"已清"),I631="押金","押金"&amp;IF(F631,"欠"&amp;(-F631),"已清"))</f>
        <v>6/7-7/6欠1380</v>
      </c>
    </row>
    <row r="632" spans="1:11" hidden="1" x14ac:dyDescent="0.15">
      <c r="A632" s="157" t="s">
        <v>860</v>
      </c>
      <c r="B632" s="82" t="s">
        <v>523</v>
      </c>
      <c r="C632" s="82" t="s">
        <v>524</v>
      </c>
      <c r="D632" s="196">
        <v>45129</v>
      </c>
      <c r="E632" s="196">
        <v>45159</v>
      </c>
      <c r="F632" s="193">
        <v>0</v>
      </c>
      <c r="G632" s="160">
        <v>7000</v>
      </c>
      <c r="H632" s="37">
        <v>45121</v>
      </c>
      <c r="I632" s="203" t="s">
        <v>698</v>
      </c>
      <c r="J632" s="1" t="s">
        <v>694</v>
      </c>
      <c r="K632" t="str" cm="1">
        <f t="array" ref="K632">_xlfn.IFS(I632="租金",TEXT(D632,"m/d")&amp;"-"&amp;TEXT(E632,"m/d")&amp;IF(F632,"欠"&amp;(-F632),"已清"),I632="押金","押金"&amp;IF(F632,"欠"&amp;(-F632),"已清"))</f>
        <v>7/22-8/21已清</v>
      </c>
    </row>
    <row r="633" spans="1:11" hidden="1" x14ac:dyDescent="0.15">
      <c r="A633" s="157" t="s">
        <v>1043</v>
      </c>
      <c r="B633" s="82" t="s">
        <v>456</v>
      </c>
      <c r="C633" s="82" t="s">
        <v>457</v>
      </c>
      <c r="D633" s="196">
        <v>45120</v>
      </c>
      <c r="E633" s="196">
        <v>45150</v>
      </c>
      <c r="F633" s="193">
        <v>0</v>
      </c>
      <c r="G633" s="214">
        <v>7200</v>
      </c>
      <c r="H633" s="37">
        <v>45121</v>
      </c>
      <c r="I633" s="203" t="s">
        <v>698</v>
      </c>
      <c r="J633" s="1" t="s">
        <v>695</v>
      </c>
      <c r="K633" t="str" cm="1">
        <f t="array" ref="K633">_xlfn.IFS(I633="租金",TEXT(D633,"m/d")&amp;"-"&amp;TEXT(E633,"m/d")&amp;IF(F633,"欠"&amp;(-F633),"已清"),I633="押金","押金"&amp;IF(F633,"欠"&amp;(-F633),"已清"))</f>
        <v>7/13-8/12已清</v>
      </c>
    </row>
    <row r="634" spans="1:11" hidden="1" x14ac:dyDescent="0.15">
      <c r="A634" s="157" t="s">
        <v>724</v>
      </c>
      <c r="B634" s="82" t="s">
        <v>332</v>
      </c>
      <c r="C634" s="82" t="s">
        <v>549</v>
      </c>
      <c r="D634" s="196">
        <v>45121</v>
      </c>
      <c r="E634" s="196">
        <v>45127</v>
      </c>
      <c r="F634" s="193">
        <v>0</v>
      </c>
      <c r="G634" s="160">
        <v>1900</v>
      </c>
      <c r="H634" s="37">
        <v>45121</v>
      </c>
      <c r="I634" s="203" t="s">
        <v>698</v>
      </c>
      <c r="J634" s="1" t="s">
        <v>694</v>
      </c>
      <c r="K634" t="str" cm="1">
        <f t="array" ref="K634">_xlfn.IFS(I634="租金",TEXT(D634,"m/d")&amp;"-"&amp;TEXT(E634,"m/d")&amp;IF(F634,"欠"&amp;(-F634),"已清"),I634="押金","押金"&amp;IF(F634,"欠"&amp;(-F634),"已清"))</f>
        <v>7/14-7/20已清</v>
      </c>
    </row>
    <row r="635" spans="1:11" hidden="1" x14ac:dyDescent="0.15">
      <c r="A635" s="157" t="s">
        <v>944</v>
      </c>
      <c r="B635" s="82" t="s">
        <v>550</v>
      </c>
      <c r="C635" s="82" t="s">
        <v>551</v>
      </c>
      <c r="D635" s="196">
        <v>45104</v>
      </c>
      <c r="E635" s="196">
        <v>45133</v>
      </c>
      <c r="F635" s="193">
        <v>0</v>
      </c>
      <c r="G635" s="214">
        <v>3200</v>
      </c>
      <c r="H635" s="37">
        <v>45121</v>
      </c>
      <c r="I635" s="203" t="s">
        <v>698</v>
      </c>
      <c r="J635" s="1" t="s">
        <v>695</v>
      </c>
      <c r="K635" t="str" cm="1">
        <f t="array" ref="K635">_xlfn.IFS(I635="租金",TEXT(D635,"m/d")&amp;"-"&amp;TEXT(E635,"m/d")&amp;IF(F635,"欠"&amp;(-F635),"已清"),I635="押金","押金"&amp;IF(F635,"欠"&amp;(-F635),"已清"))</f>
        <v>6/27-7/26已清</v>
      </c>
    </row>
    <row r="636" spans="1:11" hidden="1" x14ac:dyDescent="0.15">
      <c r="A636" s="157" t="s">
        <v>855</v>
      </c>
      <c r="B636" s="82" t="s">
        <v>525</v>
      </c>
      <c r="C636" s="82" t="s">
        <v>526</v>
      </c>
      <c r="D636" s="196">
        <v>45121</v>
      </c>
      <c r="E636" s="196">
        <v>45151</v>
      </c>
      <c r="F636" s="193">
        <v>0</v>
      </c>
      <c r="G636" s="160">
        <v>7000</v>
      </c>
      <c r="H636" s="37">
        <v>45122</v>
      </c>
      <c r="I636" s="203" t="s">
        <v>698</v>
      </c>
      <c r="J636" s="1" t="s">
        <v>694</v>
      </c>
      <c r="K636" t="str" cm="1">
        <f t="array" ref="K636">_xlfn.IFS(I636="租金",TEXT(D636,"m/d")&amp;"-"&amp;TEXT(E636,"m/d")&amp;IF(F636,"欠"&amp;(-F636),"已清"),I636="押金","押金"&amp;IF(F636,"欠"&amp;(-F636),"已清"))</f>
        <v>7/14-8/13已清</v>
      </c>
    </row>
    <row r="637" spans="1:11" hidden="1" x14ac:dyDescent="0.15">
      <c r="A637" s="157" t="s">
        <v>865</v>
      </c>
      <c r="B637" s="82" t="s">
        <v>534</v>
      </c>
      <c r="C637" s="82" t="s">
        <v>420</v>
      </c>
      <c r="D637" s="196">
        <v>45105</v>
      </c>
      <c r="E637" s="196">
        <v>45134</v>
      </c>
      <c r="F637" s="193">
        <v>0</v>
      </c>
      <c r="G637" s="160">
        <v>1000</v>
      </c>
      <c r="H637" s="37">
        <v>45122</v>
      </c>
      <c r="I637" s="203" t="s">
        <v>698</v>
      </c>
      <c r="J637" s="1" t="s">
        <v>694</v>
      </c>
      <c r="K637" t="str" cm="1">
        <f t="array" ref="K637">_xlfn.IFS(I637="租金",TEXT(D637,"m/d")&amp;"-"&amp;TEXT(E637,"m/d")&amp;IF(F637,"欠"&amp;(-F637),"已清"),I637="押金","押金"&amp;IF(F637,"欠"&amp;(-F637),"已清"))</f>
        <v>6/28-7/27已清</v>
      </c>
    </row>
    <row r="638" spans="1:11" hidden="1" x14ac:dyDescent="0.15">
      <c r="A638" s="157" t="s">
        <v>711</v>
      </c>
      <c r="B638" s="82" t="s">
        <v>510</v>
      </c>
      <c r="C638" s="82" t="s">
        <v>511</v>
      </c>
      <c r="D638" s="196">
        <v>45124</v>
      </c>
      <c r="E638" s="196">
        <v>45154</v>
      </c>
      <c r="F638" s="193">
        <v>-5000</v>
      </c>
      <c r="G638" s="160">
        <v>2200</v>
      </c>
      <c r="H638" s="37">
        <v>45123</v>
      </c>
      <c r="I638" s="203" t="s">
        <v>698</v>
      </c>
      <c r="J638" s="1" t="s">
        <v>694</v>
      </c>
      <c r="K638" t="str" cm="1">
        <f t="array" ref="K638">_xlfn.IFS(I638="租金",TEXT(D638,"m/d")&amp;"-"&amp;TEXT(E638,"m/d")&amp;IF(F638,"欠"&amp;(-F638),"已清"),I638="押金","押金"&amp;IF(F638,"欠"&amp;(-F638),"已清"))</f>
        <v>7/17-8/16欠5000</v>
      </c>
    </row>
    <row r="639" spans="1:11" hidden="1" x14ac:dyDescent="0.15">
      <c r="A639" s="157" t="s">
        <v>755</v>
      </c>
      <c r="B639" s="82" t="s">
        <v>497</v>
      </c>
      <c r="C639" s="82" t="s">
        <v>498</v>
      </c>
      <c r="D639" s="196">
        <v>45113</v>
      </c>
      <c r="E639" s="196">
        <v>45143</v>
      </c>
      <c r="F639" s="193">
        <v>-2200</v>
      </c>
      <c r="G639" s="160">
        <v>2000</v>
      </c>
      <c r="H639" s="37">
        <v>45124</v>
      </c>
      <c r="I639" s="203" t="s">
        <v>698</v>
      </c>
      <c r="J639" s="1" t="s">
        <v>694</v>
      </c>
      <c r="K639" t="str" cm="1">
        <f t="array" ref="K639">_xlfn.IFS(I639="租金",TEXT(D639,"m/d")&amp;"-"&amp;TEXT(E639,"m/d")&amp;IF(F639,"欠"&amp;(-F639),"已清"),I639="押金","押金"&amp;IF(F639,"欠"&amp;(-F639),"已清"))</f>
        <v>7/6-8/5欠2200</v>
      </c>
    </row>
    <row r="640" spans="1:11" hidden="1" x14ac:dyDescent="0.15">
      <c r="A640" s="157" t="s">
        <v>706</v>
      </c>
      <c r="B640" s="82" t="s">
        <v>421</v>
      </c>
      <c r="C640" s="82" t="s">
        <v>533</v>
      </c>
      <c r="D640" s="196">
        <v>45108</v>
      </c>
      <c r="E640" s="196">
        <v>45138</v>
      </c>
      <c r="F640" s="193">
        <v>0</v>
      </c>
      <c r="G640" s="160">
        <v>3000</v>
      </c>
      <c r="H640" s="37">
        <v>45124</v>
      </c>
      <c r="I640" s="203" t="s">
        <v>698</v>
      </c>
      <c r="J640" s="1" t="s">
        <v>694</v>
      </c>
      <c r="K640" t="str" cm="1">
        <f t="array" ref="K640">_xlfn.IFS(I640="租金",TEXT(D640,"m/d")&amp;"-"&amp;TEXT(E640,"m/d")&amp;IF(F640,"欠"&amp;(-F640),"已清"),I640="押金","押金"&amp;IF(F640,"欠"&amp;(-F640),"已清"))</f>
        <v>7/1-7/31已清</v>
      </c>
    </row>
    <row r="641" spans="1:11" hidden="1" x14ac:dyDescent="0.15">
      <c r="A641" s="157" t="s">
        <v>732</v>
      </c>
      <c r="B641" s="82" t="s">
        <v>609</v>
      </c>
      <c r="C641" s="82" t="s">
        <v>610</v>
      </c>
      <c r="D641" s="196">
        <v>45113</v>
      </c>
      <c r="E641" s="196">
        <v>45143</v>
      </c>
      <c r="F641" s="193">
        <v>0</v>
      </c>
      <c r="G641" s="160">
        <v>5500</v>
      </c>
      <c r="H641" s="37">
        <v>45124</v>
      </c>
      <c r="I641" s="203" t="s">
        <v>698</v>
      </c>
      <c r="J641" s="1" t="s">
        <v>694</v>
      </c>
      <c r="K641" t="str" cm="1">
        <f t="array" ref="K641">_xlfn.IFS(I641="租金",TEXT(D641,"m/d")&amp;"-"&amp;TEXT(E641,"m/d")&amp;IF(F641,"欠"&amp;(-F641),"已清"),I641="押金","押金"&amp;IF(F641,"欠"&amp;(-F641),"已清"))</f>
        <v>7/6-8/5已清</v>
      </c>
    </row>
    <row r="642" spans="1:11" hidden="1" x14ac:dyDescent="0.15">
      <c r="A642" s="157" t="s">
        <v>870</v>
      </c>
      <c r="B642" s="82" t="s">
        <v>476</v>
      </c>
      <c r="C642" s="82" t="s">
        <v>477</v>
      </c>
      <c r="D642" s="196">
        <v>45089</v>
      </c>
      <c r="E642" s="196">
        <v>45118</v>
      </c>
      <c r="F642" s="193">
        <v>-4000</v>
      </c>
      <c r="G642" s="160">
        <v>3200</v>
      </c>
      <c r="H642" s="37">
        <v>45124</v>
      </c>
      <c r="I642" s="203" t="s">
        <v>698</v>
      </c>
      <c r="J642" s="1" t="s">
        <v>694</v>
      </c>
      <c r="K642" t="str" cm="1">
        <f t="array" ref="K642">_xlfn.IFS(I642="租金",TEXT(D642,"m/d")&amp;"-"&amp;TEXT(E642,"m/d")&amp;IF(F642,"欠"&amp;(-F642),"已清"),I642="押金","押金"&amp;IF(F642,"欠"&amp;(-F642),"已清"))</f>
        <v>6/12-7/11欠4000</v>
      </c>
    </row>
    <row r="643" spans="1:11" hidden="1" x14ac:dyDescent="0.15">
      <c r="A643" s="157" t="s">
        <v>771</v>
      </c>
      <c r="B643" s="82" t="s">
        <v>611</v>
      </c>
      <c r="C643" s="82" t="s">
        <v>612</v>
      </c>
      <c r="D643" s="196">
        <v>45108</v>
      </c>
      <c r="E643" s="196">
        <v>45138</v>
      </c>
      <c r="F643" s="193">
        <v>-1500</v>
      </c>
      <c r="G643" s="214">
        <v>1500</v>
      </c>
      <c r="H643" s="37">
        <v>45124</v>
      </c>
      <c r="I643" s="203" t="s">
        <v>698</v>
      </c>
      <c r="J643" s="1" t="s">
        <v>695</v>
      </c>
      <c r="K643" t="str" cm="1">
        <f t="array" ref="K643">_xlfn.IFS(I643="租金",TEXT(D643,"m/d")&amp;"-"&amp;TEXT(E643,"m/d")&amp;IF(F643,"欠"&amp;(-F643),"已清"),I643="押金","押金"&amp;IF(F643,"欠"&amp;(-F643),"已清"))</f>
        <v>7/1-7/31欠1500</v>
      </c>
    </row>
    <row r="644" spans="1:11" hidden="1" x14ac:dyDescent="0.15">
      <c r="A644" s="157" t="s">
        <v>882</v>
      </c>
      <c r="B644" s="82" t="s">
        <v>489</v>
      </c>
      <c r="C644" s="82" t="s">
        <v>490</v>
      </c>
      <c r="D644" s="196">
        <v>45125</v>
      </c>
      <c r="E644" s="196">
        <v>45155</v>
      </c>
      <c r="F644" s="193">
        <v>-4000</v>
      </c>
      <c r="G644" s="160">
        <v>4000</v>
      </c>
      <c r="H644" s="37">
        <v>45124</v>
      </c>
      <c r="I644" s="203" t="s">
        <v>698</v>
      </c>
      <c r="J644" s="1" t="s">
        <v>694</v>
      </c>
      <c r="K644" t="str" cm="1">
        <f t="array" ref="K644">_xlfn.IFS(I644="租金",TEXT(D644,"m/d")&amp;"-"&amp;TEXT(E644,"m/d")&amp;IF(F644,"欠"&amp;(-F644),"已清"),I644="押金","押金"&amp;IF(F644,"欠"&amp;(-F644),"已清"))</f>
        <v>7/18-8/17欠4000</v>
      </c>
    </row>
    <row r="645" spans="1:11" hidden="1" x14ac:dyDescent="0.15">
      <c r="A645" s="157" t="s">
        <v>722</v>
      </c>
      <c r="B645" s="82" t="s">
        <v>400</v>
      </c>
      <c r="C645" s="82" t="s">
        <v>294</v>
      </c>
      <c r="D645" s="196">
        <v>45119</v>
      </c>
      <c r="E645" s="196">
        <v>45149</v>
      </c>
      <c r="F645" s="193">
        <v>-5500</v>
      </c>
      <c r="G645" s="160">
        <v>1600</v>
      </c>
      <c r="H645" s="37">
        <v>45124</v>
      </c>
      <c r="I645" s="203" t="s">
        <v>698</v>
      </c>
      <c r="J645" s="1" t="s">
        <v>694</v>
      </c>
      <c r="K645" t="str" cm="1">
        <f t="array" ref="K645">_xlfn.IFS(I645="租金",TEXT(D645,"m/d")&amp;"-"&amp;TEXT(E645,"m/d")&amp;IF(F645,"欠"&amp;(-F645),"已清"),I645="押金","押金"&amp;IF(F645,"欠"&amp;(-F645),"已清"))</f>
        <v>7/12-8/11欠5500</v>
      </c>
    </row>
    <row r="646" spans="1:11" hidden="1" x14ac:dyDescent="0.15">
      <c r="A646" s="157" t="s">
        <v>893</v>
      </c>
      <c r="B646" s="82" t="s">
        <v>622</v>
      </c>
      <c r="C646" s="82" t="s">
        <v>582</v>
      </c>
      <c r="D646" s="196">
        <v>45113</v>
      </c>
      <c r="E646" s="196">
        <v>45143</v>
      </c>
      <c r="F646" s="193">
        <v>0</v>
      </c>
      <c r="G646" s="160">
        <v>3500</v>
      </c>
      <c r="H646" s="37">
        <v>45124</v>
      </c>
      <c r="I646" s="203" t="s">
        <v>698</v>
      </c>
      <c r="J646" s="1" t="s">
        <v>694</v>
      </c>
      <c r="K646" t="str" cm="1">
        <f t="array" ref="K646">_xlfn.IFS(I646="租金",TEXT(D646,"m/d")&amp;"-"&amp;TEXT(E646,"m/d")&amp;IF(F646,"欠"&amp;(-F646),"已清"),I646="押金","押金"&amp;IF(F646,"欠"&amp;(-F646),"已清"))</f>
        <v>7/6-8/5已清</v>
      </c>
    </row>
    <row r="647" spans="1:11" hidden="1" x14ac:dyDescent="0.15">
      <c r="A647" s="157" t="s">
        <v>894</v>
      </c>
      <c r="B647" s="82" t="s">
        <v>835</v>
      </c>
      <c r="C647" s="82" t="s">
        <v>589</v>
      </c>
      <c r="D647" s="196">
        <v>45120</v>
      </c>
      <c r="E647" s="196">
        <v>45150</v>
      </c>
      <c r="F647" s="193">
        <v>-3600</v>
      </c>
      <c r="G647" s="214">
        <v>1200</v>
      </c>
      <c r="H647" s="37">
        <v>45124</v>
      </c>
      <c r="I647" s="203" t="s">
        <v>698</v>
      </c>
      <c r="J647" s="1" t="s">
        <v>695</v>
      </c>
      <c r="K647" t="str" cm="1">
        <f t="array" ref="K647">_xlfn.IFS(I647="租金",TEXT(D647,"m/d")&amp;"-"&amp;TEXT(E647,"m/d")&amp;IF(F647,"欠"&amp;(-F647),"已清"),I647="押金","押金"&amp;IF(F647,"欠"&amp;(-F647),"已清"))</f>
        <v>7/13-8/12欠3600</v>
      </c>
    </row>
    <row r="648" spans="1:11" x14ac:dyDescent="0.15">
      <c r="A648" s="157" t="s">
        <v>929</v>
      </c>
      <c r="B648" s="82" t="s">
        <v>937</v>
      </c>
      <c r="C648" s="82" t="s">
        <v>557</v>
      </c>
      <c r="D648" s="196">
        <v>45100</v>
      </c>
      <c r="E648" s="196">
        <v>45129</v>
      </c>
      <c r="F648" s="193">
        <v>2000</v>
      </c>
      <c r="G648" s="216">
        <v>2000</v>
      </c>
      <c r="H648" s="37">
        <v>45124</v>
      </c>
      <c r="I648" s="203" t="s">
        <v>1171</v>
      </c>
      <c r="J648" s="1" t="s">
        <v>694</v>
      </c>
    </row>
    <row r="649" spans="1:11" hidden="1" x14ac:dyDescent="0.15">
      <c r="A649" s="157" t="s">
        <v>990</v>
      </c>
      <c r="B649" s="82" t="s">
        <v>987</v>
      </c>
      <c r="C649" s="82" t="s">
        <v>519</v>
      </c>
      <c r="D649" s="196">
        <v>45115</v>
      </c>
      <c r="E649" s="196">
        <v>45145</v>
      </c>
      <c r="F649" s="193">
        <v>-1700</v>
      </c>
      <c r="G649" s="160">
        <v>1700</v>
      </c>
      <c r="H649" s="37">
        <v>45124</v>
      </c>
      <c r="I649" s="203" t="s">
        <v>698</v>
      </c>
      <c r="J649" s="1" t="s">
        <v>694</v>
      </c>
      <c r="K649" t="str" cm="1">
        <f t="array" ref="K649">_xlfn.IFS(I649="租金",TEXT(D649,"m/d")&amp;"-"&amp;TEXT(E649,"m/d")&amp;IF(F649,"欠"&amp;(-F649),"已清"),I649="押金","押金"&amp;IF(F649,"欠"&amp;(-F649),"已清"))</f>
        <v>7/8-8/7欠1700</v>
      </c>
    </row>
    <row r="650" spans="1:11" hidden="1" x14ac:dyDescent="0.15">
      <c r="A650" s="157" t="s">
        <v>1011</v>
      </c>
      <c r="B650" s="82" t="s">
        <v>1012</v>
      </c>
      <c r="C650" s="82" t="s">
        <v>261</v>
      </c>
      <c r="D650" s="196">
        <v>45121</v>
      </c>
      <c r="E650" s="196">
        <v>45151</v>
      </c>
      <c r="F650" s="193">
        <v>0</v>
      </c>
      <c r="G650" s="160">
        <v>6500</v>
      </c>
      <c r="H650" s="37">
        <v>45124</v>
      </c>
      <c r="I650" s="203" t="s">
        <v>698</v>
      </c>
      <c r="J650" s="1" t="s">
        <v>694</v>
      </c>
      <c r="K650" t="str" cm="1">
        <f t="array" ref="K650">_xlfn.IFS(I650="租金",TEXT(D650,"m/d")&amp;"-"&amp;TEXT(E650,"m/d")&amp;IF(F650,"欠"&amp;(-F650),"已清"),I650="押金","押金"&amp;IF(F650,"欠"&amp;(-F650),"已清"))</f>
        <v>7/14-8/13已清</v>
      </c>
    </row>
    <row r="651" spans="1:11" hidden="1" x14ac:dyDescent="0.15">
      <c r="A651" s="157" t="s">
        <v>1021</v>
      </c>
      <c r="B651" s="82" t="s">
        <v>1028</v>
      </c>
      <c r="C651" s="82" t="s">
        <v>465</v>
      </c>
      <c r="D651" s="196">
        <v>45124</v>
      </c>
      <c r="E651" s="196">
        <v>45154</v>
      </c>
      <c r="F651" s="193">
        <v>0</v>
      </c>
      <c r="G651" s="160">
        <v>7000</v>
      </c>
      <c r="H651" s="37">
        <v>45124</v>
      </c>
      <c r="I651" s="203" t="s">
        <v>698</v>
      </c>
      <c r="J651" s="1" t="s">
        <v>694</v>
      </c>
      <c r="K651" t="str" cm="1">
        <f t="array" ref="K651">_xlfn.IFS(I651="租金",TEXT(D651,"m/d")&amp;"-"&amp;TEXT(E651,"m/d")&amp;IF(F651,"欠"&amp;(-F651),"已清"),I651="押金","押金"&amp;IF(F651,"欠"&amp;(-F651),"已清"))</f>
        <v>7/17-8/16已清</v>
      </c>
    </row>
    <row r="652" spans="1:11" hidden="1" x14ac:dyDescent="0.15">
      <c r="A652" s="157" t="s">
        <v>1032</v>
      </c>
      <c r="B652" s="82" t="s">
        <v>1035</v>
      </c>
      <c r="C652" s="82" t="s">
        <v>494</v>
      </c>
      <c r="D652" s="196">
        <v>45124</v>
      </c>
      <c r="E652" s="196">
        <v>45154</v>
      </c>
      <c r="F652" s="193">
        <v>0</v>
      </c>
      <c r="G652" s="160">
        <v>7200</v>
      </c>
      <c r="H652" s="37">
        <v>45124</v>
      </c>
      <c r="I652" s="203" t="s">
        <v>698</v>
      </c>
      <c r="J652" s="1" t="s">
        <v>694</v>
      </c>
      <c r="K652" t="str" cm="1">
        <f t="array" ref="K652">_xlfn.IFS(I652="租金",TEXT(D652,"m/d")&amp;"-"&amp;TEXT(E652,"m/d")&amp;IF(F652,"欠"&amp;(-F652),"已清"),I652="押金","押金"&amp;IF(F652,"欠"&amp;(-F652),"已清"))</f>
        <v>7/17-8/16已清</v>
      </c>
    </row>
    <row r="653" spans="1:11" hidden="1" x14ac:dyDescent="0.15">
      <c r="A653" s="157" t="s">
        <v>1034</v>
      </c>
      <c r="B653" s="82" t="s">
        <v>1036</v>
      </c>
      <c r="C653" s="82" t="s">
        <v>431</v>
      </c>
      <c r="D653" s="196">
        <v>45125</v>
      </c>
      <c r="E653" s="196">
        <v>45155</v>
      </c>
      <c r="F653" s="193">
        <v>0</v>
      </c>
      <c r="G653" s="160">
        <v>7200</v>
      </c>
      <c r="H653" s="37">
        <v>45124</v>
      </c>
      <c r="I653" s="203" t="s">
        <v>698</v>
      </c>
      <c r="J653" s="1" t="s">
        <v>694</v>
      </c>
      <c r="K653" t="str" cm="1">
        <f t="array" ref="K653">_xlfn.IFS(I653="租金",TEXT(D653,"m/d")&amp;"-"&amp;TEXT(E653,"m/d")&amp;IF(F653,"欠"&amp;(-F653),"已清"),I653="押金","押金"&amp;IF(F653,"欠"&amp;(-F653),"已清"))</f>
        <v>7/18-8/17已清</v>
      </c>
    </row>
    <row r="654" spans="1:11" hidden="1" x14ac:dyDescent="0.15">
      <c r="A654" s="157" t="s">
        <v>1063</v>
      </c>
      <c r="B654" s="82" t="s">
        <v>1064</v>
      </c>
      <c r="C654" s="82" t="s">
        <v>473</v>
      </c>
      <c r="D654" s="196">
        <v>45099</v>
      </c>
      <c r="E654" s="196">
        <v>45128</v>
      </c>
      <c r="F654" s="193">
        <v>-2000</v>
      </c>
      <c r="G654" s="216">
        <v>2000</v>
      </c>
      <c r="H654" s="37">
        <v>45124</v>
      </c>
      <c r="I654" s="203" t="s">
        <v>697</v>
      </c>
      <c r="J654" s="1" t="s">
        <v>694</v>
      </c>
      <c r="K654" t="str" cm="1">
        <f t="array" ref="K654">_xlfn.IFS(I654="租金",TEXT(D654,"m/d")&amp;"-"&amp;TEXT(E654,"m/d")&amp;IF(F654,"欠"&amp;(-F654),"已清"),I654="押金","押金"&amp;IF(F654,"欠"&amp;(-F654),"已清"))</f>
        <v>押金欠2000</v>
      </c>
    </row>
    <row r="655" spans="1:11" hidden="1" x14ac:dyDescent="0.15">
      <c r="A655" s="157" t="s">
        <v>1077</v>
      </c>
      <c r="B655" s="82" t="s">
        <v>1078</v>
      </c>
      <c r="C655" s="82" t="s">
        <v>447</v>
      </c>
      <c r="D655" s="196">
        <v>45103</v>
      </c>
      <c r="E655" s="196">
        <v>45132</v>
      </c>
      <c r="F655" s="193">
        <v>-2000</v>
      </c>
      <c r="G655" s="216">
        <v>2000</v>
      </c>
      <c r="H655" s="37">
        <v>45124</v>
      </c>
      <c r="I655" s="203" t="s">
        <v>697</v>
      </c>
      <c r="J655" s="1" t="s">
        <v>694</v>
      </c>
      <c r="K655" t="str" cm="1">
        <f t="array" ref="K655">_xlfn.IFS(I655="租金",TEXT(D655,"m/d")&amp;"-"&amp;TEXT(E655,"m/d")&amp;IF(F655,"欠"&amp;(-F655),"已清"),I655="押金","押金"&amp;IF(F655,"欠"&amp;(-F655),"已清"))</f>
        <v>押金欠2000</v>
      </c>
    </row>
    <row r="656" spans="1:11" hidden="1" x14ac:dyDescent="0.15">
      <c r="A656" s="157" t="s">
        <v>1155</v>
      </c>
      <c r="B656" s="82" t="s">
        <v>1153</v>
      </c>
      <c r="C656" s="82" t="s">
        <v>488</v>
      </c>
      <c r="D656" s="196">
        <v>45125</v>
      </c>
      <c r="E656" s="196">
        <v>45155</v>
      </c>
      <c r="F656" s="193">
        <v>0</v>
      </c>
      <c r="G656" s="216">
        <v>8000</v>
      </c>
      <c r="H656" s="37">
        <v>45124</v>
      </c>
      <c r="I656" s="203" t="s">
        <v>697</v>
      </c>
      <c r="J656" s="1" t="s">
        <v>694</v>
      </c>
      <c r="K656" t="str" cm="1">
        <f t="array" ref="K656">_xlfn.IFS(I656="租金",TEXT(D656,"m/d")&amp;"-"&amp;TEXT(E656,"m/d")&amp;IF(F656,"欠"&amp;(-F656),"已清"),I656="押金","押金"&amp;IF(F656,"欠"&amp;(-F656),"已清"))</f>
        <v>押金已清</v>
      </c>
    </row>
    <row r="657" spans="1:11" hidden="1" x14ac:dyDescent="0.15">
      <c r="A657" s="157" t="s">
        <v>1155</v>
      </c>
      <c r="B657" s="82" t="s">
        <v>1153</v>
      </c>
      <c r="C657" s="82" t="s">
        <v>488</v>
      </c>
      <c r="D657" s="196">
        <v>45125</v>
      </c>
      <c r="E657" s="196">
        <v>45155</v>
      </c>
      <c r="F657" s="193">
        <v>-4600</v>
      </c>
      <c r="G657" s="216">
        <v>2000</v>
      </c>
      <c r="H657" s="37">
        <v>45124</v>
      </c>
      <c r="I657" s="203" t="s">
        <v>698</v>
      </c>
      <c r="J657" s="1" t="s">
        <v>694</v>
      </c>
      <c r="K657" t="str" cm="1">
        <f t="array" ref="K657">_xlfn.IFS(I657="租金",TEXT(D657,"m/d")&amp;"-"&amp;TEXT(E657,"m/d")&amp;IF(F657,"欠"&amp;(-F657),"已清"),I657="押金","押金"&amp;IF(F657,"欠"&amp;(-F657),"已清"))</f>
        <v>7/18-8/17欠4600</v>
      </c>
    </row>
    <row r="658" spans="1:11" hidden="1" x14ac:dyDescent="0.15">
      <c r="A658" s="157" t="s">
        <v>841</v>
      </c>
      <c r="B658" s="82" t="s">
        <v>554</v>
      </c>
      <c r="C658" s="82" t="s">
        <v>555</v>
      </c>
      <c r="D658" s="196">
        <v>45078</v>
      </c>
      <c r="E658" s="196">
        <v>45107</v>
      </c>
      <c r="F658" s="193">
        <v>0</v>
      </c>
      <c r="G658" s="160">
        <v>2500</v>
      </c>
      <c r="H658" s="37">
        <v>45125</v>
      </c>
      <c r="I658" s="203" t="s">
        <v>698</v>
      </c>
      <c r="J658" s="1" t="s">
        <v>694</v>
      </c>
      <c r="K658" t="str" cm="1">
        <f t="array" ref="K658">_xlfn.IFS(I658="租金",TEXT(D658,"m/d")&amp;"-"&amp;TEXT(E658,"m/d")&amp;IF(F658,"欠"&amp;(-F658),"已清"),I658="押金","押金"&amp;IF(F658,"欠"&amp;(-F658),"已清"))</f>
        <v>6/1-6/30已清</v>
      </c>
    </row>
    <row r="659" spans="1:11" hidden="1" x14ac:dyDescent="0.15">
      <c r="A659" s="157" t="s">
        <v>766</v>
      </c>
      <c r="B659" s="82" t="s">
        <v>305</v>
      </c>
      <c r="C659" s="82" t="s">
        <v>548</v>
      </c>
      <c r="D659" s="196">
        <v>45117</v>
      </c>
      <c r="E659" s="196">
        <v>45123</v>
      </c>
      <c r="F659" s="193">
        <v>0</v>
      </c>
      <c r="G659" s="160">
        <v>1750</v>
      </c>
      <c r="H659" s="37">
        <v>45125</v>
      </c>
      <c r="I659" s="203" t="s">
        <v>698</v>
      </c>
      <c r="J659" s="1" t="s">
        <v>694</v>
      </c>
      <c r="K659" t="str" cm="1">
        <f t="array" ref="K659">_xlfn.IFS(I659="租金",TEXT(D659,"m/d")&amp;"-"&amp;TEXT(E659,"m/d")&amp;IF(F659,"欠"&amp;(-F659),"已清"),I659="押金","押金"&amp;IF(F659,"欠"&amp;(-F659),"已清"))</f>
        <v>7/10-7/16已清</v>
      </c>
    </row>
    <row r="660" spans="1:11" hidden="1" x14ac:dyDescent="0.15">
      <c r="A660" s="157" t="s">
        <v>763</v>
      </c>
      <c r="B660" s="82" t="s">
        <v>308</v>
      </c>
      <c r="C660" s="82" t="s">
        <v>376</v>
      </c>
      <c r="D660" s="196">
        <v>45102</v>
      </c>
      <c r="E660" s="196">
        <v>45131</v>
      </c>
      <c r="F660" s="193">
        <v>0</v>
      </c>
      <c r="G660" s="160">
        <v>5000</v>
      </c>
      <c r="H660" s="37">
        <v>45125</v>
      </c>
      <c r="I660" s="203" t="s">
        <v>698</v>
      </c>
      <c r="J660" s="1" t="s">
        <v>694</v>
      </c>
      <c r="K660" t="str" cm="1">
        <f t="array" ref="K660">_xlfn.IFS(I660="租金",TEXT(D660,"m/d")&amp;"-"&amp;TEXT(E660,"m/d")&amp;IF(F660,"欠"&amp;(-F660),"已清"),I660="押金","押金"&amp;IF(F660,"欠"&amp;(-F660),"已清"))</f>
        <v>6/25-7/24已清</v>
      </c>
    </row>
    <row r="661" spans="1:11" hidden="1" x14ac:dyDescent="0.15">
      <c r="A661" s="157" t="s">
        <v>852</v>
      </c>
      <c r="B661" s="82" t="s">
        <v>460</v>
      </c>
      <c r="C661" s="82" t="s">
        <v>461</v>
      </c>
      <c r="D661" s="196">
        <v>45114</v>
      </c>
      <c r="E661" s="196">
        <v>45144</v>
      </c>
      <c r="F661" s="193">
        <v>-5000</v>
      </c>
      <c r="G661" s="160">
        <v>2000</v>
      </c>
      <c r="H661" s="37">
        <v>45125</v>
      </c>
      <c r="I661" s="203" t="s">
        <v>698</v>
      </c>
      <c r="J661" s="1" t="s">
        <v>694</v>
      </c>
      <c r="K661" t="str" cm="1">
        <f t="array" ref="K661">_xlfn.IFS(I661="租金",TEXT(D661,"m/d")&amp;"-"&amp;TEXT(E661,"m/d")&amp;IF(F661,"欠"&amp;(-F661),"已清"),I661="押金","押金"&amp;IF(F661,"欠"&amp;(-F661),"已清"))</f>
        <v>7/7-8/6欠5000</v>
      </c>
    </row>
    <row r="662" spans="1:11" hidden="1" x14ac:dyDescent="0.15">
      <c r="A662" s="157" t="s">
        <v>738</v>
      </c>
      <c r="B662" s="82" t="s">
        <v>474</v>
      </c>
      <c r="C662" s="82" t="s">
        <v>475</v>
      </c>
      <c r="D662" s="196">
        <v>45114</v>
      </c>
      <c r="E662" s="196">
        <v>45144</v>
      </c>
      <c r="F662" s="193">
        <v>-5000</v>
      </c>
      <c r="G662" s="160">
        <v>2000</v>
      </c>
      <c r="H662" s="37">
        <v>45125</v>
      </c>
      <c r="I662" s="203" t="s">
        <v>698</v>
      </c>
      <c r="J662" s="1" t="s">
        <v>694</v>
      </c>
      <c r="K662" t="str" cm="1">
        <f t="array" ref="K662">_xlfn.IFS(I662="租金",TEXT(D662,"m/d")&amp;"-"&amp;TEXT(E662,"m/d")&amp;IF(F662,"欠"&amp;(-F662),"已清"),I662="押金","押金"&amp;IF(F662,"欠"&amp;(-F662),"已清"))</f>
        <v>7/7-8/6欠5000</v>
      </c>
    </row>
    <row r="663" spans="1:11" hidden="1" x14ac:dyDescent="0.15">
      <c r="A663" s="157" t="s">
        <v>854</v>
      </c>
      <c r="B663" s="82" t="s">
        <v>441</v>
      </c>
      <c r="C663" s="82" t="s">
        <v>442</v>
      </c>
      <c r="D663" s="196">
        <v>45117</v>
      </c>
      <c r="E663" s="196">
        <v>45147</v>
      </c>
      <c r="F663" s="193">
        <v>-6000</v>
      </c>
      <c r="G663" s="160">
        <v>1000</v>
      </c>
      <c r="H663" s="37">
        <v>45125</v>
      </c>
      <c r="I663" s="203" t="s">
        <v>698</v>
      </c>
      <c r="J663" s="1" t="s">
        <v>694</v>
      </c>
      <c r="K663" t="str" cm="1">
        <f t="array" ref="K663">_xlfn.IFS(I663="租金",TEXT(D663,"m/d")&amp;"-"&amp;TEXT(E663,"m/d")&amp;IF(F663,"欠"&amp;(-F663),"已清"),I663="押金","押金"&amp;IF(F663,"欠"&amp;(-F663),"已清"))</f>
        <v>7/10-8/9欠6000</v>
      </c>
    </row>
    <row r="664" spans="1:11" hidden="1" x14ac:dyDescent="0.15">
      <c r="A664" s="157" t="s">
        <v>818</v>
      </c>
      <c r="B664" s="82" t="s">
        <v>306</v>
      </c>
      <c r="C664" s="82" t="s">
        <v>560</v>
      </c>
      <c r="D664" s="196">
        <v>45125</v>
      </c>
      <c r="E664" s="196">
        <v>45131</v>
      </c>
      <c r="F664" s="193">
        <v>0</v>
      </c>
      <c r="G664" s="160">
        <v>1950</v>
      </c>
      <c r="H664" s="37">
        <v>45125</v>
      </c>
      <c r="I664" s="203" t="s">
        <v>698</v>
      </c>
      <c r="J664" s="1" t="s">
        <v>694</v>
      </c>
      <c r="K664" t="str" cm="1">
        <f t="array" ref="K664">_xlfn.IFS(I664="租金",TEXT(D664,"m/d")&amp;"-"&amp;TEXT(E664,"m/d")&amp;IF(F664,"欠"&amp;(-F664),"已清"),I664="押金","押金"&amp;IF(F664,"欠"&amp;(-F664),"已清"))</f>
        <v>7/18-7/24已清</v>
      </c>
    </row>
    <row r="665" spans="1:11" hidden="1" x14ac:dyDescent="0.15">
      <c r="A665" s="157" t="s">
        <v>864</v>
      </c>
      <c r="B665" s="202" t="s">
        <v>483</v>
      </c>
      <c r="C665" s="82" t="s">
        <v>484</v>
      </c>
      <c r="D665" s="196">
        <v>45104</v>
      </c>
      <c r="E665" s="196">
        <v>45133</v>
      </c>
      <c r="F665" s="193">
        <v>-3500</v>
      </c>
      <c r="G665" s="214">
        <v>3500</v>
      </c>
      <c r="H665" s="37">
        <v>45125</v>
      </c>
      <c r="I665" s="203" t="s">
        <v>698</v>
      </c>
      <c r="J665" s="1" t="s">
        <v>695</v>
      </c>
      <c r="K665" t="str" cm="1">
        <f t="array" ref="K665">_xlfn.IFS(I665="租金",TEXT(D665,"m/d")&amp;"-"&amp;TEXT(E665,"m/d")&amp;IF(F665,"欠"&amp;(-F665),"已清"),I665="押金","押金"&amp;IF(F665,"欠"&amp;(-F665),"已清"))</f>
        <v>6/27-7/26欠3500</v>
      </c>
    </row>
    <row r="666" spans="1:11" hidden="1" x14ac:dyDescent="0.15">
      <c r="A666" s="157" t="s">
        <v>876</v>
      </c>
      <c r="B666" s="82" t="s">
        <v>505</v>
      </c>
      <c r="C666" s="82" t="s">
        <v>380</v>
      </c>
      <c r="D666" s="196">
        <v>45100</v>
      </c>
      <c r="E666" s="196">
        <v>45129</v>
      </c>
      <c r="F666" s="193">
        <v>0</v>
      </c>
      <c r="G666" s="214">
        <v>1000</v>
      </c>
      <c r="H666" s="37">
        <v>45125</v>
      </c>
      <c r="I666" s="203" t="s">
        <v>698</v>
      </c>
      <c r="J666" s="1" t="s">
        <v>695</v>
      </c>
      <c r="K666" t="str" cm="1">
        <f t="array" ref="K666">_xlfn.IFS(I666="租金",TEXT(D666,"m/d")&amp;"-"&amp;TEXT(E666,"m/d")&amp;IF(F666,"欠"&amp;(-F666),"已清"),I666="押金","押金"&amp;IF(F666,"欠"&amp;(-F666),"已清"))</f>
        <v>6/23-7/22已清</v>
      </c>
    </row>
    <row r="667" spans="1:11" hidden="1" x14ac:dyDescent="0.15">
      <c r="A667" s="157" t="s">
        <v>879</v>
      </c>
      <c r="B667" s="82" t="s">
        <v>252</v>
      </c>
      <c r="C667" s="82" t="s">
        <v>258</v>
      </c>
      <c r="D667" s="196">
        <v>45123</v>
      </c>
      <c r="E667" s="196">
        <v>45129</v>
      </c>
      <c r="F667" s="193">
        <v>0</v>
      </c>
      <c r="G667" s="160">
        <v>1950</v>
      </c>
      <c r="H667" s="37">
        <v>45125</v>
      </c>
      <c r="I667" s="203" t="s">
        <v>698</v>
      </c>
      <c r="J667" s="1" t="s">
        <v>694</v>
      </c>
      <c r="K667" t="str" cm="1">
        <f t="array" ref="K667">_xlfn.IFS(I667="租金",TEXT(D667,"m/d")&amp;"-"&amp;TEXT(E667,"m/d")&amp;IF(F667,"欠"&amp;(-F667),"已清"),I667="押金","押金"&amp;IF(F667,"欠"&amp;(-F667),"已清"))</f>
        <v>7/16-7/22已清</v>
      </c>
    </row>
    <row r="668" spans="1:11" hidden="1" x14ac:dyDescent="0.15">
      <c r="A668" s="157" t="s">
        <v>770</v>
      </c>
      <c r="B668" s="82" t="s">
        <v>478</v>
      </c>
      <c r="C668" s="82" t="s">
        <v>479</v>
      </c>
      <c r="D668" s="196">
        <v>45115</v>
      </c>
      <c r="E668" s="196">
        <v>45145</v>
      </c>
      <c r="F668" s="193">
        <v>-500</v>
      </c>
      <c r="G668" s="160">
        <v>3600</v>
      </c>
      <c r="H668" s="37">
        <v>45125</v>
      </c>
      <c r="I668" s="203" t="s">
        <v>698</v>
      </c>
      <c r="J668" s="1" t="s">
        <v>694</v>
      </c>
      <c r="K668" t="str" cm="1">
        <f t="array" ref="K668">_xlfn.IFS(I668="租金",TEXT(D668,"m/d")&amp;"-"&amp;TEXT(E668,"m/d")&amp;IF(F668,"欠"&amp;(-F668),"已清"),I668="押金","押金"&amp;IF(F668,"欠"&amp;(-F668),"已清"))</f>
        <v>7/8-8/7欠500</v>
      </c>
    </row>
    <row r="669" spans="1:11" hidden="1" x14ac:dyDescent="0.15">
      <c r="A669" s="157" t="s">
        <v>774</v>
      </c>
      <c r="B669" s="82" t="s">
        <v>310</v>
      </c>
      <c r="C669" s="82" t="s">
        <v>298</v>
      </c>
      <c r="D669" s="196">
        <v>45122</v>
      </c>
      <c r="E669" s="196">
        <v>45152</v>
      </c>
      <c r="F669" s="193">
        <v>-4500</v>
      </c>
      <c r="G669" s="160">
        <v>2000</v>
      </c>
      <c r="H669" s="37">
        <v>45125</v>
      </c>
      <c r="I669" s="203" t="s">
        <v>698</v>
      </c>
      <c r="J669" s="1" t="s">
        <v>694</v>
      </c>
      <c r="K669" t="str" cm="1">
        <f t="array" ref="K669">_xlfn.IFS(I669="租金",TEXT(D669,"m/d")&amp;"-"&amp;TEXT(E669,"m/d")&amp;IF(F669,"欠"&amp;(-F669),"已清"),I669="押金","押金"&amp;IF(F669,"欠"&amp;(-F669),"已清"))</f>
        <v>7/15-8/14欠4500</v>
      </c>
    </row>
    <row r="670" spans="1:11" hidden="1" x14ac:dyDescent="0.15">
      <c r="A670" s="157" t="s">
        <v>884</v>
      </c>
      <c r="B670" s="82" t="s">
        <v>322</v>
      </c>
      <c r="C670" s="82" t="s">
        <v>299</v>
      </c>
      <c r="D670" s="196">
        <v>45117</v>
      </c>
      <c r="E670" s="196">
        <v>45123</v>
      </c>
      <c r="F670" s="193">
        <v>0</v>
      </c>
      <c r="G670" s="160">
        <v>1750</v>
      </c>
      <c r="H670" s="37">
        <v>45125</v>
      </c>
      <c r="I670" s="203" t="s">
        <v>698</v>
      </c>
      <c r="J670" s="1" t="s">
        <v>694</v>
      </c>
      <c r="K670" t="str" cm="1">
        <f t="array" ref="K670">_xlfn.IFS(I670="租金",TEXT(D670,"m/d")&amp;"-"&amp;TEXT(E670,"m/d")&amp;IF(F670,"欠"&amp;(-F670),"已清"),I670="押金","押金"&amp;IF(F670,"欠"&amp;(-F670),"已清"))</f>
        <v>7/10-7/16已清</v>
      </c>
    </row>
    <row r="671" spans="1:11" hidden="1" x14ac:dyDescent="0.15">
      <c r="A671" s="157" t="s">
        <v>983</v>
      </c>
      <c r="B671" s="82" t="s">
        <v>984</v>
      </c>
      <c r="C671" s="82" t="s">
        <v>579</v>
      </c>
      <c r="D671" s="196">
        <v>45117</v>
      </c>
      <c r="E671" s="196">
        <v>45123</v>
      </c>
      <c r="F671" s="193">
        <v>0</v>
      </c>
      <c r="G671" s="160">
        <v>1750</v>
      </c>
      <c r="H671" s="37">
        <v>45125</v>
      </c>
      <c r="I671" s="203" t="s">
        <v>698</v>
      </c>
      <c r="J671" s="1" t="s">
        <v>694</v>
      </c>
      <c r="K671" t="str" cm="1">
        <f t="array" ref="K671">_xlfn.IFS(I671="租金",TEXT(D671,"m/d")&amp;"-"&amp;TEXT(E671,"m/d")&amp;IF(F671,"欠"&amp;(-F671),"已清"),I671="押金","押金"&amp;IF(F671,"欠"&amp;(-F671),"已清"))</f>
        <v>7/10-7/16已清</v>
      </c>
    </row>
    <row r="672" spans="1:11" hidden="1" x14ac:dyDescent="0.15">
      <c r="A672" s="157" t="s">
        <v>1004</v>
      </c>
      <c r="B672" s="82" t="s">
        <v>1005</v>
      </c>
      <c r="C672" s="82" t="s">
        <v>532</v>
      </c>
      <c r="D672" s="196">
        <v>45117</v>
      </c>
      <c r="E672" s="196">
        <v>45147</v>
      </c>
      <c r="F672" s="193">
        <v>0</v>
      </c>
      <c r="G672" s="216">
        <v>300</v>
      </c>
      <c r="H672" s="37">
        <v>45125</v>
      </c>
      <c r="I672" s="203" t="s">
        <v>697</v>
      </c>
      <c r="J672" s="1" t="s">
        <v>694</v>
      </c>
      <c r="K672" t="str" cm="1">
        <f t="array" ref="K672">_xlfn.IFS(I672="租金",TEXT(D672,"m/d")&amp;"-"&amp;TEXT(E672,"m/d")&amp;IF(F672,"欠"&amp;(-F672),"已清"),I672="押金","押金"&amp;IF(F672,"欠"&amp;(-F672),"已清"))</f>
        <v>押金已清</v>
      </c>
    </row>
    <row r="673" spans="1:11" hidden="1" x14ac:dyDescent="0.15">
      <c r="A673" s="157" t="s">
        <v>1004</v>
      </c>
      <c r="B673" s="82" t="s">
        <v>1005</v>
      </c>
      <c r="C673" s="82" t="s">
        <v>532</v>
      </c>
      <c r="D673" s="196">
        <v>45117</v>
      </c>
      <c r="E673" s="196">
        <v>45147</v>
      </c>
      <c r="F673" s="193">
        <v>-3800</v>
      </c>
      <c r="G673" s="216">
        <v>3000</v>
      </c>
      <c r="H673" s="37">
        <v>45125</v>
      </c>
      <c r="I673" s="203" t="s">
        <v>698</v>
      </c>
      <c r="J673" s="1" t="s">
        <v>694</v>
      </c>
      <c r="K673" t="str" cm="1">
        <f t="array" ref="K673">_xlfn.IFS(I673="租金",TEXT(D673,"m/d")&amp;"-"&amp;TEXT(E673,"m/d")&amp;IF(F673,"欠"&amp;(-F673),"已清"),I673="押金","押金"&amp;IF(F673,"欠"&amp;(-F673),"已清"))</f>
        <v>7/10-8/9欠3800</v>
      </c>
    </row>
    <row r="674" spans="1:11" hidden="1" x14ac:dyDescent="0.15">
      <c r="A674" s="157" t="s">
        <v>1013</v>
      </c>
      <c r="B674" s="82" t="s">
        <v>1014</v>
      </c>
      <c r="C674" s="82" t="s">
        <v>562</v>
      </c>
      <c r="D674" s="196">
        <v>45117</v>
      </c>
      <c r="E674" s="196">
        <v>45123</v>
      </c>
      <c r="F674" s="193">
        <v>0</v>
      </c>
      <c r="G674" s="160">
        <v>1750</v>
      </c>
      <c r="H674" s="37">
        <v>45125</v>
      </c>
      <c r="I674" s="203" t="s">
        <v>698</v>
      </c>
      <c r="J674" s="1" t="s">
        <v>694</v>
      </c>
      <c r="K674" t="str" cm="1">
        <f t="array" ref="K674">_xlfn.IFS(I674="租金",TEXT(D674,"m/d")&amp;"-"&amp;TEXT(E674,"m/d")&amp;IF(F674,"欠"&amp;(-F674),"已清"),I674="押金","押金"&amp;IF(F674,"欠"&amp;(-F674),"已清"))</f>
        <v>7/10-7/16已清</v>
      </c>
    </row>
    <row r="675" spans="1:11" hidden="1" x14ac:dyDescent="0.15">
      <c r="A675" s="157" t="s">
        <v>1015</v>
      </c>
      <c r="B675" s="82" t="s">
        <v>1016</v>
      </c>
      <c r="C675" s="82" t="s">
        <v>1017</v>
      </c>
      <c r="D675" s="196">
        <v>45123</v>
      </c>
      <c r="E675" s="196">
        <v>45153</v>
      </c>
      <c r="F675" s="193">
        <v>0</v>
      </c>
      <c r="G675" s="216">
        <v>2000</v>
      </c>
      <c r="H675" s="37">
        <v>45125</v>
      </c>
      <c r="I675" s="203" t="s">
        <v>697</v>
      </c>
      <c r="J675" s="1" t="s">
        <v>694</v>
      </c>
      <c r="K675" t="str" cm="1">
        <f t="array" ref="K675">_xlfn.IFS(I675="租金",TEXT(D675,"m/d")&amp;"-"&amp;TEXT(E675,"m/d")&amp;IF(F675,"欠"&amp;(-F675),"已清"),I675="押金","押金"&amp;IF(F675,"欠"&amp;(-F675),"已清"))</f>
        <v>押金已清</v>
      </c>
    </row>
    <row r="676" spans="1:11" hidden="1" x14ac:dyDescent="0.15">
      <c r="A676" s="157" t="s">
        <v>1015</v>
      </c>
      <c r="B676" s="82" t="s">
        <v>1016</v>
      </c>
      <c r="C676" s="82" t="s">
        <v>1017</v>
      </c>
      <c r="D676" s="196">
        <v>45123</v>
      </c>
      <c r="E676" s="196">
        <v>45153</v>
      </c>
      <c r="F676" s="193">
        <v>-5500</v>
      </c>
      <c r="G676" s="216">
        <v>1000</v>
      </c>
      <c r="H676" s="37">
        <v>45125</v>
      </c>
      <c r="I676" s="203" t="s">
        <v>698</v>
      </c>
      <c r="J676" s="1" t="s">
        <v>694</v>
      </c>
      <c r="K676" t="str" cm="1">
        <f t="array" ref="K676">_xlfn.IFS(I676="租金",TEXT(D676,"m/d")&amp;"-"&amp;TEXT(E676,"m/d")&amp;IF(F676,"欠"&amp;(-F676),"已清"),I676="押金","押金"&amp;IF(F676,"欠"&amp;(-F676),"已清"))</f>
        <v>7/16-8/15欠5500</v>
      </c>
    </row>
    <row r="677" spans="1:11" hidden="1" x14ac:dyDescent="0.15">
      <c r="A677" s="157" t="s">
        <v>1062</v>
      </c>
      <c r="B677" s="82" t="s">
        <v>1056</v>
      </c>
      <c r="C677" s="82" t="s">
        <v>262</v>
      </c>
      <c r="D677" s="196">
        <v>45098</v>
      </c>
      <c r="E677" s="196">
        <v>45127</v>
      </c>
      <c r="F677" s="193">
        <v>0</v>
      </c>
      <c r="G677" s="216">
        <v>2000</v>
      </c>
      <c r="H677" s="37">
        <v>45125</v>
      </c>
      <c r="I677" s="203" t="s">
        <v>697</v>
      </c>
      <c r="J677" s="1" t="s">
        <v>694</v>
      </c>
      <c r="K677" t="str" cm="1">
        <f t="array" ref="K677">_xlfn.IFS(I677="租金",TEXT(D677,"m/d")&amp;"-"&amp;TEXT(E677,"m/d")&amp;IF(F677,"欠"&amp;(-F677),"已清"),I677="押金","押金"&amp;IF(F677,"欠"&amp;(-F677),"已清"))</f>
        <v>押金已清</v>
      </c>
    </row>
    <row r="678" spans="1:11" hidden="1" x14ac:dyDescent="0.15">
      <c r="A678" s="157" t="s">
        <v>826</v>
      </c>
      <c r="B678" s="82" t="s">
        <v>503</v>
      </c>
      <c r="C678" s="82" t="s">
        <v>381</v>
      </c>
      <c r="D678" s="196">
        <v>45097</v>
      </c>
      <c r="E678" s="196">
        <v>45126</v>
      </c>
      <c r="F678" s="193">
        <v>0</v>
      </c>
      <c r="G678" s="160">
        <v>4000</v>
      </c>
      <c r="H678" s="37">
        <v>45126</v>
      </c>
      <c r="I678" s="203" t="s">
        <v>698</v>
      </c>
      <c r="J678" s="1" t="s">
        <v>694</v>
      </c>
      <c r="K678" t="str" cm="1">
        <f t="array" ref="K678">_xlfn.IFS(I678="租金",TEXT(D678,"m/d")&amp;"-"&amp;TEXT(E678,"m/d")&amp;IF(F678,"欠"&amp;(-F678),"已清"),I678="押金","押金"&amp;IF(F678,"欠"&amp;(-F678),"已清"))</f>
        <v>6/20-7/19已清</v>
      </c>
    </row>
    <row r="679" spans="1:11" hidden="1" x14ac:dyDescent="0.15">
      <c r="A679" s="157" t="s">
        <v>700</v>
      </c>
      <c r="B679" s="82" t="s">
        <v>613</v>
      </c>
      <c r="C679" s="82" t="s">
        <v>614</v>
      </c>
      <c r="D679" s="196">
        <v>45126</v>
      </c>
      <c r="E679" s="196">
        <v>45156</v>
      </c>
      <c r="F679" s="193">
        <v>0</v>
      </c>
      <c r="G679" s="160">
        <v>4500</v>
      </c>
      <c r="H679" s="37">
        <v>45126</v>
      </c>
      <c r="I679" s="203" t="s">
        <v>698</v>
      </c>
      <c r="J679" s="1" t="s">
        <v>694</v>
      </c>
      <c r="K679" t="str" cm="1">
        <f t="array" ref="K679">_xlfn.IFS(I679="租金",TEXT(D679,"m/d")&amp;"-"&amp;TEXT(E679,"m/d")&amp;IF(F679,"欠"&amp;(-F679),"已清"),I679="押金","押金"&amp;IF(F679,"欠"&amp;(-F679),"已清"))</f>
        <v>7/19-8/18已清</v>
      </c>
    </row>
    <row r="680" spans="1:11" hidden="1" x14ac:dyDescent="0.15">
      <c r="A680" s="157" t="s">
        <v>749</v>
      </c>
      <c r="B680" s="82" t="s">
        <v>327</v>
      </c>
      <c r="C680" s="82" t="s">
        <v>436</v>
      </c>
      <c r="D680" s="196">
        <v>45119</v>
      </c>
      <c r="E680" s="196">
        <v>45149</v>
      </c>
      <c r="F680" s="193">
        <v>-2000</v>
      </c>
      <c r="G680" s="160">
        <v>5500</v>
      </c>
      <c r="H680" s="37">
        <v>45126</v>
      </c>
      <c r="I680" s="203" t="s">
        <v>698</v>
      </c>
      <c r="J680" s="1" t="s">
        <v>694</v>
      </c>
      <c r="K680" t="str" cm="1">
        <f t="array" ref="K680">_xlfn.IFS(I680="租金",TEXT(D680,"m/d")&amp;"-"&amp;TEXT(E680,"m/d")&amp;IF(F680,"欠"&amp;(-F680),"已清"),I680="押金","押金"&amp;IF(F680,"欠"&amp;(-F680),"已清"))</f>
        <v>7/12-8/11欠2000</v>
      </c>
    </row>
    <row r="681" spans="1:11" hidden="1" x14ac:dyDescent="0.15">
      <c r="A681" s="157" t="s">
        <v>701</v>
      </c>
      <c r="B681" s="82" t="s">
        <v>517</v>
      </c>
      <c r="C681" s="82" t="s">
        <v>518</v>
      </c>
      <c r="D681" s="196">
        <v>45124</v>
      </c>
      <c r="E681" s="196">
        <v>45154</v>
      </c>
      <c r="F681" s="193">
        <v>0</v>
      </c>
      <c r="G681" s="160">
        <v>7200</v>
      </c>
      <c r="H681" s="37">
        <v>45126</v>
      </c>
      <c r="I681" s="203" t="s">
        <v>698</v>
      </c>
      <c r="J681" s="1" t="s">
        <v>694</v>
      </c>
      <c r="K681" t="str" cm="1">
        <f t="array" ref="K681">_xlfn.IFS(I681="租金",TEXT(D681,"m/d")&amp;"-"&amp;TEXT(E681,"m/d")&amp;IF(F681,"欠"&amp;(-F681),"已清"),I681="押金","押金"&amp;IF(F681,"欠"&amp;(-F681),"已清"))</f>
        <v>7/17-8/16已清</v>
      </c>
    </row>
    <row r="682" spans="1:11" hidden="1" x14ac:dyDescent="0.15">
      <c r="A682" s="157" t="s">
        <v>722</v>
      </c>
      <c r="B682" s="82" t="s">
        <v>400</v>
      </c>
      <c r="C682" s="82" t="s">
        <v>294</v>
      </c>
      <c r="D682" s="196">
        <v>45089</v>
      </c>
      <c r="E682" s="196">
        <v>45118</v>
      </c>
      <c r="F682" s="193">
        <v>0</v>
      </c>
      <c r="G682" s="160">
        <v>400</v>
      </c>
      <c r="H682" s="37">
        <v>45126</v>
      </c>
      <c r="I682" s="203" t="s">
        <v>698</v>
      </c>
      <c r="J682" s="1" t="s">
        <v>694</v>
      </c>
      <c r="K682" t="str" cm="1">
        <f t="array" ref="K682">_xlfn.IFS(I682="租金",TEXT(D682,"m/d")&amp;"-"&amp;TEXT(E682,"m/d")&amp;IF(F682,"欠"&amp;(-F682),"已清"),I682="押金","押金"&amp;IF(F682,"欠"&amp;(-F682),"已清"))</f>
        <v>6/12-7/11已清</v>
      </c>
    </row>
    <row r="683" spans="1:11" hidden="1" x14ac:dyDescent="0.15">
      <c r="A683" s="157" t="s">
        <v>887</v>
      </c>
      <c r="B683" s="82" t="s">
        <v>357</v>
      </c>
      <c r="C683" s="82" t="s">
        <v>364</v>
      </c>
      <c r="D683" s="196">
        <v>45108</v>
      </c>
      <c r="E683" s="196">
        <v>45138</v>
      </c>
      <c r="F683" s="193">
        <v>-4000</v>
      </c>
      <c r="G683" s="160">
        <v>1500</v>
      </c>
      <c r="H683" s="37">
        <v>45126</v>
      </c>
      <c r="I683" s="203" t="s">
        <v>698</v>
      </c>
      <c r="J683" s="1" t="s">
        <v>694</v>
      </c>
      <c r="K683" t="str" cm="1">
        <f t="array" ref="K683">_xlfn.IFS(I683="租金",TEXT(D683,"m/d")&amp;"-"&amp;TEXT(E683,"m/d")&amp;IF(F683,"欠"&amp;(-F683),"已清"),I683="押金","押金"&amp;IF(F683,"欠"&amp;(-F683),"已清"))</f>
        <v>7/1-7/31欠4000</v>
      </c>
    </row>
    <row r="684" spans="1:11" hidden="1" x14ac:dyDescent="0.15">
      <c r="A684" s="157" t="s">
        <v>969</v>
      </c>
      <c r="B684" s="82" t="s">
        <v>970</v>
      </c>
      <c r="C684" s="82" t="s">
        <v>493</v>
      </c>
      <c r="D684" s="196">
        <v>45108</v>
      </c>
      <c r="E684" s="196">
        <v>45138</v>
      </c>
      <c r="F684" s="193">
        <v>0</v>
      </c>
      <c r="G684" s="225">
        <v>8500</v>
      </c>
      <c r="H684" s="37">
        <v>45126</v>
      </c>
      <c r="I684" s="203" t="s">
        <v>698</v>
      </c>
      <c r="J684" s="1" t="s">
        <v>1145</v>
      </c>
      <c r="K684" t="str" cm="1">
        <f t="array" ref="K684">_xlfn.IFS(I684="租金",TEXT(D684,"m/d")&amp;"-"&amp;TEXT(E684,"m/d")&amp;IF(F684,"欠"&amp;(-F684),"已清"),I684="押金","押金"&amp;IF(F684,"欠"&amp;(-F684),"已清"))</f>
        <v>7/1-7/31已清</v>
      </c>
    </row>
    <row r="685" spans="1:11" hidden="1" x14ac:dyDescent="0.15">
      <c r="A685" s="157" t="s">
        <v>991</v>
      </c>
      <c r="B685" s="82" t="s">
        <v>988</v>
      </c>
      <c r="C685" s="82" t="s">
        <v>486</v>
      </c>
      <c r="D685" s="196">
        <v>45115</v>
      </c>
      <c r="E685" s="196">
        <v>45145</v>
      </c>
      <c r="F685" s="193">
        <v>-2000</v>
      </c>
      <c r="G685" s="160">
        <v>2300</v>
      </c>
      <c r="H685" s="37">
        <v>45126</v>
      </c>
      <c r="I685" s="203" t="s">
        <v>698</v>
      </c>
      <c r="J685" s="1" t="s">
        <v>694</v>
      </c>
      <c r="K685" t="str" cm="1">
        <f t="array" ref="K685">_xlfn.IFS(I685="租金",TEXT(D685,"m/d")&amp;"-"&amp;TEXT(E685,"m/d")&amp;IF(F685,"欠"&amp;(-F685),"已清"),I685="押金","押金"&amp;IF(F685,"欠"&amp;(-F685),"已清"))</f>
        <v>7/8-8/7欠2000</v>
      </c>
    </row>
    <row r="686" spans="1:11" hidden="1" x14ac:dyDescent="0.15">
      <c r="A686" s="157" t="s">
        <v>1031</v>
      </c>
      <c r="B686" s="82" t="s">
        <v>1033</v>
      </c>
      <c r="C686" s="82" t="s">
        <v>451</v>
      </c>
      <c r="D686" s="196">
        <v>45094</v>
      </c>
      <c r="E686" s="196">
        <v>45123</v>
      </c>
      <c r="F686" s="193">
        <v>-1000</v>
      </c>
      <c r="G686" s="216">
        <v>3000</v>
      </c>
      <c r="H686" s="37">
        <v>45126</v>
      </c>
      <c r="I686" s="203" t="s">
        <v>697</v>
      </c>
      <c r="J686" s="1" t="s">
        <v>694</v>
      </c>
      <c r="K686" t="str" cm="1">
        <f t="array" ref="K686">_xlfn.IFS(I686="租金",TEXT(D686,"m/d")&amp;"-"&amp;TEXT(E686,"m/d")&amp;IF(F686,"欠"&amp;(-F686),"已清"),I686="押金","押金"&amp;IF(F686,"欠"&amp;(-F686),"已清"))</f>
        <v>押金欠1000</v>
      </c>
    </row>
    <row r="687" spans="1:11" hidden="1" x14ac:dyDescent="0.15">
      <c r="A687" s="157" t="s">
        <v>1047</v>
      </c>
      <c r="B687" s="82" t="s">
        <v>1049</v>
      </c>
      <c r="C687" s="82" t="s">
        <v>1050</v>
      </c>
      <c r="D687" s="196">
        <v>45127</v>
      </c>
      <c r="E687" s="196">
        <v>45157</v>
      </c>
      <c r="F687" s="193">
        <v>0</v>
      </c>
      <c r="G687" s="160">
        <v>6800</v>
      </c>
      <c r="H687" s="37">
        <v>45126</v>
      </c>
      <c r="I687" s="203" t="s">
        <v>698</v>
      </c>
      <c r="J687" s="1" t="s">
        <v>694</v>
      </c>
      <c r="K687" t="str" cm="1">
        <f t="array" ref="K687">_xlfn.IFS(I687="租金",TEXT(D687,"m/d")&amp;"-"&amp;TEXT(E687,"m/d")&amp;IF(F687,"欠"&amp;(-F687),"已清"),I687="押金","押金"&amp;IF(F687,"欠"&amp;(-F687),"已清"))</f>
        <v>7/20-8/19已清</v>
      </c>
    </row>
    <row r="688" spans="1:11" hidden="1" x14ac:dyDescent="0.15">
      <c r="A688" s="157" t="s">
        <v>1048</v>
      </c>
      <c r="B688" s="82" t="s">
        <v>1051</v>
      </c>
      <c r="C688" s="82" t="s">
        <v>593</v>
      </c>
      <c r="D688" s="196">
        <v>45127</v>
      </c>
      <c r="E688" s="196">
        <v>45157</v>
      </c>
      <c r="F688" s="193">
        <v>0</v>
      </c>
      <c r="G688" s="160">
        <v>4500</v>
      </c>
      <c r="H688" s="37">
        <v>45126</v>
      </c>
      <c r="I688" s="203" t="s">
        <v>698</v>
      </c>
      <c r="J688" s="1" t="s">
        <v>694</v>
      </c>
      <c r="K688" t="str" cm="1">
        <f t="array" ref="K688">_xlfn.IFS(I688="租金",TEXT(D688,"m/d")&amp;"-"&amp;TEXT(E688,"m/d")&amp;IF(F688,"欠"&amp;(-F688),"已清"),I688="押金","押金"&amp;IF(F688,"欠"&amp;(-F688),"已清"))</f>
        <v>7/20-8/19已清</v>
      </c>
    </row>
    <row r="689" spans="1:11" hidden="1" x14ac:dyDescent="0.15">
      <c r="A689" s="157" t="s">
        <v>1131</v>
      </c>
      <c r="B689" s="82" t="s">
        <v>1132</v>
      </c>
      <c r="C689" s="82" t="s">
        <v>569</v>
      </c>
      <c r="D689" s="196">
        <v>45116</v>
      </c>
      <c r="E689" s="196">
        <v>45146</v>
      </c>
      <c r="F689" s="193">
        <v>-6000</v>
      </c>
      <c r="G689" s="216">
        <v>2000</v>
      </c>
      <c r="H689" s="37">
        <v>45126</v>
      </c>
      <c r="I689" s="203" t="s">
        <v>697</v>
      </c>
      <c r="J689" s="1" t="s">
        <v>694</v>
      </c>
      <c r="K689" t="str" cm="1">
        <f t="array" ref="K689">_xlfn.IFS(I689="租金",TEXT(D689,"m/d")&amp;"-"&amp;TEXT(E689,"m/d")&amp;IF(F689,"欠"&amp;(-F689),"已清"),I689="押金","押金"&amp;IF(F689,"欠"&amp;(-F689),"已清"))</f>
        <v>押金欠6000</v>
      </c>
    </row>
    <row r="690" spans="1:11" hidden="1" x14ac:dyDescent="0.15">
      <c r="A690" s="157" t="s">
        <v>1138</v>
      </c>
      <c r="B690" s="82" t="s">
        <v>1139</v>
      </c>
      <c r="C690" s="82" t="s">
        <v>559</v>
      </c>
      <c r="D690" s="196">
        <v>45120</v>
      </c>
      <c r="E690" s="196">
        <v>45150</v>
      </c>
      <c r="F690" s="193">
        <v>-6000</v>
      </c>
      <c r="G690" s="216">
        <v>2000</v>
      </c>
      <c r="H690" s="37">
        <v>45126</v>
      </c>
      <c r="I690" s="203" t="s">
        <v>697</v>
      </c>
      <c r="J690" s="1" t="s">
        <v>694</v>
      </c>
      <c r="K690" t="str" cm="1">
        <f t="array" ref="K690">_xlfn.IFS(I690="租金",TEXT(D690,"m/d")&amp;"-"&amp;TEXT(E690,"m/d")&amp;IF(F690,"欠"&amp;(-F690),"已清"),I690="押金","押金"&amp;IF(F690,"欠"&amp;(-F690),"已清"))</f>
        <v>押金欠6000</v>
      </c>
    </row>
    <row r="691" spans="1:11" hidden="1" x14ac:dyDescent="0.15">
      <c r="A691" s="157" t="s">
        <v>735</v>
      </c>
      <c r="B691" s="82" t="s">
        <v>529</v>
      </c>
      <c r="C691" s="82" t="s">
        <v>530</v>
      </c>
      <c r="D691" s="196">
        <v>45128</v>
      </c>
      <c r="E691" s="196">
        <v>45158</v>
      </c>
      <c r="F691" s="193">
        <v>0</v>
      </c>
      <c r="G691" s="160">
        <v>2400</v>
      </c>
      <c r="H691" s="37">
        <v>45127</v>
      </c>
      <c r="I691" s="203" t="s">
        <v>698</v>
      </c>
      <c r="J691" s="1" t="s">
        <v>694</v>
      </c>
      <c r="K691" t="str" cm="1">
        <f t="array" ref="K691">_xlfn.IFS(I691="租金",TEXT(D691,"m/d")&amp;"-"&amp;TEXT(E691,"m/d")&amp;IF(F691,"欠"&amp;(-F691),"已清"),I691="押金","押金"&amp;IF(F691,"欠"&amp;(-F691),"已清"))</f>
        <v>7/21-8/20已清</v>
      </c>
    </row>
    <row r="692" spans="1:11" hidden="1" x14ac:dyDescent="0.15">
      <c r="A692" s="157" t="s">
        <v>724</v>
      </c>
      <c r="B692" s="82" t="s">
        <v>332</v>
      </c>
      <c r="C692" s="82" t="s">
        <v>549</v>
      </c>
      <c r="D692" s="196">
        <v>45128</v>
      </c>
      <c r="E692" s="196">
        <v>45134</v>
      </c>
      <c r="F692" s="193">
        <v>0</v>
      </c>
      <c r="G692" s="160">
        <v>1900</v>
      </c>
      <c r="H692" s="37">
        <v>45127</v>
      </c>
      <c r="I692" s="203" t="s">
        <v>698</v>
      </c>
      <c r="J692" s="1" t="s">
        <v>694</v>
      </c>
      <c r="K692" t="str" cm="1">
        <f t="array" ref="K692">_xlfn.IFS(I692="租金",TEXT(D692,"m/d")&amp;"-"&amp;TEXT(E692,"m/d")&amp;IF(F692,"欠"&amp;(-F692),"已清"),I692="押金","押金"&amp;IF(F692,"欠"&amp;(-F692),"已清"))</f>
        <v>7/21-7/27已清</v>
      </c>
    </row>
    <row r="693" spans="1:11" hidden="1" x14ac:dyDescent="0.15">
      <c r="A693" s="157" t="s">
        <v>1127</v>
      </c>
      <c r="B693" s="82" t="s">
        <v>1128</v>
      </c>
      <c r="C693" s="82" t="s">
        <v>263</v>
      </c>
      <c r="D693" s="196">
        <v>45117</v>
      </c>
      <c r="E693" s="196">
        <v>45147</v>
      </c>
      <c r="F693" s="193">
        <v>-4500</v>
      </c>
      <c r="G693" s="160">
        <v>2000</v>
      </c>
      <c r="H693" s="37">
        <v>45127</v>
      </c>
      <c r="I693" s="203" t="s">
        <v>698</v>
      </c>
      <c r="J693" s="1" t="s">
        <v>694</v>
      </c>
      <c r="K693" t="str" cm="1">
        <f t="array" ref="K693">_xlfn.IFS(I693="租金",TEXT(D693,"m/d")&amp;"-"&amp;TEXT(E693,"m/d")&amp;IF(F693,"欠"&amp;(-F693),"已清"),I693="押金","押金"&amp;IF(F693,"欠"&amp;(-F693),"已清"))</f>
        <v>7/10-8/9欠4500</v>
      </c>
    </row>
    <row r="694" spans="1:11" hidden="1" x14ac:dyDescent="0.15">
      <c r="A694" s="157" t="s">
        <v>727</v>
      </c>
      <c r="B694" s="82" t="s">
        <v>573</v>
      </c>
      <c r="C694" s="82" t="s">
        <v>574</v>
      </c>
      <c r="D694" s="196">
        <v>45128</v>
      </c>
      <c r="E694" s="196">
        <v>45158</v>
      </c>
      <c r="F694" s="193">
        <v>0</v>
      </c>
      <c r="G694" s="222">
        <v>7300</v>
      </c>
      <c r="H694" s="37">
        <v>45128</v>
      </c>
      <c r="I694" s="203" t="s">
        <v>698</v>
      </c>
      <c r="J694" s="1" t="s">
        <v>950</v>
      </c>
      <c r="K694" t="str" cm="1">
        <f t="array" ref="K694">_xlfn.IFS(I694="租金",TEXT(D694,"m/d")&amp;"-"&amp;TEXT(E694,"m/d")&amp;IF(F694,"欠"&amp;(-F694),"已清"),I694="押金","押金"&amp;IF(F694,"欠"&amp;(-F694),"已清"))</f>
        <v>7/21-8/20已清</v>
      </c>
    </row>
    <row r="695" spans="1:11" hidden="1" x14ac:dyDescent="0.15">
      <c r="A695" s="157" t="s">
        <v>768</v>
      </c>
      <c r="B695" s="82" t="s">
        <v>576</v>
      </c>
      <c r="C695" s="82" t="s">
        <v>577</v>
      </c>
      <c r="D695" s="196">
        <v>45128</v>
      </c>
      <c r="E695" s="196">
        <v>45158</v>
      </c>
      <c r="F695" s="193">
        <v>-1500</v>
      </c>
      <c r="G695" s="160">
        <v>6000</v>
      </c>
      <c r="H695" s="37">
        <v>45128</v>
      </c>
      <c r="I695" s="203" t="s">
        <v>698</v>
      </c>
      <c r="J695" s="1" t="s">
        <v>694</v>
      </c>
      <c r="K695" t="str" cm="1">
        <f t="array" ref="K695">_xlfn.IFS(I695="租金",TEXT(D695,"m/d")&amp;"-"&amp;TEXT(E695,"m/d")&amp;IF(F695,"欠"&amp;(-F695),"已清"),I695="押金","押金"&amp;IF(F695,"欠"&amp;(-F695),"已清"))</f>
        <v>7/21-8/20欠1500</v>
      </c>
    </row>
    <row r="696" spans="1:11" hidden="1" x14ac:dyDescent="0.15">
      <c r="A696" s="157" t="s">
        <v>722</v>
      </c>
      <c r="B696" s="82" t="s">
        <v>400</v>
      </c>
      <c r="C696" s="82" t="s">
        <v>294</v>
      </c>
      <c r="D696" s="196">
        <v>45119</v>
      </c>
      <c r="E696" s="196">
        <v>45149</v>
      </c>
      <c r="F696" s="193">
        <v>-6500</v>
      </c>
      <c r="G696" s="160">
        <v>1000</v>
      </c>
      <c r="H696" s="37">
        <v>45128</v>
      </c>
      <c r="I696" s="203" t="s">
        <v>698</v>
      </c>
      <c r="J696" s="1" t="s">
        <v>694</v>
      </c>
      <c r="K696" t="str" cm="1">
        <f t="array" ref="K696">_xlfn.IFS(I696="租金",TEXT(D696,"m/d")&amp;"-"&amp;TEXT(E696,"m/d")&amp;IF(F696,"欠"&amp;(-F696),"已清"),I696="押金","押金"&amp;IF(F696,"欠"&amp;(-F696),"已清"))</f>
        <v>7/12-8/11欠6500</v>
      </c>
    </row>
    <row r="697" spans="1:11" hidden="1" x14ac:dyDescent="0.15">
      <c r="A697" s="157" t="s">
        <v>964</v>
      </c>
      <c r="B697" s="82" t="s">
        <v>567</v>
      </c>
      <c r="C697" s="82" t="s">
        <v>568</v>
      </c>
      <c r="D697" s="196">
        <v>45110</v>
      </c>
      <c r="E697" s="196">
        <v>45140</v>
      </c>
      <c r="F697" s="193">
        <v>-1000</v>
      </c>
      <c r="G697" s="160">
        <v>2500</v>
      </c>
      <c r="H697" s="37">
        <v>45128</v>
      </c>
      <c r="I697" s="203" t="s">
        <v>698</v>
      </c>
      <c r="J697" s="1" t="s">
        <v>694</v>
      </c>
      <c r="K697" t="str" cm="1">
        <f t="array" ref="K697">_xlfn.IFS(I697="租金",TEXT(D697,"m/d")&amp;"-"&amp;TEXT(E697,"m/d")&amp;IF(F697,"欠"&amp;(-F697),"已清"),I697="押金","押金"&amp;IF(F697,"欠"&amp;(-F697),"已清"))</f>
        <v>7/3-8/2欠1000</v>
      </c>
    </row>
    <row r="698" spans="1:11" hidden="1" x14ac:dyDescent="0.15">
      <c r="A698" s="157" t="s">
        <v>996</v>
      </c>
      <c r="B698" s="82" t="s">
        <v>466</v>
      </c>
      <c r="C698" s="82" t="s">
        <v>467</v>
      </c>
      <c r="D698" s="196">
        <v>45114</v>
      </c>
      <c r="E698" s="196">
        <v>45144</v>
      </c>
      <c r="F698" s="193">
        <v>-6380</v>
      </c>
      <c r="G698" s="160">
        <v>2000</v>
      </c>
      <c r="H698" s="37">
        <v>45128</v>
      </c>
      <c r="I698" s="203" t="s">
        <v>698</v>
      </c>
      <c r="J698" s="1" t="s">
        <v>694</v>
      </c>
      <c r="K698" t="str" cm="1">
        <f t="array" ref="K698">_xlfn.IFS(I698="租金",TEXT(D698,"m/d")&amp;"-"&amp;TEXT(E698,"m/d")&amp;IF(F698,"欠"&amp;(-F698),"已清"),I698="押金","押金"&amp;IF(F698,"欠"&amp;(-F698),"已清"))</f>
        <v>7/7-8/6欠6380</v>
      </c>
    </row>
    <row r="699" spans="1:11" hidden="1" x14ac:dyDescent="0.15">
      <c r="A699" s="157" t="s">
        <v>711</v>
      </c>
      <c r="B699" s="82" t="s">
        <v>510</v>
      </c>
      <c r="C699" s="82" t="s">
        <v>511</v>
      </c>
      <c r="D699" s="196">
        <v>45124</v>
      </c>
      <c r="E699" s="196">
        <v>45154</v>
      </c>
      <c r="F699" s="193">
        <v>-3000</v>
      </c>
      <c r="G699" s="160">
        <v>2000</v>
      </c>
      <c r="H699" s="37">
        <v>45129</v>
      </c>
      <c r="I699" s="203" t="s">
        <v>698</v>
      </c>
      <c r="J699" s="1" t="s">
        <v>694</v>
      </c>
      <c r="K699" t="str" cm="1">
        <f t="array" ref="K699">_xlfn.IFS(I699="租金",TEXT(D699,"m/d")&amp;"-"&amp;TEXT(E699,"m/d")&amp;IF(F699,"欠"&amp;(-F699),"已清"),I699="押金","押金"&amp;IF(F699,"欠"&amp;(-F699),"已清"))</f>
        <v>7/17-8/16欠3000</v>
      </c>
    </row>
    <row r="700" spans="1:11" hidden="1" x14ac:dyDescent="0.15">
      <c r="A700" s="157" t="s">
        <v>990</v>
      </c>
      <c r="B700" s="82" t="s">
        <v>987</v>
      </c>
      <c r="C700" s="82" t="s">
        <v>519</v>
      </c>
      <c r="D700" s="196">
        <v>45115</v>
      </c>
      <c r="E700" s="196">
        <v>45145</v>
      </c>
      <c r="F700" s="193">
        <f>-1700-1100</f>
        <v>-2800</v>
      </c>
      <c r="G700" s="160">
        <v>600</v>
      </c>
      <c r="H700" s="37">
        <v>45129</v>
      </c>
      <c r="I700" s="203" t="s">
        <v>698</v>
      </c>
      <c r="J700" s="1" t="s">
        <v>694</v>
      </c>
      <c r="K700" t="str" cm="1">
        <f t="array" ref="K700">_xlfn.IFS(I700="租金",TEXT(D700,"m/d")&amp;"-"&amp;TEXT(E700,"m/d")&amp;IF(F700,"欠"&amp;(-F700),"已清"),I700="押金","押金"&amp;IF(F700,"欠"&amp;(-F700),"已清"))</f>
        <v>7/8-8/7欠2800</v>
      </c>
    </row>
    <row r="701" spans="1:11" hidden="1" x14ac:dyDescent="0.15">
      <c r="A701" s="157" t="s">
        <v>1062</v>
      </c>
      <c r="B701" s="82" t="s">
        <v>1056</v>
      </c>
      <c r="C701" s="82" t="s">
        <v>262</v>
      </c>
      <c r="D701" s="196">
        <v>45129</v>
      </c>
      <c r="E701" s="196">
        <v>45159</v>
      </c>
      <c r="F701" s="193">
        <v>0</v>
      </c>
      <c r="G701" s="160">
        <v>6800</v>
      </c>
      <c r="H701" s="37">
        <v>45129</v>
      </c>
      <c r="I701" s="203" t="s">
        <v>698</v>
      </c>
      <c r="J701" s="1" t="s">
        <v>694</v>
      </c>
      <c r="K701" t="str" cm="1">
        <f t="array" ref="K701">_xlfn.IFS(I701="租金",TEXT(D701,"m/d")&amp;"-"&amp;TEXT(E701,"m/d")&amp;IF(F701,"欠"&amp;(-F701),"已清"),I701="押金","押金"&amp;IF(F701,"欠"&amp;(-F701),"已清"))</f>
        <v>7/22-8/21已清</v>
      </c>
    </row>
    <row r="702" spans="1:11" hidden="1" x14ac:dyDescent="0.15">
      <c r="A702" s="157" t="s">
        <v>754</v>
      </c>
      <c r="B702" s="82" t="s">
        <v>584</v>
      </c>
      <c r="C702" s="82" t="s">
        <v>585</v>
      </c>
      <c r="D702" s="196">
        <v>45091</v>
      </c>
      <c r="E702" s="196">
        <v>45097</v>
      </c>
      <c r="F702" s="193">
        <v>0</v>
      </c>
      <c r="G702" s="160">
        <v>1350</v>
      </c>
      <c r="H702" s="37">
        <v>45130</v>
      </c>
      <c r="I702" s="203" t="s">
        <v>698</v>
      </c>
      <c r="J702" s="1" t="s">
        <v>694</v>
      </c>
      <c r="K702" t="str" cm="1">
        <f t="array" ref="K702">_xlfn.IFS(I702="租金",TEXT(D702,"m/d")&amp;"-"&amp;TEXT(E702,"m/d")&amp;IF(F702,"欠"&amp;(-F702),"已清"),I702="押金","押金"&amp;IF(F702,"欠"&amp;(-F702),"已清"))</f>
        <v>6/14-6/20已清</v>
      </c>
    </row>
    <row r="703" spans="1:11" hidden="1" x14ac:dyDescent="0.15">
      <c r="A703" s="157" t="s">
        <v>870</v>
      </c>
      <c r="B703" s="82" t="s">
        <v>476</v>
      </c>
      <c r="C703" s="82" t="s">
        <v>477</v>
      </c>
      <c r="D703" s="196">
        <v>45089</v>
      </c>
      <c r="E703" s="196">
        <v>45118</v>
      </c>
      <c r="F703" s="193">
        <v>-4000</v>
      </c>
      <c r="G703" s="160">
        <v>3200</v>
      </c>
      <c r="H703" s="37">
        <v>45130</v>
      </c>
      <c r="I703" s="203" t="s">
        <v>698</v>
      </c>
      <c r="J703" s="1" t="s">
        <v>694</v>
      </c>
      <c r="K703" t="str" cm="1">
        <f t="array" ref="K703">_xlfn.IFS(I703="租金",TEXT(D703,"m/d")&amp;"-"&amp;TEXT(E703,"m/d")&amp;IF(F703,"欠"&amp;(-F703),"已清"),I703="押金","押金"&amp;IF(F703,"欠"&amp;(-F703),"已清"))</f>
        <v>6/12-7/11欠4000</v>
      </c>
    </row>
    <row r="704" spans="1:11" hidden="1" x14ac:dyDescent="0.15">
      <c r="A704" s="157" t="s">
        <v>882</v>
      </c>
      <c r="B704" s="82" t="s">
        <v>489</v>
      </c>
      <c r="C704" s="82" t="s">
        <v>490</v>
      </c>
      <c r="D704" s="196">
        <v>45125</v>
      </c>
      <c r="E704" s="196">
        <v>45155</v>
      </c>
      <c r="F704" s="193">
        <v>-4000</v>
      </c>
      <c r="G704" s="160">
        <v>3000</v>
      </c>
      <c r="H704" s="37">
        <v>45130</v>
      </c>
      <c r="I704" s="203" t="s">
        <v>698</v>
      </c>
      <c r="J704" s="1" t="s">
        <v>694</v>
      </c>
      <c r="K704" t="str" cm="1">
        <f t="array" ref="K704">_xlfn.IFS(I704="租金",TEXT(D704,"m/d")&amp;"-"&amp;TEXT(E704,"m/d")&amp;IF(F704,"欠"&amp;(-F704),"已清"),I704="押金","押金"&amp;IF(F704,"欠"&amp;(-F704),"已清"))</f>
        <v>7/18-8/17欠4000</v>
      </c>
    </row>
    <row r="705" spans="1:11" hidden="1" x14ac:dyDescent="0.15">
      <c r="A705" s="157" t="s">
        <v>722</v>
      </c>
      <c r="B705" s="82" t="s">
        <v>400</v>
      </c>
      <c r="C705" s="82" t="s">
        <v>294</v>
      </c>
      <c r="D705" s="196">
        <v>45119</v>
      </c>
      <c r="E705" s="196">
        <v>45149</v>
      </c>
      <c r="F705" s="193">
        <v>-5500</v>
      </c>
      <c r="G705" s="160">
        <v>1000</v>
      </c>
      <c r="H705" s="37">
        <v>45130</v>
      </c>
      <c r="I705" s="203" t="s">
        <v>698</v>
      </c>
      <c r="J705" s="1" t="s">
        <v>694</v>
      </c>
      <c r="K705" t="str" cm="1">
        <f t="array" ref="K705">_xlfn.IFS(I705="租金",TEXT(D705,"m/d")&amp;"-"&amp;TEXT(E705,"m/d")&amp;IF(F705,"欠"&amp;(-F705),"已清"),I705="押金","押金"&amp;IF(F705,"欠"&amp;(-F705),"已清"))</f>
        <v>7/12-8/11欠5500</v>
      </c>
    </row>
  </sheetData>
  <autoFilter ref="A1:J705" xr:uid="{F19F0B83-FEED-4DAB-BC21-4A616B9885A3}">
    <filterColumn colId="1">
      <filters>
        <filter val="王建伟"/>
      </filters>
    </filterColumn>
    <filterColumn colId="7">
      <filters>
        <dateGroupItem year="2023" month="7" day="17" dateTimeGrouping="day"/>
        <dateGroupItem year="2023" month="7" day="18" dateTimeGrouping="day"/>
        <dateGroupItem year="2023" month="7" day="19" dateTimeGrouping="day"/>
        <dateGroupItem year="2023" month="7" day="20" dateTimeGrouping="day"/>
        <dateGroupItem year="2023" month="7" day="21" dateTimeGrouping="day"/>
        <dateGroupItem year="2023" month="7" day="22" dateTimeGrouping="day"/>
        <dateGroupItem year="2023" month="7" day="23" dateTimeGrouping="day"/>
      </filters>
    </filterColumn>
    <sortState xmlns:xlrd2="http://schemas.microsoft.com/office/spreadsheetml/2017/richdata2" ref="A208:J258">
      <sortCondition ref="H1:H258"/>
    </sortState>
  </autoFilter>
  <phoneticPr fontId="16" type="noConversion"/>
  <conditionalFormatting sqref="A146:A162">
    <cfRule type="duplicateValues" dxfId="82" priority="87"/>
  </conditionalFormatting>
  <conditionalFormatting sqref="A163:A168">
    <cfRule type="duplicateValues" dxfId="81" priority="86"/>
  </conditionalFormatting>
  <conditionalFormatting sqref="A169:A180">
    <cfRule type="duplicateValues" dxfId="80" priority="85"/>
  </conditionalFormatting>
  <conditionalFormatting sqref="A181:A190">
    <cfRule type="duplicateValues" dxfId="79" priority="84"/>
  </conditionalFormatting>
  <conditionalFormatting sqref="A191:A195">
    <cfRule type="duplicateValues" dxfId="78" priority="83"/>
  </conditionalFormatting>
  <conditionalFormatting sqref="A196:A201">
    <cfRule type="duplicateValues" dxfId="77" priority="82"/>
  </conditionalFormatting>
  <conditionalFormatting sqref="A202:A207">
    <cfRule type="duplicateValues" dxfId="76" priority="133"/>
  </conditionalFormatting>
  <conditionalFormatting sqref="A208:A229">
    <cfRule type="duplicateValues" dxfId="75" priority="79"/>
  </conditionalFormatting>
  <conditionalFormatting sqref="A230:A233">
    <cfRule type="duplicateValues" dxfId="74" priority="78"/>
  </conditionalFormatting>
  <conditionalFormatting sqref="A234:A242">
    <cfRule type="duplicateValues" dxfId="73" priority="77"/>
  </conditionalFormatting>
  <conditionalFormatting sqref="A243:A251">
    <cfRule type="duplicateValues" dxfId="72" priority="76"/>
  </conditionalFormatting>
  <conditionalFormatting sqref="A252:A254">
    <cfRule type="duplicateValues" dxfId="71" priority="75"/>
  </conditionalFormatting>
  <conditionalFormatting sqref="A255">
    <cfRule type="duplicateValues" dxfId="70" priority="74"/>
  </conditionalFormatting>
  <conditionalFormatting sqref="A256:A258">
    <cfRule type="duplicateValues" dxfId="69" priority="140"/>
  </conditionalFormatting>
  <conditionalFormatting sqref="A259:A275">
    <cfRule type="duplicateValues" dxfId="68" priority="72"/>
  </conditionalFormatting>
  <conditionalFormatting sqref="A276:A279">
    <cfRule type="duplicateValues" dxfId="67" priority="71"/>
  </conditionalFormatting>
  <conditionalFormatting sqref="A280">
    <cfRule type="duplicateValues" dxfId="66" priority="70"/>
  </conditionalFormatting>
  <conditionalFormatting sqref="A281:A288">
    <cfRule type="duplicateValues" dxfId="65" priority="66"/>
  </conditionalFormatting>
  <conditionalFormatting sqref="A289">
    <cfRule type="duplicateValues" dxfId="64" priority="65"/>
  </conditionalFormatting>
  <conditionalFormatting sqref="A290:A296">
    <cfRule type="duplicateValues" dxfId="63" priority="64"/>
  </conditionalFormatting>
  <conditionalFormatting sqref="A297">
    <cfRule type="duplicateValues" dxfId="62" priority="63"/>
  </conditionalFormatting>
  <conditionalFormatting sqref="A298:A299">
    <cfRule type="duplicateValues" dxfId="61" priority="62"/>
  </conditionalFormatting>
  <conditionalFormatting sqref="A300:A308">
    <cfRule type="duplicateValues" dxfId="60" priority="141"/>
  </conditionalFormatting>
  <conditionalFormatting sqref="A309:A321">
    <cfRule type="duplicateValues" dxfId="59" priority="60"/>
  </conditionalFormatting>
  <conditionalFormatting sqref="A322:A330">
    <cfRule type="duplicateValues" dxfId="58" priority="59"/>
  </conditionalFormatting>
  <conditionalFormatting sqref="A331:A340">
    <cfRule type="duplicateValues" dxfId="57" priority="58"/>
  </conditionalFormatting>
  <conditionalFormatting sqref="A341:A347">
    <cfRule type="duplicateValues" dxfId="56" priority="57"/>
  </conditionalFormatting>
  <conditionalFormatting sqref="A348">
    <cfRule type="duplicateValues" dxfId="55" priority="56"/>
  </conditionalFormatting>
  <conditionalFormatting sqref="A349:A354">
    <cfRule type="duplicateValues" dxfId="54" priority="55"/>
  </conditionalFormatting>
  <conditionalFormatting sqref="A355:A358">
    <cfRule type="duplicateValues" dxfId="53" priority="54"/>
  </conditionalFormatting>
  <conditionalFormatting sqref="A359:A374">
    <cfRule type="duplicateValues" dxfId="52" priority="52"/>
  </conditionalFormatting>
  <conditionalFormatting sqref="A375:A382">
    <cfRule type="duplicateValues" dxfId="51" priority="51"/>
  </conditionalFormatting>
  <conditionalFormatting sqref="A383">
    <cfRule type="duplicateValues" dxfId="50" priority="45"/>
  </conditionalFormatting>
  <conditionalFormatting sqref="A384:A392">
    <cfRule type="duplicateValues" dxfId="49" priority="50"/>
  </conditionalFormatting>
  <conditionalFormatting sqref="A393:A399">
    <cfRule type="duplicateValues" dxfId="48" priority="48"/>
  </conditionalFormatting>
  <conditionalFormatting sqref="A400:A401">
    <cfRule type="duplicateValues" dxfId="47" priority="47"/>
  </conditionalFormatting>
  <conditionalFormatting sqref="A402">
    <cfRule type="duplicateValues" dxfId="46" priority="46"/>
  </conditionalFormatting>
  <conditionalFormatting sqref="A403:A413">
    <cfRule type="duplicateValues" dxfId="45" priority="43"/>
  </conditionalFormatting>
  <conditionalFormatting sqref="A414:A433">
    <cfRule type="duplicateValues" dxfId="44" priority="42"/>
  </conditionalFormatting>
  <conditionalFormatting sqref="A434:A441">
    <cfRule type="duplicateValues" dxfId="43" priority="39"/>
  </conditionalFormatting>
  <conditionalFormatting sqref="A442:A445">
    <cfRule type="duplicateValues" dxfId="42" priority="41"/>
  </conditionalFormatting>
  <conditionalFormatting sqref="A446:A447">
    <cfRule type="duplicateValues" dxfId="41" priority="40"/>
  </conditionalFormatting>
  <conditionalFormatting sqref="A448:A451">
    <cfRule type="duplicateValues" dxfId="40" priority="38"/>
  </conditionalFormatting>
  <conditionalFormatting sqref="A452:A463">
    <cfRule type="duplicateValues" dxfId="39" priority="37"/>
  </conditionalFormatting>
  <conditionalFormatting sqref="A464">
    <cfRule type="duplicateValues" dxfId="38" priority="36"/>
  </conditionalFormatting>
  <conditionalFormatting sqref="A465:A482">
    <cfRule type="duplicateValues" dxfId="37" priority="35"/>
  </conditionalFormatting>
  <conditionalFormatting sqref="A483:A495">
    <cfRule type="duplicateValues" dxfId="36" priority="34"/>
  </conditionalFormatting>
  <conditionalFormatting sqref="A496:A504">
    <cfRule type="duplicateValues" dxfId="35" priority="33"/>
  </conditionalFormatting>
  <conditionalFormatting sqref="A505:A516">
    <cfRule type="duplicateValues" dxfId="34" priority="32"/>
  </conditionalFormatting>
  <conditionalFormatting sqref="A517">
    <cfRule type="duplicateValues" dxfId="33" priority="30"/>
  </conditionalFormatting>
  <conditionalFormatting sqref="A518">
    <cfRule type="duplicateValues" dxfId="32" priority="29"/>
  </conditionalFormatting>
  <conditionalFormatting sqref="A519">
    <cfRule type="duplicateValues" dxfId="31" priority="28"/>
  </conditionalFormatting>
  <conditionalFormatting sqref="A520:A525">
    <cfRule type="duplicateValues" dxfId="30" priority="27"/>
  </conditionalFormatting>
  <conditionalFormatting sqref="A526:A527">
    <cfRule type="duplicateValues" dxfId="29" priority="26"/>
  </conditionalFormatting>
  <conditionalFormatting sqref="A528:A531">
    <cfRule type="duplicateValues" dxfId="28" priority="25"/>
  </conditionalFormatting>
  <conditionalFormatting sqref="A532:A557">
    <cfRule type="duplicateValues" dxfId="27" priority="24"/>
  </conditionalFormatting>
  <conditionalFormatting sqref="A558:A565">
    <cfRule type="duplicateValues" dxfId="26" priority="23"/>
  </conditionalFormatting>
  <conditionalFormatting sqref="A566:A576">
    <cfRule type="duplicateValues" dxfId="25" priority="22"/>
  </conditionalFormatting>
  <conditionalFormatting sqref="A577:A583">
    <cfRule type="duplicateValues" dxfId="24" priority="21"/>
  </conditionalFormatting>
  <conditionalFormatting sqref="A584">
    <cfRule type="duplicateValues" dxfId="23" priority="20"/>
  </conditionalFormatting>
  <conditionalFormatting sqref="A585:A587">
    <cfRule type="duplicateValues" dxfId="22" priority="19"/>
  </conditionalFormatting>
  <conditionalFormatting sqref="A588">
    <cfRule type="duplicateValues" dxfId="21" priority="143"/>
  </conditionalFormatting>
  <conditionalFormatting sqref="A589:A596">
    <cfRule type="duplicateValues" dxfId="20" priority="17"/>
  </conditionalFormatting>
  <conditionalFormatting sqref="A597:A616">
    <cfRule type="duplicateValues" dxfId="19" priority="16"/>
  </conditionalFormatting>
  <conditionalFormatting sqref="A617:A622">
    <cfRule type="duplicateValues" dxfId="18" priority="15"/>
  </conditionalFormatting>
  <conditionalFormatting sqref="A623:A631">
    <cfRule type="duplicateValues" dxfId="17" priority="14"/>
  </conditionalFormatting>
  <conditionalFormatting sqref="A632:A635">
    <cfRule type="duplicateValues" dxfId="16" priority="13"/>
  </conditionalFormatting>
  <conditionalFormatting sqref="A636:A637">
    <cfRule type="duplicateValues" dxfId="15" priority="12"/>
  </conditionalFormatting>
  <conditionalFormatting sqref="A638">
    <cfRule type="duplicateValues" dxfId="14" priority="11"/>
  </conditionalFormatting>
  <conditionalFormatting sqref="A639:A657">
    <cfRule type="duplicateValues" dxfId="13" priority="1"/>
  </conditionalFormatting>
  <conditionalFormatting sqref="A658:A677">
    <cfRule type="duplicateValues" dxfId="12" priority="10"/>
  </conditionalFormatting>
  <conditionalFormatting sqref="A678:A690">
    <cfRule type="duplicateValues" dxfId="11" priority="9"/>
  </conditionalFormatting>
  <conditionalFormatting sqref="A691:A693">
    <cfRule type="duplicateValues" dxfId="10" priority="144"/>
  </conditionalFormatting>
  <conditionalFormatting sqref="A694:A698">
    <cfRule type="duplicateValues" dxfId="9" priority="6"/>
  </conditionalFormatting>
  <conditionalFormatting sqref="A699:A701">
    <cfRule type="duplicateValues" dxfId="8" priority="5"/>
  </conditionalFormatting>
  <conditionalFormatting sqref="A702:A705">
    <cfRule type="duplicateValues" dxfId="7" priority="4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87B8-D8E8-411D-8E91-AAFE82C7B24B}">
  <sheetPr codeName="Sheet8"/>
  <dimension ref="A3:E23"/>
  <sheetViews>
    <sheetView workbookViewId="0">
      <selection activeCell="N19" sqref="N19"/>
    </sheetView>
  </sheetViews>
  <sheetFormatPr defaultRowHeight="14.25" x14ac:dyDescent="0.15"/>
  <cols>
    <col min="1" max="1" width="18.625" bestFit="1" customWidth="1"/>
    <col min="2" max="2" width="10.125" bestFit="1" customWidth="1"/>
    <col min="3" max="3" width="8.5" bestFit="1" customWidth="1"/>
    <col min="4" max="4" width="10.25" bestFit="1" customWidth="1"/>
    <col min="5" max="6" width="8.5" bestFit="1" customWidth="1"/>
  </cols>
  <sheetData>
    <row r="3" spans="1:5" x14ac:dyDescent="0.15">
      <c r="A3" s="205" t="s">
        <v>812</v>
      </c>
      <c r="B3" s="205" t="s">
        <v>816</v>
      </c>
    </row>
    <row r="4" spans="1:5" x14ac:dyDescent="0.15">
      <c r="A4" s="205" t="s">
        <v>926</v>
      </c>
      <c r="B4" t="s">
        <v>6</v>
      </c>
      <c r="C4" t="s">
        <v>7</v>
      </c>
      <c r="D4" t="s">
        <v>1170</v>
      </c>
      <c r="E4" t="s">
        <v>813</v>
      </c>
    </row>
    <row r="5" spans="1:5" x14ac:dyDescent="0.15">
      <c r="A5" s="206">
        <v>45124</v>
      </c>
      <c r="B5">
        <v>12000</v>
      </c>
      <c r="C5">
        <v>57100</v>
      </c>
      <c r="D5">
        <v>2000</v>
      </c>
      <c r="E5">
        <v>71100</v>
      </c>
    </row>
    <row r="6" spans="1:5" x14ac:dyDescent="0.15">
      <c r="A6" s="208" t="s">
        <v>814</v>
      </c>
      <c r="B6">
        <v>12000</v>
      </c>
      <c r="C6">
        <v>54400</v>
      </c>
      <c r="D6">
        <v>2000</v>
      </c>
      <c r="E6">
        <v>68400</v>
      </c>
    </row>
    <row r="7" spans="1:5" x14ac:dyDescent="0.15">
      <c r="A7" s="208" t="s">
        <v>815</v>
      </c>
      <c r="C7">
        <v>2700</v>
      </c>
      <c r="E7">
        <v>2700</v>
      </c>
    </row>
    <row r="8" spans="1:5" x14ac:dyDescent="0.15">
      <c r="A8" s="206">
        <v>45125</v>
      </c>
      <c r="B8">
        <v>4300</v>
      </c>
      <c r="C8">
        <v>37500</v>
      </c>
      <c r="E8">
        <v>41800</v>
      </c>
    </row>
    <row r="9" spans="1:5" x14ac:dyDescent="0.15">
      <c r="A9" s="208" t="s">
        <v>814</v>
      </c>
      <c r="B9">
        <v>4300</v>
      </c>
      <c r="C9">
        <v>33000</v>
      </c>
      <c r="E9">
        <v>37300</v>
      </c>
    </row>
    <row r="10" spans="1:5" x14ac:dyDescent="0.15">
      <c r="A10" s="208" t="s">
        <v>815</v>
      </c>
      <c r="C10">
        <v>4500</v>
      </c>
      <c r="E10">
        <v>4500</v>
      </c>
    </row>
    <row r="11" spans="1:5" x14ac:dyDescent="0.15">
      <c r="A11" s="206">
        <v>45126</v>
      </c>
      <c r="B11">
        <v>7000</v>
      </c>
      <c r="C11">
        <v>45200</v>
      </c>
      <c r="E11">
        <v>52200</v>
      </c>
    </row>
    <row r="12" spans="1:5" x14ac:dyDescent="0.15">
      <c r="A12" s="208" t="s">
        <v>814</v>
      </c>
      <c r="B12">
        <v>7000</v>
      </c>
      <c r="C12">
        <v>36700</v>
      </c>
      <c r="E12">
        <v>43700</v>
      </c>
    </row>
    <row r="13" spans="1:5" x14ac:dyDescent="0.15">
      <c r="A13" s="208" t="s">
        <v>1168</v>
      </c>
      <c r="C13">
        <v>8500</v>
      </c>
      <c r="E13">
        <v>8500</v>
      </c>
    </row>
    <row r="14" spans="1:5" x14ac:dyDescent="0.15">
      <c r="A14" s="206">
        <v>45127</v>
      </c>
      <c r="C14">
        <v>6300</v>
      </c>
      <c r="E14">
        <v>6300</v>
      </c>
    </row>
    <row r="15" spans="1:5" x14ac:dyDescent="0.15">
      <c r="A15" s="208" t="s">
        <v>814</v>
      </c>
      <c r="C15">
        <v>6300</v>
      </c>
      <c r="E15">
        <v>6300</v>
      </c>
    </row>
    <row r="16" spans="1:5" x14ac:dyDescent="0.15">
      <c r="A16" s="206">
        <v>45128</v>
      </c>
      <c r="C16">
        <v>18800</v>
      </c>
      <c r="E16">
        <v>18800</v>
      </c>
    </row>
    <row r="17" spans="1:5" x14ac:dyDescent="0.15">
      <c r="A17" s="208" t="s">
        <v>814</v>
      </c>
      <c r="C17">
        <v>11500</v>
      </c>
      <c r="E17">
        <v>11500</v>
      </c>
    </row>
    <row r="18" spans="1:5" x14ac:dyDescent="0.15">
      <c r="A18" s="208" t="s">
        <v>1169</v>
      </c>
      <c r="C18">
        <v>7300</v>
      </c>
      <c r="E18">
        <v>7300</v>
      </c>
    </row>
    <row r="19" spans="1:5" x14ac:dyDescent="0.15">
      <c r="A19" s="206">
        <v>45129</v>
      </c>
      <c r="C19">
        <v>9400</v>
      </c>
      <c r="E19">
        <v>9400</v>
      </c>
    </row>
    <row r="20" spans="1:5" x14ac:dyDescent="0.15">
      <c r="A20" s="208" t="s">
        <v>814</v>
      </c>
      <c r="C20">
        <v>9400</v>
      </c>
      <c r="E20">
        <v>9400</v>
      </c>
    </row>
    <row r="21" spans="1:5" x14ac:dyDescent="0.15">
      <c r="A21" s="206">
        <v>45130</v>
      </c>
      <c r="C21">
        <v>8550</v>
      </c>
      <c r="E21">
        <v>8550</v>
      </c>
    </row>
    <row r="22" spans="1:5" x14ac:dyDescent="0.15">
      <c r="A22" s="208" t="s">
        <v>814</v>
      </c>
      <c r="C22">
        <v>8550</v>
      </c>
      <c r="E22">
        <v>8550</v>
      </c>
    </row>
    <row r="23" spans="1:5" x14ac:dyDescent="0.15">
      <c r="A23" s="207" t="s">
        <v>813</v>
      </c>
      <c r="B23">
        <v>23300</v>
      </c>
      <c r="C23">
        <v>182850</v>
      </c>
      <c r="D23">
        <v>2000</v>
      </c>
      <c r="E23">
        <v>208150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5EC8-4422-4221-8D84-C40DE104CE37}">
  <sheetPr codeName="Sheet9"/>
  <dimension ref="A1:E27"/>
  <sheetViews>
    <sheetView workbookViewId="0">
      <selection activeCell="G30" sqref="G30"/>
    </sheetView>
  </sheetViews>
  <sheetFormatPr defaultRowHeight="14.25" x14ac:dyDescent="0.15"/>
  <cols>
    <col min="3" max="3" width="10.75" customWidth="1"/>
    <col min="5" max="5" width="11.125" customWidth="1"/>
  </cols>
  <sheetData>
    <row r="1" spans="1:5" x14ac:dyDescent="0.15">
      <c r="A1" s="1" t="s">
        <v>425</v>
      </c>
      <c r="B1" s="1" t="s">
        <v>331</v>
      </c>
      <c r="C1" s="1" t="s">
        <v>801</v>
      </c>
      <c r="D1" s="1" t="s">
        <v>392</v>
      </c>
      <c r="E1" s="1" t="s">
        <v>320</v>
      </c>
    </row>
    <row r="2" spans="1:5" x14ac:dyDescent="0.15">
      <c r="A2" t="s">
        <v>796</v>
      </c>
      <c r="B2" t="s">
        <v>799</v>
      </c>
      <c r="C2">
        <v>10200</v>
      </c>
      <c r="D2" s="151">
        <v>45057</v>
      </c>
      <c r="E2" s="224" t="s">
        <v>1096</v>
      </c>
    </row>
    <row r="3" spans="1:5" x14ac:dyDescent="0.15">
      <c r="A3" t="s">
        <v>802</v>
      </c>
      <c r="B3" t="s">
        <v>803</v>
      </c>
      <c r="C3">
        <v>13000</v>
      </c>
      <c r="D3" s="151">
        <v>45050</v>
      </c>
      <c r="E3" s="224" t="s">
        <v>1096</v>
      </c>
    </row>
    <row r="4" spans="1:5" x14ac:dyDescent="0.15">
      <c r="A4" t="s">
        <v>384</v>
      </c>
      <c r="B4" t="s">
        <v>804</v>
      </c>
      <c r="C4">
        <v>7300</v>
      </c>
      <c r="D4" s="151">
        <v>45044</v>
      </c>
      <c r="E4" s="224" t="s">
        <v>1096</v>
      </c>
    </row>
    <row r="5" spans="1:5" x14ac:dyDescent="0.15">
      <c r="A5" t="s">
        <v>805</v>
      </c>
      <c r="B5" t="s">
        <v>806</v>
      </c>
      <c r="C5">
        <v>7300</v>
      </c>
      <c r="D5" s="151">
        <v>45044</v>
      </c>
      <c r="E5" s="224" t="s">
        <v>1096</v>
      </c>
    </row>
    <row r="6" spans="1:5" x14ac:dyDescent="0.15">
      <c r="A6" t="s">
        <v>807</v>
      </c>
      <c r="B6" t="s">
        <v>808</v>
      </c>
      <c r="C6">
        <v>7000</v>
      </c>
      <c r="D6" s="152">
        <v>45044</v>
      </c>
      <c r="E6" s="224" t="s">
        <v>1096</v>
      </c>
    </row>
    <row r="7" spans="1:5" x14ac:dyDescent="0.15">
      <c r="A7" s="1" t="s">
        <v>835</v>
      </c>
      <c r="B7" s="1" t="s">
        <v>589</v>
      </c>
      <c r="C7">
        <v>7800</v>
      </c>
      <c r="D7" s="151">
        <v>45058</v>
      </c>
      <c r="E7" s="224" t="s">
        <v>1096</v>
      </c>
    </row>
    <row r="8" spans="1:5" x14ac:dyDescent="0.15">
      <c r="A8" t="s">
        <v>900</v>
      </c>
      <c r="B8" t="s">
        <v>901</v>
      </c>
      <c r="C8">
        <v>7000</v>
      </c>
      <c r="D8" s="151">
        <v>45042</v>
      </c>
      <c r="E8" s="224" t="s">
        <v>1096</v>
      </c>
    </row>
    <row r="9" spans="1:5" x14ac:dyDescent="0.15">
      <c r="A9" t="s">
        <v>914</v>
      </c>
      <c r="B9" s="1" t="s">
        <v>543</v>
      </c>
      <c r="C9">
        <v>15000</v>
      </c>
      <c r="D9" s="151">
        <v>45065</v>
      </c>
      <c r="E9" s="224" t="s">
        <v>1095</v>
      </c>
    </row>
    <row r="10" spans="1:5" x14ac:dyDescent="0.15">
      <c r="A10" s="1" t="s">
        <v>946</v>
      </c>
      <c r="B10" s="1" t="s">
        <v>427</v>
      </c>
      <c r="C10">
        <v>11800</v>
      </c>
      <c r="D10" s="151">
        <v>45073</v>
      </c>
      <c r="E10" s="224" t="s">
        <v>1095</v>
      </c>
    </row>
    <row r="11" spans="1:5" x14ac:dyDescent="0.15">
      <c r="A11" t="s">
        <v>971</v>
      </c>
      <c r="B11" s="1" t="s">
        <v>455</v>
      </c>
      <c r="C11">
        <v>11500</v>
      </c>
      <c r="D11" s="151">
        <v>45081</v>
      </c>
      <c r="E11" s="224" t="s">
        <v>1095</v>
      </c>
    </row>
    <row r="12" spans="1:5" x14ac:dyDescent="0.15">
      <c r="A12" s="1" t="s">
        <v>965</v>
      </c>
      <c r="B12" s="1" t="s">
        <v>438</v>
      </c>
      <c r="C12">
        <v>6700</v>
      </c>
      <c r="D12" s="151">
        <v>45079</v>
      </c>
      <c r="E12" s="224" t="s">
        <v>1095</v>
      </c>
    </row>
    <row r="13" spans="1:5" x14ac:dyDescent="0.15">
      <c r="A13" t="s">
        <v>974</v>
      </c>
      <c r="B13" t="s">
        <v>105</v>
      </c>
      <c r="C13">
        <v>6800</v>
      </c>
      <c r="D13" s="151">
        <v>45082</v>
      </c>
      <c r="E13" s="224" t="s">
        <v>1095</v>
      </c>
    </row>
    <row r="14" spans="1:5" x14ac:dyDescent="0.15">
      <c r="A14" s="1" t="s">
        <v>978</v>
      </c>
      <c r="B14" t="s">
        <v>45</v>
      </c>
      <c r="C14">
        <v>6800</v>
      </c>
      <c r="D14" s="151">
        <v>45082</v>
      </c>
      <c r="E14" s="224" t="s">
        <v>1095</v>
      </c>
    </row>
    <row r="15" spans="1:5" x14ac:dyDescent="0.15">
      <c r="A15" s="1" t="s">
        <v>988</v>
      </c>
      <c r="B15" t="s">
        <v>81</v>
      </c>
      <c r="C15">
        <v>6800</v>
      </c>
      <c r="D15" s="151">
        <v>45084</v>
      </c>
      <c r="E15" s="224" t="s">
        <v>1095</v>
      </c>
    </row>
    <row r="16" spans="1:5" x14ac:dyDescent="0.15">
      <c r="A16" t="s">
        <v>1002</v>
      </c>
      <c r="B16" t="s">
        <v>118</v>
      </c>
      <c r="C16">
        <v>6800</v>
      </c>
      <c r="D16" s="151">
        <v>45084</v>
      </c>
      <c r="E16" s="224" t="s">
        <v>1095</v>
      </c>
    </row>
    <row r="17" spans="1:5" x14ac:dyDescent="0.15">
      <c r="A17" t="s">
        <v>1001</v>
      </c>
      <c r="B17" t="s">
        <v>901</v>
      </c>
      <c r="C17">
        <v>14500</v>
      </c>
      <c r="D17" s="151">
        <v>45086</v>
      </c>
      <c r="E17" s="224" t="s">
        <v>1095</v>
      </c>
    </row>
    <row r="18" spans="1:5" x14ac:dyDescent="0.15">
      <c r="A18" t="s">
        <v>1005</v>
      </c>
      <c r="B18" t="s">
        <v>532</v>
      </c>
      <c r="C18">
        <v>6800</v>
      </c>
      <c r="D18" s="151">
        <v>45086</v>
      </c>
      <c r="E18" s="224" t="s">
        <v>1095</v>
      </c>
    </row>
    <row r="19" spans="1:5" x14ac:dyDescent="0.15">
      <c r="A19" t="s">
        <v>1007</v>
      </c>
      <c r="B19" t="s">
        <v>570</v>
      </c>
      <c r="C19">
        <v>6800</v>
      </c>
      <c r="D19" s="151">
        <v>45087</v>
      </c>
      <c r="E19" s="224" t="s">
        <v>1095</v>
      </c>
    </row>
    <row r="20" spans="1:5" x14ac:dyDescent="0.15">
      <c r="A20" t="s">
        <v>1012</v>
      </c>
      <c r="B20" t="s">
        <v>261</v>
      </c>
      <c r="C20">
        <v>14500</v>
      </c>
      <c r="D20" s="151">
        <v>45090</v>
      </c>
      <c r="E20" s="224" t="s">
        <v>1095</v>
      </c>
    </row>
    <row r="21" spans="1:5" x14ac:dyDescent="0.15">
      <c r="A21" t="s">
        <v>1089</v>
      </c>
      <c r="B21" t="s">
        <v>149</v>
      </c>
      <c r="C21">
        <v>6500</v>
      </c>
      <c r="D21" s="151">
        <v>45093</v>
      </c>
      <c r="E21" s="224"/>
    </row>
    <row r="22" spans="1:5" x14ac:dyDescent="0.15">
      <c r="A22" t="s">
        <v>1090</v>
      </c>
      <c r="B22" t="s">
        <v>59</v>
      </c>
      <c r="C22">
        <v>12000</v>
      </c>
      <c r="D22" s="151">
        <v>45093</v>
      </c>
      <c r="E22" s="224"/>
    </row>
    <row r="23" spans="1:5" x14ac:dyDescent="0.15">
      <c r="A23" t="s">
        <v>1088</v>
      </c>
      <c r="B23" t="s">
        <v>45</v>
      </c>
      <c r="C23">
        <v>6800</v>
      </c>
      <c r="D23" s="151">
        <v>45093</v>
      </c>
      <c r="E23" s="224"/>
    </row>
    <row r="24" spans="1:5" x14ac:dyDescent="0.15">
      <c r="A24" t="s">
        <v>1091</v>
      </c>
      <c r="B24" t="s">
        <v>681</v>
      </c>
      <c r="C24">
        <v>11800</v>
      </c>
      <c r="D24" s="151">
        <v>45096</v>
      </c>
      <c r="E24" s="224"/>
    </row>
    <row r="25" spans="1:5" x14ac:dyDescent="0.15">
      <c r="A25" t="s">
        <v>1092</v>
      </c>
      <c r="B25" s="1" t="s">
        <v>262</v>
      </c>
      <c r="C25">
        <v>6800</v>
      </c>
      <c r="D25" s="151">
        <v>45097</v>
      </c>
      <c r="E25" s="224"/>
    </row>
    <row r="26" spans="1:5" x14ac:dyDescent="0.15">
      <c r="A26" t="s">
        <v>1093</v>
      </c>
      <c r="B26" t="s">
        <v>67</v>
      </c>
      <c r="C26">
        <v>6800</v>
      </c>
      <c r="D26" s="151">
        <v>45097</v>
      </c>
      <c r="E26" s="224"/>
    </row>
    <row r="27" spans="1:5" x14ac:dyDescent="0.15">
      <c r="A27" t="s">
        <v>1094</v>
      </c>
      <c r="B27" t="s">
        <v>140</v>
      </c>
      <c r="C27">
        <v>11000</v>
      </c>
      <c r="D27" s="151">
        <v>45098</v>
      </c>
      <c r="E27" s="224"/>
    </row>
  </sheetData>
  <phoneticPr fontId="1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229"/>
  <sheetViews>
    <sheetView topLeftCell="A133" workbookViewId="0">
      <selection activeCell="C165" sqref="C165"/>
    </sheetView>
  </sheetViews>
  <sheetFormatPr defaultColWidth="9" defaultRowHeight="14.25" x14ac:dyDescent="0.15"/>
  <cols>
    <col min="2" max="2" width="15.5" style="7" customWidth="1"/>
    <col min="3" max="3" width="15.5" customWidth="1"/>
  </cols>
  <sheetData>
    <row r="1" spans="1:5" x14ac:dyDescent="0.15">
      <c r="A1" s="20" t="s">
        <v>237</v>
      </c>
      <c r="B1" s="20" t="s">
        <v>1</v>
      </c>
      <c r="C1" s="20" t="s">
        <v>2</v>
      </c>
      <c r="D1" s="20" t="s">
        <v>238</v>
      </c>
      <c r="E1" s="20" t="s">
        <v>239</v>
      </c>
    </row>
    <row r="2" spans="1:5" x14ac:dyDescent="0.15">
      <c r="A2" s="6" t="s">
        <v>12</v>
      </c>
      <c r="B2" s="7">
        <v>43252</v>
      </c>
      <c r="C2" s="18">
        <f t="shared" ref="C2:C66" ca="1" si="0">IF(B2="","",MOD(_xlfn.DAYS(DATE(YEAR(TODAY()),MONTH(B2),DAY(B2)),TODAY()),365))</f>
        <v>303</v>
      </c>
      <c r="D2" t="s">
        <v>236</v>
      </c>
      <c r="E2" t="s">
        <v>236</v>
      </c>
    </row>
    <row r="3" spans="1:5" x14ac:dyDescent="0.15">
      <c r="A3" s="4" t="s">
        <v>15</v>
      </c>
      <c r="B3" s="7">
        <v>43355</v>
      </c>
      <c r="C3" s="18">
        <f t="shared" ca="1" si="0"/>
        <v>41</v>
      </c>
      <c r="D3" t="s">
        <v>236</v>
      </c>
      <c r="E3" t="s">
        <v>236</v>
      </c>
    </row>
    <row r="4" spans="1:5" x14ac:dyDescent="0.15">
      <c r="A4" s="8" t="s">
        <v>17</v>
      </c>
      <c r="B4" s="7">
        <v>43727</v>
      </c>
      <c r="C4" s="18">
        <f t="shared" ca="1" si="0"/>
        <v>48</v>
      </c>
      <c r="D4" t="s">
        <v>236</v>
      </c>
      <c r="E4" t="s">
        <v>236</v>
      </c>
    </row>
    <row r="5" spans="1:5" x14ac:dyDescent="0.15">
      <c r="A5" s="8" t="s">
        <v>19</v>
      </c>
      <c r="B5" s="7">
        <v>40490</v>
      </c>
      <c r="C5" s="18">
        <f t="shared" ca="1" si="0"/>
        <v>98</v>
      </c>
      <c r="D5" t="s">
        <v>236</v>
      </c>
      <c r="E5" t="s">
        <v>236</v>
      </c>
    </row>
    <row r="6" spans="1:5" x14ac:dyDescent="0.15">
      <c r="A6" s="8" t="s">
        <v>21</v>
      </c>
      <c r="B6" s="7">
        <v>37243</v>
      </c>
      <c r="C6" s="18">
        <f t="shared" ca="1" si="0"/>
        <v>138</v>
      </c>
      <c r="D6" t="s">
        <v>236</v>
      </c>
      <c r="E6" t="s">
        <v>236</v>
      </c>
    </row>
    <row r="7" spans="1:5" x14ac:dyDescent="0.15">
      <c r="A7" s="8" t="s">
        <v>23</v>
      </c>
      <c r="B7" s="7">
        <v>43208</v>
      </c>
      <c r="C7" s="18">
        <f t="shared" ca="1" si="0"/>
        <v>259</v>
      </c>
      <c r="D7" t="s">
        <v>236</v>
      </c>
      <c r="E7" t="s">
        <v>236</v>
      </c>
    </row>
    <row r="8" spans="1:5" x14ac:dyDescent="0.15">
      <c r="A8" s="8" t="s">
        <v>25</v>
      </c>
      <c r="B8" s="7">
        <v>42801</v>
      </c>
      <c r="C8" s="18">
        <f t="shared" ca="1" si="0"/>
        <v>217</v>
      </c>
      <c r="D8" t="s">
        <v>236</v>
      </c>
      <c r="E8" t="s">
        <v>236</v>
      </c>
    </row>
    <row r="9" spans="1:5" x14ac:dyDescent="0.15">
      <c r="A9" s="9" t="s">
        <v>27</v>
      </c>
      <c r="B9" s="7">
        <v>41423</v>
      </c>
      <c r="C9" s="18">
        <f t="shared" ca="1" si="0"/>
        <v>300</v>
      </c>
      <c r="D9" t="s">
        <v>236</v>
      </c>
      <c r="E9" t="s">
        <v>236</v>
      </c>
    </row>
    <row r="10" spans="1:5" x14ac:dyDescent="0.15">
      <c r="A10" s="4" t="s">
        <v>240</v>
      </c>
      <c r="B10" s="7">
        <v>42510</v>
      </c>
      <c r="C10" s="18">
        <f t="shared" ca="1" si="0"/>
        <v>291</v>
      </c>
      <c r="D10" t="s">
        <v>236</v>
      </c>
      <c r="E10" t="s">
        <v>236</v>
      </c>
    </row>
    <row r="11" spans="1:5" x14ac:dyDescent="0.15">
      <c r="A11" s="10" t="s">
        <v>241</v>
      </c>
      <c r="B11" s="7">
        <v>39843</v>
      </c>
      <c r="C11" s="18">
        <f t="shared" ca="1" si="0"/>
        <v>181</v>
      </c>
      <c r="D11" t="s">
        <v>236</v>
      </c>
      <c r="E11" t="s">
        <v>236</v>
      </c>
    </row>
    <row r="12" spans="1:5" x14ac:dyDescent="0.15">
      <c r="A12" s="9" t="s">
        <v>33</v>
      </c>
      <c r="B12" s="7">
        <v>41391</v>
      </c>
      <c r="C12" s="18">
        <f ca="1">IF(B12="","",MOD(_xlfn.DAYS(DATE(YEAR(TODAY()),MONTH(B12),DAY(B12)),TODAY()),365))</f>
        <v>268</v>
      </c>
      <c r="D12" s="1" t="s">
        <v>92</v>
      </c>
      <c r="E12" t="s">
        <v>236</v>
      </c>
    </row>
    <row r="13" spans="1:5" x14ac:dyDescent="0.15">
      <c r="A13" s="9" t="s">
        <v>35</v>
      </c>
      <c r="B13" s="7">
        <v>44326</v>
      </c>
      <c r="C13" s="18">
        <f t="shared" ca="1" si="0"/>
        <v>281</v>
      </c>
      <c r="D13" t="s">
        <v>236</v>
      </c>
      <c r="E13" t="s">
        <v>236</v>
      </c>
    </row>
    <row r="14" spans="1:5" x14ac:dyDescent="0.15">
      <c r="A14" s="10" t="s">
        <v>82</v>
      </c>
      <c r="B14" s="7">
        <v>36086</v>
      </c>
      <c r="C14" s="18">
        <f t="shared" ca="1" si="0"/>
        <v>77</v>
      </c>
      <c r="D14" t="s">
        <v>236</v>
      </c>
      <c r="E14" t="s">
        <v>236</v>
      </c>
    </row>
    <row r="15" spans="1:5" x14ac:dyDescent="0.15">
      <c r="A15" s="9" t="s">
        <v>38</v>
      </c>
      <c r="B15" s="7">
        <v>42445</v>
      </c>
      <c r="C15" s="18">
        <f t="shared" ca="1" si="0"/>
        <v>226</v>
      </c>
      <c r="D15" t="s">
        <v>236</v>
      </c>
      <c r="E15" t="s">
        <v>236</v>
      </c>
    </row>
    <row r="16" spans="1:5" x14ac:dyDescent="0.15">
      <c r="A16" s="9" t="s">
        <v>40</v>
      </c>
      <c r="B16" s="7">
        <v>41224</v>
      </c>
      <c r="C16" s="18">
        <f t="shared" ca="1" si="0"/>
        <v>101</v>
      </c>
      <c r="D16" t="s">
        <v>236</v>
      </c>
      <c r="E16" t="s">
        <v>236</v>
      </c>
    </row>
    <row r="17" spans="1:5" x14ac:dyDescent="0.15">
      <c r="A17" s="11" t="s">
        <v>42</v>
      </c>
      <c r="B17" s="7">
        <v>41422</v>
      </c>
      <c r="C17" s="18">
        <f t="shared" ca="1" si="0"/>
        <v>299</v>
      </c>
      <c r="D17" t="s">
        <v>236</v>
      </c>
      <c r="E17" t="s">
        <v>236</v>
      </c>
    </row>
    <row r="18" spans="1:5" x14ac:dyDescent="0.15">
      <c r="A18" s="4" t="s">
        <v>44</v>
      </c>
      <c r="B18" s="7">
        <v>39969</v>
      </c>
      <c r="C18" s="18">
        <f t="shared" ca="1" si="0"/>
        <v>307</v>
      </c>
      <c r="D18" t="s">
        <v>236</v>
      </c>
      <c r="E18" t="s">
        <v>236</v>
      </c>
    </row>
    <row r="19" spans="1:5" x14ac:dyDescent="0.15">
      <c r="A19" s="9" t="s">
        <v>98</v>
      </c>
      <c r="B19" s="7">
        <v>42398</v>
      </c>
      <c r="C19" s="18">
        <f t="shared" ca="1" si="0"/>
        <v>180</v>
      </c>
      <c r="D19" t="s">
        <v>92</v>
      </c>
      <c r="E19" t="s">
        <v>236</v>
      </c>
    </row>
    <row r="20" spans="1:5" x14ac:dyDescent="0.15">
      <c r="A20" s="9" t="s">
        <v>48</v>
      </c>
      <c r="B20" s="7">
        <v>42366</v>
      </c>
      <c r="C20" s="18">
        <f t="shared" ca="1" si="0"/>
        <v>148</v>
      </c>
      <c r="D20" t="s">
        <v>236</v>
      </c>
      <c r="E20" t="s">
        <v>236</v>
      </c>
    </row>
    <row r="21" spans="1:5" x14ac:dyDescent="0.15">
      <c r="A21" s="9" t="s">
        <v>242</v>
      </c>
      <c r="C21" s="18" t="str">
        <f t="shared" ca="1" si="0"/>
        <v/>
      </c>
      <c r="D21" t="s">
        <v>236</v>
      </c>
      <c r="E21" t="s">
        <v>236</v>
      </c>
    </row>
    <row r="22" spans="1:5" x14ac:dyDescent="0.15">
      <c r="A22" s="9" t="s">
        <v>243</v>
      </c>
      <c r="B22" s="7">
        <v>37919</v>
      </c>
      <c r="C22" s="18">
        <f t="shared" ca="1" si="0"/>
        <v>84</v>
      </c>
      <c r="D22" t="s">
        <v>236</v>
      </c>
      <c r="E22" t="s">
        <v>236</v>
      </c>
    </row>
    <row r="23" spans="1:5" x14ac:dyDescent="0.15">
      <c r="A23" s="9" t="s">
        <v>54</v>
      </c>
      <c r="B23" s="7">
        <v>43823</v>
      </c>
      <c r="C23" s="18">
        <f t="shared" ca="1" si="0"/>
        <v>144</v>
      </c>
      <c r="D23" t="s">
        <v>121</v>
      </c>
      <c r="E23" t="s">
        <v>236</v>
      </c>
    </row>
    <row r="24" spans="1:5" x14ac:dyDescent="0.15">
      <c r="A24" s="9" t="s">
        <v>56</v>
      </c>
      <c r="B24" s="7">
        <v>38516</v>
      </c>
      <c r="C24" s="18">
        <f t="shared" ca="1" si="0"/>
        <v>315</v>
      </c>
      <c r="D24" t="s">
        <v>236</v>
      </c>
      <c r="E24" t="s">
        <v>236</v>
      </c>
    </row>
    <row r="25" spans="1:5" x14ac:dyDescent="0.15">
      <c r="A25" s="4" t="s">
        <v>58</v>
      </c>
      <c r="B25" s="7">
        <v>43389</v>
      </c>
      <c r="C25" s="18">
        <f t="shared" ca="1" si="0"/>
        <v>75</v>
      </c>
      <c r="D25" t="s">
        <v>154</v>
      </c>
      <c r="E25" t="s">
        <v>236</v>
      </c>
    </row>
    <row r="26" spans="1:5" x14ac:dyDescent="0.15">
      <c r="A26" s="9" t="s">
        <v>60</v>
      </c>
      <c r="B26" s="7">
        <v>40163</v>
      </c>
      <c r="C26" s="18">
        <f t="shared" ca="1" si="0"/>
        <v>136</v>
      </c>
      <c r="D26" t="s">
        <v>236</v>
      </c>
      <c r="E26" t="s">
        <v>236</v>
      </c>
    </row>
    <row r="27" spans="1:5" x14ac:dyDescent="0.15">
      <c r="A27" s="9" t="s">
        <v>62</v>
      </c>
      <c r="B27" s="7">
        <v>35445</v>
      </c>
      <c r="C27" s="18">
        <f t="shared" ca="1" si="0"/>
        <v>166</v>
      </c>
      <c r="D27" t="s">
        <v>236</v>
      </c>
      <c r="E27" t="s">
        <v>236</v>
      </c>
    </row>
    <row r="28" spans="1:5" x14ac:dyDescent="0.15">
      <c r="A28" s="9" t="s">
        <v>64</v>
      </c>
      <c r="B28" s="7">
        <v>37243</v>
      </c>
      <c r="C28" s="18">
        <f t="shared" ca="1" si="0"/>
        <v>138</v>
      </c>
      <c r="D28" t="s">
        <v>236</v>
      </c>
      <c r="E28" t="s">
        <v>236</v>
      </c>
    </row>
    <row r="29" spans="1:5" x14ac:dyDescent="0.15">
      <c r="A29" s="9" t="s">
        <v>66</v>
      </c>
      <c r="B29" s="7">
        <v>43077</v>
      </c>
      <c r="C29" s="18">
        <f t="shared" ca="1" si="0"/>
        <v>128</v>
      </c>
      <c r="D29" t="s">
        <v>236</v>
      </c>
      <c r="E29" t="s">
        <v>236</v>
      </c>
    </row>
    <row r="30" spans="1:5" x14ac:dyDescent="0.15">
      <c r="A30" s="8" t="s">
        <v>68</v>
      </c>
      <c r="B30" s="7">
        <v>42663</v>
      </c>
      <c r="C30" s="18">
        <f t="shared" ca="1" si="0"/>
        <v>79</v>
      </c>
      <c r="D30" t="s">
        <v>121</v>
      </c>
      <c r="E30" t="s">
        <v>236</v>
      </c>
    </row>
    <row r="31" spans="1:5" x14ac:dyDescent="0.15">
      <c r="A31" s="4" t="s">
        <v>70</v>
      </c>
      <c r="B31" s="7">
        <v>40563</v>
      </c>
      <c r="C31" s="18">
        <f t="shared" ca="1" si="0"/>
        <v>171</v>
      </c>
      <c r="D31" t="s">
        <v>236</v>
      </c>
      <c r="E31" t="s">
        <v>236</v>
      </c>
    </row>
    <row r="32" spans="1:5" x14ac:dyDescent="0.15">
      <c r="A32" s="8" t="s">
        <v>72</v>
      </c>
      <c r="B32" s="7">
        <v>42814</v>
      </c>
      <c r="C32" s="18">
        <f t="shared" ca="1" si="0"/>
        <v>230</v>
      </c>
      <c r="D32" t="s">
        <v>236</v>
      </c>
      <c r="E32" t="s">
        <v>236</v>
      </c>
    </row>
    <row r="33" spans="1:5" x14ac:dyDescent="0.15">
      <c r="A33" s="9" t="s">
        <v>74</v>
      </c>
      <c r="B33" s="7">
        <v>43635</v>
      </c>
      <c r="C33" s="18">
        <f t="shared" ca="1" si="0"/>
        <v>321</v>
      </c>
      <c r="D33" t="s">
        <v>236</v>
      </c>
      <c r="E33" t="s">
        <v>236</v>
      </c>
    </row>
    <row r="34" spans="1:5" x14ac:dyDescent="0.15">
      <c r="A34" s="8" t="s">
        <v>75</v>
      </c>
      <c r="B34" s="7">
        <v>42188</v>
      </c>
      <c r="C34" s="18">
        <f t="shared" ca="1" si="0"/>
        <v>335</v>
      </c>
      <c r="D34" t="s">
        <v>236</v>
      </c>
      <c r="E34" t="s">
        <v>236</v>
      </c>
    </row>
    <row r="35" spans="1:5" x14ac:dyDescent="0.15">
      <c r="A35" s="2" t="s">
        <v>76</v>
      </c>
      <c r="B35" s="7">
        <v>42990</v>
      </c>
      <c r="C35" s="18">
        <f t="shared" ca="1" si="0"/>
        <v>41</v>
      </c>
      <c r="D35" t="s">
        <v>236</v>
      </c>
      <c r="E35" t="s">
        <v>236</v>
      </c>
    </row>
    <row r="36" spans="1:5" x14ac:dyDescent="0.15">
      <c r="A36" s="12" t="s">
        <v>78</v>
      </c>
      <c r="B36" s="7">
        <v>38258</v>
      </c>
      <c r="C36" s="18">
        <f t="shared" ca="1" si="0"/>
        <v>57</v>
      </c>
      <c r="D36" t="s">
        <v>236</v>
      </c>
      <c r="E36" t="s">
        <v>236</v>
      </c>
    </row>
    <row r="37" spans="1:5" x14ac:dyDescent="0.15">
      <c r="A37" s="8" t="s">
        <v>244</v>
      </c>
      <c r="B37" s="7">
        <v>40324</v>
      </c>
      <c r="C37" s="18">
        <f t="shared" ca="1" si="0"/>
        <v>297</v>
      </c>
      <c r="D37" t="s">
        <v>236</v>
      </c>
      <c r="E37" t="s">
        <v>236</v>
      </c>
    </row>
    <row r="38" spans="1:5" x14ac:dyDescent="0.15">
      <c r="A38" s="13" t="s">
        <v>245</v>
      </c>
      <c r="B38" s="7">
        <v>42776</v>
      </c>
      <c r="C38" s="18">
        <f t="shared" ca="1" si="0"/>
        <v>192</v>
      </c>
      <c r="D38" t="s">
        <v>236</v>
      </c>
      <c r="E38" t="s">
        <v>236</v>
      </c>
    </row>
    <row r="39" spans="1:5" x14ac:dyDescent="0.15">
      <c r="A39" s="8" t="s">
        <v>84</v>
      </c>
      <c r="B39" s="7">
        <v>36481</v>
      </c>
      <c r="C39" s="18">
        <f t="shared" ca="1" si="0"/>
        <v>107</v>
      </c>
      <c r="D39" t="s">
        <v>236</v>
      </c>
      <c r="E39" t="s">
        <v>236</v>
      </c>
    </row>
    <row r="40" spans="1:5" x14ac:dyDescent="0.15">
      <c r="A40" s="8" t="s">
        <v>86</v>
      </c>
      <c r="B40" s="7">
        <v>42660</v>
      </c>
      <c r="C40" s="18">
        <f t="shared" ca="1" si="0"/>
        <v>76</v>
      </c>
      <c r="D40" t="s">
        <v>92</v>
      </c>
      <c r="E40" t="s">
        <v>236</v>
      </c>
    </row>
    <row r="41" spans="1:5" x14ac:dyDescent="0.15">
      <c r="A41" s="8" t="s">
        <v>88</v>
      </c>
      <c r="B41" s="7">
        <v>40365</v>
      </c>
      <c r="C41" s="18">
        <f t="shared" ca="1" si="0"/>
        <v>338</v>
      </c>
      <c r="D41" t="s">
        <v>236</v>
      </c>
      <c r="E41" t="s">
        <v>236</v>
      </c>
    </row>
    <row r="42" spans="1:5" x14ac:dyDescent="0.15">
      <c r="A42" s="5" t="s">
        <v>90</v>
      </c>
      <c r="B42" s="7">
        <v>40564</v>
      </c>
      <c r="C42" s="18">
        <f t="shared" ca="1" si="0"/>
        <v>172</v>
      </c>
      <c r="D42" t="s">
        <v>236</v>
      </c>
      <c r="E42" t="s">
        <v>236</v>
      </c>
    </row>
    <row r="43" spans="1:5" x14ac:dyDescent="0.15">
      <c r="A43" s="8" t="s">
        <v>92</v>
      </c>
      <c r="B43" s="7">
        <v>38695</v>
      </c>
      <c r="C43" s="18">
        <f t="shared" ca="1" si="0"/>
        <v>129</v>
      </c>
      <c r="D43" t="s">
        <v>236</v>
      </c>
      <c r="E43" t="s">
        <v>236</v>
      </c>
    </row>
    <row r="44" spans="1:5" x14ac:dyDescent="0.15">
      <c r="A44" s="8" t="s">
        <v>94</v>
      </c>
      <c r="B44" s="7">
        <v>35621</v>
      </c>
      <c r="C44" s="18">
        <f t="shared" ca="1" si="0"/>
        <v>342</v>
      </c>
      <c r="D44" t="s">
        <v>236</v>
      </c>
      <c r="E44" t="s">
        <v>236</v>
      </c>
    </row>
    <row r="45" spans="1:5" x14ac:dyDescent="0.15">
      <c r="A45" s="8" t="s">
        <v>96</v>
      </c>
      <c r="B45" s="7">
        <v>42480</v>
      </c>
      <c r="C45" s="18">
        <f t="shared" ca="1" si="0"/>
        <v>261</v>
      </c>
      <c r="D45" t="s">
        <v>133</v>
      </c>
      <c r="E45" t="s">
        <v>236</v>
      </c>
    </row>
    <row r="46" spans="1:5" x14ac:dyDescent="0.15">
      <c r="A46" s="14" t="s">
        <v>100</v>
      </c>
      <c r="B46" s="7">
        <v>42317</v>
      </c>
      <c r="C46" s="18">
        <f t="shared" ca="1" si="0"/>
        <v>99</v>
      </c>
      <c r="D46" t="s">
        <v>236</v>
      </c>
      <c r="E46" t="s">
        <v>236</v>
      </c>
    </row>
    <row r="47" spans="1:5" x14ac:dyDescent="0.15">
      <c r="A47" s="14" t="s">
        <v>101</v>
      </c>
      <c r="B47" s="7">
        <v>39915</v>
      </c>
      <c r="C47" s="18">
        <f t="shared" ca="1" si="0"/>
        <v>253</v>
      </c>
      <c r="D47" t="s">
        <v>236</v>
      </c>
      <c r="E47" t="s">
        <v>236</v>
      </c>
    </row>
    <row r="48" spans="1:5" x14ac:dyDescent="0.15">
      <c r="A48" s="14" t="s">
        <v>103</v>
      </c>
      <c r="B48" s="7">
        <v>42633</v>
      </c>
      <c r="C48" s="18">
        <f t="shared" ca="1" si="0"/>
        <v>49</v>
      </c>
      <c r="D48" t="s">
        <v>236</v>
      </c>
      <c r="E48" t="s">
        <v>236</v>
      </c>
    </row>
    <row r="49" spans="1:5" x14ac:dyDescent="0.15">
      <c r="A49" s="14" t="s">
        <v>104</v>
      </c>
      <c r="B49" s="7">
        <v>43194</v>
      </c>
      <c r="C49" s="18">
        <f t="shared" ca="1" si="0"/>
        <v>245</v>
      </c>
      <c r="D49" t="s">
        <v>236</v>
      </c>
      <c r="E49" t="s">
        <v>236</v>
      </c>
    </row>
    <row r="50" spans="1:5" x14ac:dyDescent="0.15">
      <c r="A50" s="14" t="s">
        <v>106</v>
      </c>
      <c r="B50" s="7">
        <v>41269</v>
      </c>
      <c r="C50" s="18">
        <f t="shared" ca="1" si="0"/>
        <v>146</v>
      </c>
      <c r="D50" t="s">
        <v>236</v>
      </c>
      <c r="E50" t="s">
        <v>236</v>
      </c>
    </row>
    <row r="51" spans="1:5" x14ac:dyDescent="0.15">
      <c r="A51" s="14" t="s">
        <v>108</v>
      </c>
      <c r="B51" s="7">
        <v>38860</v>
      </c>
      <c r="C51" s="18">
        <f t="shared" ca="1" si="0"/>
        <v>294</v>
      </c>
      <c r="D51" t="s">
        <v>236</v>
      </c>
      <c r="E51" t="s">
        <v>236</v>
      </c>
    </row>
    <row r="52" spans="1:5" x14ac:dyDescent="0.15">
      <c r="A52" s="4" t="s">
        <v>246</v>
      </c>
      <c r="B52" s="7">
        <v>42215</v>
      </c>
      <c r="C52" s="18">
        <f t="shared" ca="1" si="0"/>
        <v>362</v>
      </c>
      <c r="D52" t="s">
        <v>121</v>
      </c>
      <c r="E52" t="s">
        <v>236</v>
      </c>
    </row>
    <row r="53" spans="1:5" x14ac:dyDescent="0.15">
      <c r="A53" s="14" t="s">
        <v>111</v>
      </c>
      <c r="B53" s="7">
        <v>40017</v>
      </c>
      <c r="C53" s="18">
        <f t="shared" ca="1" si="0"/>
        <v>355</v>
      </c>
      <c r="D53" t="s">
        <v>236</v>
      </c>
      <c r="E53" t="s">
        <v>236</v>
      </c>
    </row>
    <row r="54" spans="1:5" x14ac:dyDescent="0.15">
      <c r="A54" s="8" t="s">
        <v>113</v>
      </c>
      <c r="B54" s="7">
        <v>38119</v>
      </c>
      <c r="C54" s="18">
        <f t="shared" ca="1" si="0"/>
        <v>283</v>
      </c>
      <c r="D54" t="s">
        <v>236</v>
      </c>
      <c r="E54" t="s">
        <v>236</v>
      </c>
    </row>
    <row r="55" spans="1:5" x14ac:dyDescent="0.15">
      <c r="A55" s="3" t="s">
        <v>115</v>
      </c>
      <c r="B55" s="7">
        <v>44673</v>
      </c>
      <c r="C55" s="18">
        <f t="shared" ca="1" si="0"/>
        <v>263</v>
      </c>
      <c r="D55" t="s">
        <v>236</v>
      </c>
      <c r="E55" t="s">
        <v>236</v>
      </c>
    </row>
    <row r="56" spans="1:5" x14ac:dyDescent="0.15">
      <c r="A56" s="8" t="s">
        <v>117</v>
      </c>
      <c r="B56" s="7">
        <v>40625</v>
      </c>
      <c r="C56" s="18">
        <f t="shared" ca="1" si="0"/>
        <v>233</v>
      </c>
      <c r="D56" t="s">
        <v>236</v>
      </c>
      <c r="E56" t="s">
        <v>236</v>
      </c>
    </row>
    <row r="57" spans="1:5" x14ac:dyDescent="0.15">
      <c r="A57" s="8" t="s">
        <v>119</v>
      </c>
      <c r="B57" s="7">
        <v>42772</v>
      </c>
      <c r="C57" s="18">
        <f t="shared" ca="1" si="0"/>
        <v>188</v>
      </c>
      <c r="D57" t="s">
        <v>236</v>
      </c>
      <c r="E57" t="s">
        <v>236</v>
      </c>
    </row>
    <row r="58" spans="1:5" x14ac:dyDescent="0.15">
      <c r="A58" s="4" t="s">
        <v>121</v>
      </c>
      <c r="B58" s="7">
        <v>43663</v>
      </c>
      <c r="C58" s="18">
        <f t="shared" ca="1" si="0"/>
        <v>349</v>
      </c>
      <c r="D58" t="s">
        <v>236</v>
      </c>
      <c r="E58" t="s">
        <v>236</v>
      </c>
    </row>
    <row r="59" spans="1:5" x14ac:dyDescent="0.15">
      <c r="A59" s="8" t="s">
        <v>123</v>
      </c>
      <c r="B59" s="7">
        <v>41138</v>
      </c>
      <c r="C59" s="18">
        <f t="shared" ca="1" si="0"/>
        <v>15</v>
      </c>
      <c r="D59" t="s">
        <v>236</v>
      </c>
      <c r="E59" t="s">
        <v>236</v>
      </c>
    </row>
    <row r="60" spans="1:5" x14ac:dyDescent="0.15">
      <c r="A60" s="15" t="s">
        <v>125</v>
      </c>
      <c r="B60" s="7">
        <v>35305</v>
      </c>
      <c r="C60" s="18">
        <f t="shared" ca="1" si="0"/>
        <v>26</v>
      </c>
      <c r="D60" t="s">
        <v>150</v>
      </c>
      <c r="E60" t="s">
        <v>236</v>
      </c>
    </row>
    <row r="61" spans="1:5" x14ac:dyDescent="0.15">
      <c r="A61" s="4" t="s">
        <v>127</v>
      </c>
      <c r="B61" s="7">
        <v>40375</v>
      </c>
      <c r="C61" s="18">
        <f t="shared" ca="1" si="0"/>
        <v>348</v>
      </c>
      <c r="D61" t="s">
        <v>236</v>
      </c>
      <c r="E61" t="s">
        <v>236</v>
      </c>
    </row>
    <row r="62" spans="1:5" x14ac:dyDescent="0.15">
      <c r="A62" s="4" t="s">
        <v>247</v>
      </c>
      <c r="B62" s="7">
        <v>38834</v>
      </c>
      <c r="C62" s="18">
        <f t="shared" ca="1" si="0"/>
        <v>268</v>
      </c>
      <c r="D62" t="s">
        <v>236</v>
      </c>
      <c r="E62" t="s">
        <v>236</v>
      </c>
    </row>
    <row r="63" spans="1:5" x14ac:dyDescent="0.15">
      <c r="A63" s="4" t="s">
        <v>131</v>
      </c>
      <c r="B63" s="7">
        <v>38367</v>
      </c>
      <c r="C63" s="18">
        <f t="shared" ca="1" si="0"/>
        <v>166</v>
      </c>
      <c r="D63" t="s">
        <v>236</v>
      </c>
      <c r="E63" t="s">
        <v>236</v>
      </c>
    </row>
    <row r="64" spans="1:5" x14ac:dyDescent="0.15">
      <c r="A64" s="4" t="s">
        <v>133</v>
      </c>
      <c r="B64" s="7">
        <v>43537</v>
      </c>
      <c r="C64" s="18">
        <f t="shared" ca="1" si="0"/>
        <v>223</v>
      </c>
      <c r="D64" t="s">
        <v>236</v>
      </c>
      <c r="E64" t="s">
        <v>236</v>
      </c>
    </row>
    <row r="65" spans="1:5" x14ac:dyDescent="0.15">
      <c r="A65" s="4" t="s">
        <v>135</v>
      </c>
      <c r="B65" s="7">
        <v>34261</v>
      </c>
      <c r="C65" s="18">
        <f t="shared" ca="1" si="0"/>
        <v>78</v>
      </c>
      <c r="D65" t="s">
        <v>236</v>
      </c>
      <c r="E65" t="s">
        <v>236</v>
      </c>
    </row>
    <row r="66" spans="1:5" x14ac:dyDescent="0.15">
      <c r="A66" s="16" t="s">
        <v>137</v>
      </c>
      <c r="B66" s="7">
        <v>37868</v>
      </c>
      <c r="C66" s="18">
        <f t="shared" ca="1" si="0"/>
        <v>33</v>
      </c>
      <c r="D66" t="s">
        <v>236</v>
      </c>
      <c r="E66" t="s">
        <v>236</v>
      </c>
    </row>
    <row r="67" spans="1:5" x14ac:dyDescent="0.15">
      <c r="A67" s="16" t="s">
        <v>139</v>
      </c>
      <c r="B67" s="7">
        <v>40047</v>
      </c>
      <c r="C67" s="18">
        <f t="shared" ref="C67:C130" ca="1" si="1">IF(B67="","",MOD(_xlfn.DAYS(DATE(YEAR(TODAY()),MONTH(B67),DAY(B67)),TODAY()),365))</f>
        <v>20</v>
      </c>
      <c r="D67" t="s">
        <v>236</v>
      </c>
      <c r="E67" t="s">
        <v>236</v>
      </c>
    </row>
    <row r="68" spans="1:5" x14ac:dyDescent="0.15">
      <c r="A68" s="4" t="s">
        <v>141</v>
      </c>
      <c r="B68" s="7">
        <v>43850</v>
      </c>
      <c r="C68" s="18">
        <f t="shared" ca="1" si="1"/>
        <v>171</v>
      </c>
      <c r="D68" t="s">
        <v>23</v>
      </c>
      <c r="E68" t="s">
        <v>236</v>
      </c>
    </row>
    <row r="69" spans="1:5" x14ac:dyDescent="0.15">
      <c r="A69" s="4" t="s">
        <v>143</v>
      </c>
      <c r="B69" s="7">
        <v>42247</v>
      </c>
      <c r="C69" s="18">
        <f t="shared" ca="1" si="1"/>
        <v>29</v>
      </c>
      <c r="D69" t="s">
        <v>236</v>
      </c>
      <c r="E69" t="s">
        <v>236</v>
      </c>
    </row>
    <row r="70" spans="1:5" x14ac:dyDescent="0.15">
      <c r="A70" s="4" t="s">
        <v>144</v>
      </c>
      <c r="B70" s="7">
        <v>36243</v>
      </c>
      <c r="C70" s="18">
        <f t="shared" ca="1" si="1"/>
        <v>234</v>
      </c>
      <c r="D70" t="s">
        <v>236</v>
      </c>
      <c r="E70" t="s">
        <v>236</v>
      </c>
    </row>
    <row r="71" spans="1:5" x14ac:dyDescent="0.15">
      <c r="A71" s="4" t="s">
        <v>146</v>
      </c>
      <c r="B71" s="7">
        <v>40758</v>
      </c>
      <c r="C71" s="18">
        <f t="shared" ca="1" si="1"/>
        <v>1</v>
      </c>
      <c r="D71" t="s">
        <v>117</v>
      </c>
      <c r="E71" t="s">
        <v>236</v>
      </c>
    </row>
    <row r="72" spans="1:5" x14ac:dyDescent="0.15">
      <c r="A72" s="16" t="s">
        <v>148</v>
      </c>
      <c r="B72" s="7">
        <v>39552</v>
      </c>
      <c r="C72" s="18">
        <f t="shared" ca="1" si="1"/>
        <v>255</v>
      </c>
      <c r="D72" t="s">
        <v>236</v>
      </c>
      <c r="E72" t="s">
        <v>236</v>
      </c>
    </row>
    <row r="73" spans="1:5" x14ac:dyDescent="0.15">
      <c r="A73" s="19" t="s">
        <v>150</v>
      </c>
      <c r="B73" s="7">
        <v>38579</v>
      </c>
      <c r="C73" s="18">
        <f t="shared" ca="1" si="1"/>
        <v>13</v>
      </c>
      <c r="D73" t="s">
        <v>236</v>
      </c>
      <c r="E73" t="s">
        <v>236</v>
      </c>
    </row>
    <row r="74" spans="1:5" x14ac:dyDescent="0.15">
      <c r="A74" s="4" t="s">
        <v>152</v>
      </c>
      <c r="B74" s="7">
        <v>39514</v>
      </c>
      <c r="C74" s="18">
        <f t="shared" ca="1" si="1"/>
        <v>217</v>
      </c>
      <c r="D74" t="s">
        <v>236</v>
      </c>
      <c r="E74" t="s">
        <v>236</v>
      </c>
    </row>
    <row r="75" spans="1:5" x14ac:dyDescent="0.15">
      <c r="A75" s="17" t="s">
        <v>154</v>
      </c>
      <c r="B75" s="7">
        <v>39791</v>
      </c>
      <c r="C75" s="18">
        <f t="shared" ca="1" si="1"/>
        <v>129</v>
      </c>
      <c r="D75" t="s">
        <v>236</v>
      </c>
      <c r="E75" t="s">
        <v>236</v>
      </c>
    </row>
    <row r="76" spans="1:5" x14ac:dyDescent="0.15">
      <c r="A76" s="17" t="s">
        <v>156</v>
      </c>
      <c r="B76" s="7">
        <v>36245</v>
      </c>
      <c r="C76" s="18">
        <f t="shared" ca="1" si="1"/>
        <v>236</v>
      </c>
      <c r="D76" t="s">
        <v>236</v>
      </c>
      <c r="E76" t="s">
        <v>236</v>
      </c>
    </row>
    <row r="77" spans="1:5" x14ac:dyDescent="0.15">
      <c r="A77" s="4" t="s">
        <v>158</v>
      </c>
      <c r="B77" s="7">
        <v>42990</v>
      </c>
      <c r="C77" s="18">
        <f t="shared" ca="1" si="1"/>
        <v>41</v>
      </c>
      <c r="D77" t="s">
        <v>236</v>
      </c>
      <c r="E77" t="s">
        <v>236</v>
      </c>
    </row>
    <row r="78" spans="1:5" x14ac:dyDescent="0.15">
      <c r="A78" s="17" t="s">
        <v>160</v>
      </c>
      <c r="B78" s="7">
        <v>40682</v>
      </c>
      <c r="C78" s="18">
        <f t="shared" ca="1" si="1"/>
        <v>290</v>
      </c>
      <c r="D78" t="s">
        <v>236</v>
      </c>
      <c r="E78" t="s">
        <v>236</v>
      </c>
    </row>
    <row r="79" spans="1:5" x14ac:dyDescent="0.15">
      <c r="A79" s="4" t="s">
        <v>162</v>
      </c>
      <c r="B79" s="7">
        <v>42151</v>
      </c>
      <c r="C79" s="18">
        <f t="shared" ca="1" si="1"/>
        <v>298</v>
      </c>
      <c r="D79" t="s">
        <v>236</v>
      </c>
      <c r="E79" t="s">
        <v>236</v>
      </c>
    </row>
    <row r="80" spans="1:5" x14ac:dyDescent="0.15">
      <c r="A80" s="4" t="s">
        <v>164</v>
      </c>
      <c r="B80" s="7">
        <v>42794</v>
      </c>
      <c r="C80" s="18">
        <f t="shared" ca="1" si="1"/>
        <v>210</v>
      </c>
      <c r="D80" t="s">
        <v>236</v>
      </c>
      <c r="E80" t="s">
        <v>236</v>
      </c>
    </row>
    <row r="81" spans="1:5" x14ac:dyDescent="0.15">
      <c r="A81" s="4" t="s">
        <v>166</v>
      </c>
      <c r="B81" s="7">
        <v>39582</v>
      </c>
      <c r="C81" s="18">
        <f t="shared" ca="1" si="1"/>
        <v>285</v>
      </c>
      <c r="D81" t="s">
        <v>236</v>
      </c>
      <c r="E81" t="s">
        <v>236</v>
      </c>
    </row>
    <row r="82" spans="1:5" x14ac:dyDescent="0.15">
      <c r="A82" s="4" t="s">
        <v>168</v>
      </c>
      <c r="B82" s="7">
        <v>39093</v>
      </c>
      <c r="C82" s="18">
        <f t="shared" ca="1" si="1"/>
        <v>162</v>
      </c>
      <c r="D82" t="s">
        <v>236</v>
      </c>
      <c r="E82" t="s">
        <v>236</v>
      </c>
    </row>
    <row r="83" spans="1:5" x14ac:dyDescent="0.15">
      <c r="A83" s="4" t="s">
        <v>170</v>
      </c>
      <c r="B83" s="7">
        <v>40200</v>
      </c>
      <c r="C83" s="18">
        <f t="shared" ca="1" si="1"/>
        <v>173</v>
      </c>
      <c r="D83" t="s">
        <v>236</v>
      </c>
      <c r="E83" t="s">
        <v>236</v>
      </c>
    </row>
    <row r="84" spans="1:5" x14ac:dyDescent="0.15">
      <c r="A84" s="4" t="s">
        <v>172</v>
      </c>
      <c r="B84" s="7">
        <v>42384</v>
      </c>
      <c r="C84" s="18">
        <f t="shared" ca="1" si="1"/>
        <v>166</v>
      </c>
      <c r="D84" t="s">
        <v>236</v>
      </c>
      <c r="E84" t="s">
        <v>236</v>
      </c>
    </row>
    <row r="85" spans="1:5" x14ac:dyDescent="0.15">
      <c r="A85" s="4" t="s">
        <v>192</v>
      </c>
      <c r="B85" s="7">
        <v>42467</v>
      </c>
      <c r="C85" s="18">
        <f t="shared" ca="1" si="1"/>
        <v>248</v>
      </c>
      <c r="D85" t="s">
        <v>202</v>
      </c>
      <c r="E85" t="s">
        <v>236</v>
      </c>
    </row>
    <row r="86" spans="1:5" x14ac:dyDescent="0.15">
      <c r="A86" s="4" t="s">
        <v>194</v>
      </c>
      <c r="B86" s="7">
        <v>42898</v>
      </c>
      <c r="C86" s="18">
        <f t="shared" ca="1" si="1"/>
        <v>314</v>
      </c>
      <c r="D86" t="s">
        <v>236</v>
      </c>
      <c r="E86" t="s">
        <v>236</v>
      </c>
    </row>
    <row r="87" spans="1:5" x14ac:dyDescent="0.15">
      <c r="A87" s="4" t="s">
        <v>196</v>
      </c>
      <c r="B87" s="7">
        <v>37312</v>
      </c>
      <c r="C87" s="18">
        <f t="shared" ca="1" si="1"/>
        <v>207</v>
      </c>
      <c r="D87" t="s">
        <v>236</v>
      </c>
      <c r="E87" t="s">
        <v>236</v>
      </c>
    </row>
    <row r="88" spans="1:5" x14ac:dyDescent="0.15">
      <c r="A88" s="4" t="s">
        <v>198</v>
      </c>
      <c r="B88" s="7">
        <v>40351</v>
      </c>
      <c r="C88" s="18">
        <f t="shared" ca="1" si="1"/>
        <v>324</v>
      </c>
      <c r="D88" t="s">
        <v>236</v>
      </c>
      <c r="E88" t="s">
        <v>236</v>
      </c>
    </row>
    <row r="89" spans="1:5" x14ac:dyDescent="0.15">
      <c r="A89" s="9" t="s">
        <v>200</v>
      </c>
      <c r="B89" s="7">
        <v>39464</v>
      </c>
      <c r="C89" s="18">
        <f t="shared" ca="1" si="1"/>
        <v>168</v>
      </c>
      <c r="D89" t="s">
        <v>236</v>
      </c>
      <c r="E89" t="s">
        <v>236</v>
      </c>
    </row>
    <row r="90" spans="1:5" x14ac:dyDescent="0.15">
      <c r="A90" s="4" t="s">
        <v>202</v>
      </c>
      <c r="B90" s="7">
        <v>42654</v>
      </c>
      <c r="C90" s="18">
        <f t="shared" ca="1" si="1"/>
        <v>70</v>
      </c>
      <c r="D90" t="s">
        <v>236</v>
      </c>
      <c r="E90" t="s">
        <v>236</v>
      </c>
    </row>
    <row r="91" spans="1:5" x14ac:dyDescent="0.15">
      <c r="A91" s="4" t="s">
        <v>204</v>
      </c>
      <c r="B91" s="7">
        <v>40351</v>
      </c>
      <c r="C91" s="18">
        <f t="shared" ca="1" si="1"/>
        <v>324</v>
      </c>
      <c r="D91" t="s">
        <v>236</v>
      </c>
      <c r="E91" t="s">
        <v>236</v>
      </c>
    </row>
    <row r="92" spans="1:5" x14ac:dyDescent="0.15">
      <c r="A92" s="4" t="s">
        <v>248</v>
      </c>
      <c r="B92" s="7">
        <v>42675</v>
      </c>
      <c r="C92" s="18">
        <f t="shared" ca="1" si="1"/>
        <v>91</v>
      </c>
      <c r="D92" t="s">
        <v>202</v>
      </c>
      <c r="E92" t="s">
        <v>236</v>
      </c>
    </row>
    <row r="93" spans="1:5" x14ac:dyDescent="0.15">
      <c r="A93" s="4"/>
      <c r="C93" s="18" t="str">
        <f t="shared" ca="1" si="1"/>
        <v/>
      </c>
      <c r="D93" t="s">
        <v>236</v>
      </c>
      <c r="E93" t="s">
        <v>236</v>
      </c>
    </row>
    <row r="94" spans="1:5" x14ac:dyDescent="0.15">
      <c r="A94" s="4" t="s">
        <v>209</v>
      </c>
      <c r="B94" s="7">
        <v>40191</v>
      </c>
      <c r="C94" s="18">
        <f t="shared" ca="1" si="1"/>
        <v>164</v>
      </c>
      <c r="D94" t="s">
        <v>198</v>
      </c>
      <c r="E94" t="s">
        <v>236</v>
      </c>
    </row>
    <row r="95" spans="1:5" x14ac:dyDescent="0.15">
      <c r="A95" s="4" t="s">
        <v>211</v>
      </c>
      <c r="B95" s="7">
        <v>41402</v>
      </c>
      <c r="C95" s="18">
        <f t="shared" ca="1" si="1"/>
        <v>279</v>
      </c>
      <c r="D95" t="s">
        <v>236</v>
      </c>
      <c r="E95" t="s">
        <v>236</v>
      </c>
    </row>
    <row r="96" spans="1:5" x14ac:dyDescent="0.15">
      <c r="A96" s="4" t="s">
        <v>213</v>
      </c>
      <c r="B96" s="7">
        <v>42356</v>
      </c>
      <c r="C96" s="18">
        <f t="shared" ca="1" si="1"/>
        <v>138</v>
      </c>
      <c r="D96" t="s">
        <v>236</v>
      </c>
      <c r="E96" t="s">
        <v>236</v>
      </c>
    </row>
    <row r="97" spans="1:5" x14ac:dyDescent="0.15">
      <c r="A97" s="4" t="s">
        <v>215</v>
      </c>
      <c r="B97" s="7">
        <v>42396</v>
      </c>
      <c r="C97" s="18">
        <f t="shared" ca="1" si="1"/>
        <v>178</v>
      </c>
      <c r="D97" t="s">
        <v>236</v>
      </c>
      <c r="E97" t="s">
        <v>236</v>
      </c>
    </row>
    <row r="98" spans="1:5" x14ac:dyDescent="0.15">
      <c r="A98" s="4" t="s">
        <v>217</v>
      </c>
      <c r="B98" s="7">
        <v>41458</v>
      </c>
      <c r="C98" s="18">
        <f t="shared" ca="1" si="1"/>
        <v>335</v>
      </c>
      <c r="D98" t="s">
        <v>211</v>
      </c>
      <c r="E98" t="s">
        <v>236</v>
      </c>
    </row>
    <row r="99" spans="1:5" x14ac:dyDescent="0.15">
      <c r="A99" s="4" t="s">
        <v>219</v>
      </c>
      <c r="B99" s="7">
        <v>41458</v>
      </c>
      <c r="C99" s="18">
        <f t="shared" ca="1" si="1"/>
        <v>335</v>
      </c>
      <c r="D99" t="s">
        <v>200</v>
      </c>
      <c r="E99" t="s">
        <v>236</v>
      </c>
    </row>
    <row r="100" spans="1:5" x14ac:dyDescent="0.15">
      <c r="A100" s="4" t="s">
        <v>221</v>
      </c>
      <c r="B100" s="7">
        <v>44962</v>
      </c>
      <c r="C100" s="18">
        <f t="shared" ca="1" si="1"/>
        <v>187</v>
      </c>
      <c r="D100" t="s">
        <v>236</v>
      </c>
      <c r="E100" t="s">
        <v>236</v>
      </c>
    </row>
    <row r="101" spans="1:5" x14ac:dyDescent="0.15">
      <c r="A101" s="4" t="s">
        <v>223</v>
      </c>
      <c r="B101" s="7">
        <v>40891</v>
      </c>
      <c r="C101" s="18">
        <f t="shared" ca="1" si="1"/>
        <v>134</v>
      </c>
      <c r="D101" t="s">
        <v>236</v>
      </c>
      <c r="E101" t="s">
        <v>236</v>
      </c>
    </row>
    <row r="102" spans="1:5" x14ac:dyDescent="0.15">
      <c r="A102" s="4" t="s">
        <v>225</v>
      </c>
      <c r="B102" s="7">
        <v>41606</v>
      </c>
      <c r="C102" s="18">
        <f t="shared" ca="1" si="1"/>
        <v>118</v>
      </c>
      <c r="D102" t="s">
        <v>236</v>
      </c>
      <c r="E102" t="s">
        <v>236</v>
      </c>
    </row>
    <row r="103" spans="1:5" x14ac:dyDescent="0.15">
      <c r="A103" s="4" t="s">
        <v>227</v>
      </c>
      <c r="B103" s="7">
        <v>37910</v>
      </c>
      <c r="C103" s="18">
        <f t="shared" ca="1" si="1"/>
        <v>75</v>
      </c>
      <c r="D103" t="s">
        <v>236</v>
      </c>
      <c r="E103" t="s">
        <v>236</v>
      </c>
    </row>
    <row r="104" spans="1:5" x14ac:dyDescent="0.15">
      <c r="A104" s="4" t="s">
        <v>230</v>
      </c>
      <c r="B104" s="7">
        <v>39915</v>
      </c>
      <c r="C104" s="18">
        <f t="shared" ca="1" si="1"/>
        <v>253</v>
      </c>
    </row>
    <row r="105" spans="1:5" x14ac:dyDescent="0.15">
      <c r="A105" s="4" t="s">
        <v>80</v>
      </c>
      <c r="B105" s="7">
        <v>39927</v>
      </c>
      <c r="C105" s="18">
        <f t="shared" ca="1" si="1"/>
        <v>265</v>
      </c>
    </row>
    <row r="106" spans="1:5" x14ac:dyDescent="0.15">
      <c r="A106" s="4" t="s">
        <v>50</v>
      </c>
      <c r="B106" s="7">
        <v>43418</v>
      </c>
      <c r="C106" s="18">
        <f t="shared" ca="1" si="1"/>
        <v>104</v>
      </c>
    </row>
    <row r="107" spans="1:5" x14ac:dyDescent="0.15">
      <c r="A107" s="4" t="s">
        <v>52</v>
      </c>
      <c r="B107" s="7">
        <v>42633</v>
      </c>
      <c r="C107" s="18">
        <f t="shared" ca="1" si="1"/>
        <v>49</v>
      </c>
    </row>
    <row r="108" spans="1:5" x14ac:dyDescent="0.15">
      <c r="A108" s="4" t="s">
        <v>250</v>
      </c>
      <c r="C108" s="18" t="str">
        <f t="shared" ca="1" si="1"/>
        <v/>
      </c>
    </row>
    <row r="109" spans="1:5" x14ac:dyDescent="0.15">
      <c r="A109" s="4" t="s">
        <v>205</v>
      </c>
      <c r="B109" s="7">
        <v>39712</v>
      </c>
      <c r="C109" s="18">
        <f t="shared" ca="1" si="1"/>
        <v>50</v>
      </c>
    </row>
    <row r="110" spans="1:5" x14ac:dyDescent="0.15">
      <c r="A110" s="4" t="s">
        <v>251</v>
      </c>
      <c r="B110" s="7">
        <v>41592</v>
      </c>
      <c r="C110" s="18">
        <f t="shared" ca="1" si="1"/>
        <v>104</v>
      </c>
    </row>
    <row r="111" spans="1:5" x14ac:dyDescent="0.15">
      <c r="A111" s="4" t="s">
        <v>30</v>
      </c>
      <c r="B111" s="7">
        <v>40254</v>
      </c>
      <c r="C111" s="18">
        <f t="shared" ca="1" si="1"/>
        <v>227</v>
      </c>
    </row>
    <row r="112" spans="1:5" x14ac:dyDescent="0.15">
      <c r="A112" s="4" t="s">
        <v>32</v>
      </c>
      <c r="B112" s="7">
        <v>43123</v>
      </c>
      <c r="C112" s="18">
        <f t="shared" ca="1" si="1"/>
        <v>174</v>
      </c>
    </row>
    <row r="113" spans="1:3" x14ac:dyDescent="0.15">
      <c r="A113" s="4" t="s">
        <v>36</v>
      </c>
      <c r="B113" s="7">
        <v>42725</v>
      </c>
      <c r="C113" s="18">
        <f t="shared" ca="1" si="1"/>
        <v>141</v>
      </c>
    </row>
    <row r="114" spans="1:3" x14ac:dyDescent="0.15">
      <c r="A114" s="4" t="s">
        <v>46</v>
      </c>
      <c r="B114" s="7">
        <v>45112</v>
      </c>
      <c r="C114" s="18">
        <f t="shared" ca="1" si="1"/>
        <v>337</v>
      </c>
    </row>
    <row r="115" spans="1:3" x14ac:dyDescent="0.15">
      <c r="A115" s="4" t="s">
        <v>110</v>
      </c>
      <c r="B115" s="7">
        <v>43836</v>
      </c>
      <c r="C115" s="18">
        <f t="shared" ca="1" si="1"/>
        <v>157</v>
      </c>
    </row>
    <row r="116" spans="1:3" x14ac:dyDescent="0.15">
      <c r="A116" s="4" t="s">
        <v>129</v>
      </c>
      <c r="C116" s="18" t="str">
        <f t="shared" ca="1" si="1"/>
        <v/>
      </c>
    </row>
    <row r="117" spans="1:3" x14ac:dyDescent="0.15">
      <c r="A117" s="4" t="s">
        <v>174</v>
      </c>
      <c r="B117" s="7">
        <v>41865</v>
      </c>
      <c r="C117" s="18">
        <f t="shared" ca="1" si="1"/>
        <v>12</v>
      </c>
    </row>
    <row r="118" spans="1:3" x14ac:dyDescent="0.15">
      <c r="A118" s="4" t="s">
        <v>176</v>
      </c>
      <c r="B118" s="7">
        <v>42965</v>
      </c>
      <c r="C118" s="18">
        <f t="shared" ca="1" si="1"/>
        <v>16</v>
      </c>
    </row>
    <row r="119" spans="1:3" x14ac:dyDescent="0.15">
      <c r="A119" s="4" t="s">
        <v>178</v>
      </c>
      <c r="B119" s="7">
        <v>42789</v>
      </c>
      <c r="C119" s="18">
        <f t="shared" ca="1" si="1"/>
        <v>205</v>
      </c>
    </row>
    <row r="120" spans="1:3" x14ac:dyDescent="0.15">
      <c r="A120" s="4" t="s">
        <v>179</v>
      </c>
      <c r="B120" s="7">
        <v>40559</v>
      </c>
      <c r="C120" s="18">
        <f t="shared" ca="1" si="1"/>
        <v>167</v>
      </c>
    </row>
    <row r="121" spans="1:3" x14ac:dyDescent="0.15">
      <c r="A121" s="4" t="s">
        <v>181</v>
      </c>
      <c r="B121" s="7">
        <v>38978</v>
      </c>
      <c r="C121" s="18">
        <f t="shared" ca="1" si="1"/>
        <v>47</v>
      </c>
    </row>
    <row r="122" spans="1:3" x14ac:dyDescent="0.15">
      <c r="A122" s="4" t="s">
        <v>183</v>
      </c>
      <c r="B122" s="7">
        <v>41159</v>
      </c>
      <c r="C122" s="18">
        <f t="shared" ca="1" si="1"/>
        <v>36</v>
      </c>
    </row>
    <row r="123" spans="1:3" x14ac:dyDescent="0.15">
      <c r="A123" s="4" t="s">
        <v>185</v>
      </c>
      <c r="B123" s="7">
        <v>39619</v>
      </c>
      <c r="C123" s="18">
        <f t="shared" ca="1" si="1"/>
        <v>322</v>
      </c>
    </row>
    <row r="124" spans="1:3" x14ac:dyDescent="0.15">
      <c r="A124" s="4" t="s">
        <v>186</v>
      </c>
      <c r="B124" s="7">
        <v>41015</v>
      </c>
      <c r="C124" s="18">
        <f t="shared" ca="1" si="1"/>
        <v>257</v>
      </c>
    </row>
    <row r="125" spans="1:3" x14ac:dyDescent="0.15">
      <c r="A125" s="4" t="s">
        <v>188</v>
      </c>
      <c r="B125" s="7">
        <v>40714</v>
      </c>
      <c r="C125" s="18">
        <f t="shared" ca="1" si="1"/>
        <v>322</v>
      </c>
    </row>
    <row r="126" spans="1:3" x14ac:dyDescent="0.15">
      <c r="A126" s="4" t="s">
        <v>190</v>
      </c>
      <c r="B126" s="7">
        <v>43088</v>
      </c>
      <c r="C126" s="18">
        <f t="shared" ca="1" si="1"/>
        <v>139</v>
      </c>
    </row>
    <row r="127" spans="1:3" x14ac:dyDescent="0.15">
      <c r="A127" s="4" t="s">
        <v>249</v>
      </c>
      <c r="B127" s="7">
        <v>43089</v>
      </c>
      <c r="C127" s="18">
        <f t="shared" ca="1" si="1"/>
        <v>140</v>
      </c>
    </row>
    <row r="128" spans="1:3" x14ac:dyDescent="0.15">
      <c r="A128" s="4" t="s">
        <v>207</v>
      </c>
      <c r="B128" s="7">
        <v>43090</v>
      </c>
      <c r="C128" s="18">
        <f t="shared" ca="1" si="1"/>
        <v>141</v>
      </c>
    </row>
    <row r="129" spans="1:3" x14ac:dyDescent="0.15">
      <c r="A129" s="4" t="s">
        <v>288</v>
      </c>
      <c r="B129" s="7">
        <v>43091</v>
      </c>
      <c r="C129" s="18">
        <f t="shared" ca="1" si="1"/>
        <v>142</v>
      </c>
    </row>
    <row r="130" spans="1:3" x14ac:dyDescent="0.15">
      <c r="A130" s="4" t="s">
        <v>289</v>
      </c>
      <c r="B130" s="7">
        <v>43092</v>
      </c>
      <c r="C130" s="18">
        <f t="shared" ca="1" si="1"/>
        <v>143</v>
      </c>
    </row>
    <row r="131" spans="1:3" x14ac:dyDescent="0.15">
      <c r="A131" s="4" t="s">
        <v>290</v>
      </c>
      <c r="B131" s="7">
        <v>43093</v>
      </c>
      <c r="C131" s="18">
        <f t="shared" ref="C131:C163" ca="1" si="2">IF(B131="","",MOD(_xlfn.DAYS(DATE(YEAR(TODAY()),MONTH(B131),DAY(B131)),TODAY()),365))</f>
        <v>144</v>
      </c>
    </row>
    <row r="132" spans="1:3" x14ac:dyDescent="0.15">
      <c r="A132" s="4" t="s">
        <v>252</v>
      </c>
      <c r="B132" s="7">
        <v>43094</v>
      </c>
      <c r="C132" s="18">
        <f t="shared" ca="1" si="2"/>
        <v>145</v>
      </c>
    </row>
    <row r="133" spans="1:3" x14ac:dyDescent="0.15">
      <c r="A133" s="4" t="s">
        <v>253</v>
      </c>
      <c r="B133" s="7">
        <v>43095</v>
      </c>
      <c r="C133" s="18">
        <f t="shared" ca="1" si="2"/>
        <v>146</v>
      </c>
    </row>
    <row r="134" spans="1:3" x14ac:dyDescent="0.15">
      <c r="A134" s="4" t="s">
        <v>264</v>
      </c>
      <c r="B134" s="7">
        <v>43096</v>
      </c>
      <c r="C134" s="18">
        <f t="shared" ca="1" si="2"/>
        <v>147</v>
      </c>
    </row>
    <row r="135" spans="1:3" x14ac:dyDescent="0.15">
      <c r="A135" s="4" t="s">
        <v>266</v>
      </c>
      <c r="B135" s="7">
        <v>43097</v>
      </c>
      <c r="C135" s="18">
        <f t="shared" ca="1" si="2"/>
        <v>148</v>
      </c>
    </row>
    <row r="136" spans="1:3" x14ac:dyDescent="0.15">
      <c r="A136" s="4" t="s">
        <v>267</v>
      </c>
      <c r="B136" s="7">
        <v>43098</v>
      </c>
      <c r="C136" s="18">
        <f t="shared" ca="1" si="2"/>
        <v>149</v>
      </c>
    </row>
    <row r="137" spans="1:3" x14ac:dyDescent="0.15">
      <c r="A137" s="4" t="s">
        <v>268</v>
      </c>
      <c r="B137" s="7">
        <v>43099</v>
      </c>
      <c r="C137" s="18">
        <f t="shared" ca="1" si="2"/>
        <v>150</v>
      </c>
    </row>
    <row r="138" spans="1:3" x14ac:dyDescent="0.15">
      <c r="A138" s="4" t="s">
        <v>269</v>
      </c>
      <c r="B138" s="7">
        <v>43100</v>
      </c>
      <c r="C138" s="18">
        <f t="shared" ca="1" si="2"/>
        <v>151</v>
      </c>
    </row>
    <row r="139" spans="1:3" x14ac:dyDescent="0.15">
      <c r="A139" s="4" t="s">
        <v>277</v>
      </c>
      <c r="B139" s="7">
        <v>43385</v>
      </c>
      <c r="C139" s="18">
        <f t="shared" ca="1" si="2"/>
        <v>71</v>
      </c>
    </row>
    <row r="140" spans="1:3" x14ac:dyDescent="0.15">
      <c r="A140" s="4" t="s">
        <v>285</v>
      </c>
      <c r="B140" s="7">
        <v>41669</v>
      </c>
      <c r="C140" s="18">
        <f t="shared" ca="1" si="2"/>
        <v>181</v>
      </c>
    </row>
    <row r="141" spans="1:3" x14ac:dyDescent="0.15">
      <c r="A141" s="4" t="s">
        <v>286</v>
      </c>
      <c r="B141" s="7">
        <v>42277</v>
      </c>
      <c r="C141" s="18">
        <f t="shared" ca="1" si="2"/>
        <v>59</v>
      </c>
    </row>
    <row r="142" spans="1:3" x14ac:dyDescent="0.15">
      <c r="A142" s="4" t="s">
        <v>287</v>
      </c>
      <c r="B142" s="7">
        <v>38367</v>
      </c>
      <c r="C142" s="18">
        <f t="shared" ca="1" si="2"/>
        <v>166</v>
      </c>
    </row>
    <row r="143" spans="1:3" x14ac:dyDescent="0.15">
      <c r="A143" s="9" t="s">
        <v>302</v>
      </c>
      <c r="C143" s="18" t="str">
        <f t="shared" ca="1" si="2"/>
        <v/>
      </c>
    </row>
    <row r="144" spans="1:3" x14ac:dyDescent="0.15">
      <c r="A144" s="4" t="s">
        <v>316</v>
      </c>
      <c r="B144" s="7">
        <v>42254</v>
      </c>
      <c r="C144" s="18">
        <f t="shared" ca="1" si="2"/>
        <v>36</v>
      </c>
    </row>
    <row r="145" spans="1:3" x14ac:dyDescent="0.15">
      <c r="A145" s="4" t="s">
        <v>317</v>
      </c>
      <c r="B145" s="7">
        <v>42115</v>
      </c>
      <c r="C145" s="18">
        <f t="shared" ca="1" si="2"/>
        <v>262</v>
      </c>
    </row>
    <row r="146" spans="1:3" x14ac:dyDescent="0.15">
      <c r="A146" s="4" t="s">
        <v>318</v>
      </c>
      <c r="B146" s="7">
        <v>40770</v>
      </c>
      <c r="C146" s="18">
        <f t="shared" ca="1" si="2"/>
        <v>13</v>
      </c>
    </row>
    <row r="147" spans="1:3" x14ac:dyDescent="0.15">
      <c r="A147" s="4" t="s">
        <v>324</v>
      </c>
      <c r="B147" s="7">
        <v>42369</v>
      </c>
      <c r="C147" s="18">
        <f t="shared" ca="1" si="2"/>
        <v>151</v>
      </c>
    </row>
    <row r="148" spans="1:3" x14ac:dyDescent="0.15">
      <c r="A148" s="4" t="s">
        <v>330</v>
      </c>
      <c r="B148" s="7">
        <v>41252</v>
      </c>
      <c r="C148" s="18">
        <f t="shared" ca="1" si="2"/>
        <v>129</v>
      </c>
    </row>
    <row r="149" spans="1:3" x14ac:dyDescent="0.15">
      <c r="A149" s="4" t="s">
        <v>328</v>
      </c>
      <c r="B149" s="7">
        <v>41671</v>
      </c>
      <c r="C149" s="18">
        <f t="shared" ca="1" si="2"/>
        <v>183</v>
      </c>
    </row>
    <row r="150" spans="1:3" x14ac:dyDescent="0.15">
      <c r="A150" s="9" t="s">
        <v>334</v>
      </c>
      <c r="B150" s="7">
        <v>38541</v>
      </c>
      <c r="C150" s="18">
        <f t="shared" ca="1" si="2"/>
        <v>340</v>
      </c>
    </row>
    <row r="151" spans="1:3" x14ac:dyDescent="0.15">
      <c r="A151" s="4" t="s">
        <v>360</v>
      </c>
      <c r="B151" s="7">
        <v>41249</v>
      </c>
      <c r="C151" s="18">
        <f t="shared" ca="1" si="2"/>
        <v>126</v>
      </c>
    </row>
    <row r="152" spans="1:3" x14ac:dyDescent="0.15">
      <c r="A152" s="18" t="s">
        <v>384</v>
      </c>
      <c r="B152" s="7">
        <v>41045</v>
      </c>
      <c r="C152" s="18">
        <f t="shared" ca="1" si="2"/>
        <v>287</v>
      </c>
    </row>
    <row r="153" spans="1:3" x14ac:dyDescent="0.15">
      <c r="A153" s="18" t="s">
        <v>386</v>
      </c>
      <c r="B153" s="7">
        <v>40757</v>
      </c>
      <c r="C153" s="18">
        <f t="shared" ca="1" si="2"/>
        <v>0</v>
      </c>
    </row>
    <row r="154" spans="1:3" x14ac:dyDescent="0.15">
      <c r="A154" s="18" t="s">
        <v>387</v>
      </c>
      <c r="C154" s="18" t="str">
        <f t="shared" ca="1" si="2"/>
        <v/>
      </c>
    </row>
    <row r="155" spans="1:3" x14ac:dyDescent="0.15">
      <c r="A155" s="18" t="s">
        <v>414</v>
      </c>
      <c r="B155" s="7">
        <v>43123</v>
      </c>
      <c r="C155" s="18">
        <f t="shared" ca="1" si="2"/>
        <v>174</v>
      </c>
    </row>
    <row r="156" spans="1:3" x14ac:dyDescent="0.15">
      <c r="A156" s="18" t="s">
        <v>628</v>
      </c>
      <c r="B156" s="7">
        <v>42396</v>
      </c>
      <c r="C156" s="18">
        <f t="shared" ca="1" si="2"/>
        <v>178</v>
      </c>
    </row>
    <row r="157" spans="1:3" x14ac:dyDescent="0.15">
      <c r="A157" s="7" t="s">
        <v>629</v>
      </c>
      <c r="B157" s="7">
        <v>42314</v>
      </c>
      <c r="C157" s="18">
        <f t="shared" ca="1" si="2"/>
        <v>96</v>
      </c>
    </row>
    <row r="158" spans="1:3" x14ac:dyDescent="0.15">
      <c r="A158" s="7" t="s">
        <v>796</v>
      </c>
      <c r="B158" s="7">
        <v>39806</v>
      </c>
      <c r="C158" s="18">
        <f t="shared" ca="1" si="2"/>
        <v>144</v>
      </c>
    </row>
    <row r="159" spans="1:3" x14ac:dyDescent="0.15">
      <c r="A159" s="7" t="s">
        <v>835</v>
      </c>
      <c r="B159" s="7">
        <v>43213</v>
      </c>
      <c r="C159" s="18">
        <f t="shared" ca="1" si="2"/>
        <v>264</v>
      </c>
    </row>
    <row r="160" spans="1:3" x14ac:dyDescent="0.15">
      <c r="A160" s="7" t="s">
        <v>906</v>
      </c>
      <c r="B160" s="7">
        <v>38827</v>
      </c>
      <c r="C160" s="18">
        <f t="shared" ca="1" si="2"/>
        <v>261</v>
      </c>
    </row>
    <row r="161" spans="1:3" x14ac:dyDescent="0.15">
      <c r="A161" s="7" t="s">
        <v>925</v>
      </c>
      <c r="B161" s="7">
        <v>39791</v>
      </c>
      <c r="C161" s="18">
        <f t="shared" ca="1" si="2"/>
        <v>129</v>
      </c>
    </row>
    <row r="162" spans="1:3" x14ac:dyDescent="0.15">
      <c r="A162" s="212" t="s">
        <v>958</v>
      </c>
      <c r="B162" s="37">
        <v>43425</v>
      </c>
      <c r="C162" s="213">
        <f t="shared" ca="1" si="2"/>
        <v>111</v>
      </c>
    </row>
    <row r="163" spans="1:3" x14ac:dyDescent="0.15">
      <c r="A163" t="s">
        <v>982</v>
      </c>
      <c r="B163" s="37">
        <v>40551</v>
      </c>
      <c r="C163" s="213">
        <f t="shared" ca="1" si="2"/>
        <v>159</v>
      </c>
    </row>
    <row r="164" spans="1:3" x14ac:dyDescent="0.15">
      <c r="B164"/>
    </row>
    <row r="165" spans="1:3" x14ac:dyDescent="0.15">
      <c r="B165"/>
    </row>
    <row r="166" spans="1:3" x14ac:dyDescent="0.15">
      <c r="B166"/>
    </row>
    <row r="167" spans="1:3" x14ac:dyDescent="0.15">
      <c r="B167"/>
    </row>
    <row r="168" spans="1:3" x14ac:dyDescent="0.15">
      <c r="B168"/>
    </row>
    <row r="169" spans="1:3" x14ac:dyDescent="0.15">
      <c r="B169"/>
    </row>
    <row r="170" spans="1:3" x14ac:dyDescent="0.15">
      <c r="B170"/>
    </row>
    <row r="171" spans="1:3" x14ac:dyDescent="0.15">
      <c r="B171"/>
    </row>
    <row r="172" spans="1:3" x14ac:dyDescent="0.15">
      <c r="B172"/>
    </row>
    <row r="173" spans="1:3" x14ac:dyDescent="0.15">
      <c r="B173"/>
    </row>
    <row r="174" spans="1:3" x14ac:dyDescent="0.15">
      <c r="B174"/>
    </row>
    <row r="175" spans="1:3" x14ac:dyDescent="0.15">
      <c r="B175"/>
    </row>
    <row r="176" spans="1:3" x14ac:dyDescent="0.15">
      <c r="B176"/>
    </row>
    <row r="177" spans="2:2" x14ac:dyDescent="0.15">
      <c r="B177"/>
    </row>
    <row r="178" spans="2:2" x14ac:dyDescent="0.15">
      <c r="B178"/>
    </row>
    <row r="179" spans="2:2" x14ac:dyDescent="0.15">
      <c r="B179"/>
    </row>
    <row r="180" spans="2:2" x14ac:dyDescent="0.15">
      <c r="B180"/>
    </row>
    <row r="181" spans="2:2" x14ac:dyDescent="0.15">
      <c r="B181"/>
    </row>
    <row r="182" spans="2:2" x14ac:dyDescent="0.15">
      <c r="B182"/>
    </row>
    <row r="183" spans="2:2" x14ac:dyDescent="0.15">
      <c r="B183"/>
    </row>
    <row r="184" spans="2:2" x14ac:dyDescent="0.15">
      <c r="B184"/>
    </row>
    <row r="185" spans="2:2" x14ac:dyDescent="0.15">
      <c r="B185"/>
    </row>
    <row r="186" spans="2:2" x14ac:dyDescent="0.15">
      <c r="B186"/>
    </row>
    <row r="187" spans="2:2" x14ac:dyDescent="0.15">
      <c r="B187"/>
    </row>
    <row r="188" spans="2:2" x14ac:dyDescent="0.15">
      <c r="B188"/>
    </row>
    <row r="189" spans="2:2" x14ac:dyDescent="0.15">
      <c r="B189"/>
    </row>
    <row r="190" spans="2:2" x14ac:dyDescent="0.15">
      <c r="B190"/>
    </row>
    <row r="191" spans="2:2" x14ac:dyDescent="0.15">
      <c r="B191"/>
    </row>
    <row r="192" spans="2:2" x14ac:dyDescent="0.15">
      <c r="B192"/>
    </row>
    <row r="193" spans="2:2" x14ac:dyDescent="0.15">
      <c r="B193"/>
    </row>
    <row r="194" spans="2:2" x14ac:dyDescent="0.15">
      <c r="B194"/>
    </row>
    <row r="195" spans="2:2" x14ac:dyDescent="0.15">
      <c r="B195"/>
    </row>
    <row r="196" spans="2:2" x14ac:dyDescent="0.15">
      <c r="B196"/>
    </row>
    <row r="197" spans="2:2" x14ac:dyDescent="0.15">
      <c r="B197"/>
    </row>
    <row r="198" spans="2:2" x14ac:dyDescent="0.15">
      <c r="B198"/>
    </row>
    <row r="199" spans="2:2" x14ac:dyDescent="0.15">
      <c r="B199"/>
    </row>
    <row r="200" spans="2:2" x14ac:dyDescent="0.15">
      <c r="B200"/>
    </row>
    <row r="201" spans="2:2" x14ac:dyDescent="0.15">
      <c r="B201"/>
    </row>
    <row r="202" spans="2:2" x14ac:dyDescent="0.15">
      <c r="B202"/>
    </row>
    <row r="203" spans="2:2" x14ac:dyDescent="0.15">
      <c r="B203"/>
    </row>
    <row r="204" spans="2:2" x14ac:dyDescent="0.15">
      <c r="B204"/>
    </row>
    <row r="205" spans="2:2" x14ac:dyDescent="0.15">
      <c r="B205"/>
    </row>
    <row r="206" spans="2:2" x14ac:dyDescent="0.15">
      <c r="B206"/>
    </row>
    <row r="207" spans="2:2" x14ac:dyDescent="0.15">
      <c r="B207"/>
    </row>
    <row r="208" spans="2:2" x14ac:dyDescent="0.15">
      <c r="B208"/>
    </row>
    <row r="209" spans="2:2" x14ac:dyDescent="0.15">
      <c r="B209"/>
    </row>
    <row r="210" spans="2:2" x14ac:dyDescent="0.15">
      <c r="B210"/>
    </row>
    <row r="211" spans="2:2" x14ac:dyDescent="0.15">
      <c r="B211"/>
    </row>
    <row r="212" spans="2:2" x14ac:dyDescent="0.15">
      <c r="B212"/>
    </row>
    <row r="213" spans="2:2" x14ac:dyDescent="0.15">
      <c r="B213"/>
    </row>
    <row r="214" spans="2:2" x14ac:dyDescent="0.15">
      <c r="B214"/>
    </row>
    <row r="215" spans="2:2" x14ac:dyDescent="0.15">
      <c r="B215"/>
    </row>
    <row r="216" spans="2:2" x14ac:dyDescent="0.15">
      <c r="B216"/>
    </row>
    <row r="217" spans="2:2" x14ac:dyDescent="0.15">
      <c r="B217"/>
    </row>
    <row r="218" spans="2:2" x14ac:dyDescent="0.15">
      <c r="B218"/>
    </row>
    <row r="219" spans="2:2" x14ac:dyDescent="0.15">
      <c r="B219"/>
    </row>
    <row r="220" spans="2:2" x14ac:dyDescent="0.15">
      <c r="B220"/>
    </row>
    <row r="221" spans="2:2" x14ac:dyDescent="0.15">
      <c r="B221"/>
    </row>
    <row r="222" spans="2:2" x14ac:dyDescent="0.15">
      <c r="B222"/>
    </row>
    <row r="223" spans="2:2" x14ac:dyDescent="0.15">
      <c r="B223"/>
    </row>
    <row r="224" spans="2:2" x14ac:dyDescent="0.15">
      <c r="B224"/>
    </row>
    <row r="225" spans="2:2" x14ac:dyDescent="0.15">
      <c r="B225"/>
    </row>
    <row r="226" spans="2:2" x14ac:dyDescent="0.15">
      <c r="B226"/>
    </row>
    <row r="227" spans="2:2" x14ac:dyDescent="0.15">
      <c r="B227"/>
    </row>
    <row r="228" spans="2:2" x14ac:dyDescent="0.15">
      <c r="B228"/>
    </row>
    <row r="229" spans="2:2" x14ac:dyDescent="0.15">
      <c r="B229"/>
    </row>
  </sheetData>
  <autoFilter ref="A1:E151" xr:uid="{00000000-0001-0000-0300-000000000000}"/>
  <phoneticPr fontId="16" type="noConversion"/>
  <conditionalFormatting sqref="C1:C163 A152:A156">
    <cfRule type="cellIs" dxfId="6" priority="1" operator="lessThan">
      <formula>30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1BD7-3049-4A30-8BEB-05165F1BE0ED}">
  <sheetPr codeName="Sheet5"/>
  <dimension ref="A1:E177"/>
  <sheetViews>
    <sheetView topLeftCell="A97" workbookViewId="0">
      <selection activeCell="D186" sqref="D186"/>
    </sheetView>
  </sheetViews>
  <sheetFormatPr defaultRowHeight="14.25" x14ac:dyDescent="0.15"/>
  <cols>
    <col min="1" max="1" width="9" style="36"/>
    <col min="2" max="2" width="16.125" style="37" bestFit="1" customWidth="1"/>
    <col min="3" max="3" width="9" style="38" customWidth="1"/>
  </cols>
  <sheetData>
    <row r="1" spans="1:5" x14ac:dyDescent="0.15">
      <c r="A1" s="39" t="s">
        <v>237</v>
      </c>
      <c r="B1" s="39" t="s">
        <v>1</v>
      </c>
      <c r="C1" s="43" t="s">
        <v>2</v>
      </c>
    </row>
    <row r="2" spans="1:5" x14ac:dyDescent="0.15">
      <c r="A2" s="41" t="str">
        <f>租金!D3</f>
        <v>白明宽</v>
      </c>
      <c r="B2" s="42">
        <f>VLOOKUP(A2,司机!A:C,2,0)</f>
        <v>43252</v>
      </c>
      <c r="C2" s="40">
        <f ca="1">VLOOKUP(A2,司机!A:C,3,0)</f>
        <v>303</v>
      </c>
    </row>
    <row r="3" spans="1:5" x14ac:dyDescent="0.15">
      <c r="A3" s="41" t="str">
        <f>租金!D4</f>
        <v>黄凯</v>
      </c>
      <c r="B3" s="42">
        <f>VLOOKUP(A3,司机!A:C,2,0)</f>
        <v>43355</v>
      </c>
      <c r="C3" s="40">
        <f ca="1">VLOOKUP(A3,司机!A:C,3,0)</f>
        <v>41</v>
      </c>
      <c r="E3" t="s">
        <v>68</v>
      </c>
    </row>
    <row r="4" spans="1:5" x14ac:dyDescent="0.15">
      <c r="A4" s="41" t="str">
        <f>租金!D5</f>
        <v>韩柘</v>
      </c>
      <c r="B4" s="42">
        <f>VLOOKUP(A4,司机!A:C,2,0)</f>
        <v>43727</v>
      </c>
      <c r="C4" s="40">
        <f ca="1">VLOOKUP(A4,司机!A:C,3,0)</f>
        <v>48</v>
      </c>
      <c r="E4" t="s">
        <v>82</v>
      </c>
    </row>
    <row r="5" spans="1:5" x14ac:dyDescent="0.15">
      <c r="A5" s="41" t="str">
        <f>租金!D6</f>
        <v>武兰和</v>
      </c>
      <c r="B5" s="42">
        <f>VLOOKUP(A5,司机!A:C,2,0)</f>
        <v>40490</v>
      </c>
      <c r="C5" s="40">
        <f ca="1">VLOOKUP(A5,司机!A:C,3,0)</f>
        <v>98</v>
      </c>
      <c r="E5" t="s">
        <v>121</v>
      </c>
    </row>
    <row r="6" spans="1:5" x14ac:dyDescent="0.15">
      <c r="A6" s="41" t="str">
        <f>租金!D7</f>
        <v>奚红卫</v>
      </c>
      <c r="B6" s="42">
        <f>VLOOKUP(A6,司机!A:C,2,0)</f>
        <v>37243</v>
      </c>
      <c r="C6" s="40">
        <f ca="1">VLOOKUP(A6,司机!A:C,3,0)</f>
        <v>138</v>
      </c>
      <c r="E6" t="s">
        <v>125</v>
      </c>
    </row>
    <row r="7" spans="1:5" x14ac:dyDescent="0.15">
      <c r="A7" s="41" t="str">
        <f>租金!D8</f>
        <v>程廷容</v>
      </c>
      <c r="B7" s="42">
        <f>VLOOKUP(A7,司机!A:C,2,0)</f>
        <v>43208</v>
      </c>
      <c r="C7" s="40">
        <f ca="1">VLOOKUP(A7,司机!A:C,3,0)</f>
        <v>259</v>
      </c>
      <c r="E7" t="s">
        <v>150</v>
      </c>
    </row>
    <row r="8" spans="1:5" x14ac:dyDescent="0.15">
      <c r="A8" s="41" t="str">
        <f>租金!D9</f>
        <v>张继攀</v>
      </c>
      <c r="B8" s="42">
        <f>VLOOKUP(A8,司机!A:C,2,0)</f>
        <v>42801</v>
      </c>
      <c r="C8" s="40">
        <f ca="1">VLOOKUP(A8,司机!A:C,3,0)</f>
        <v>217</v>
      </c>
      <c r="E8" t="s">
        <v>176</v>
      </c>
    </row>
    <row r="9" spans="1:5" x14ac:dyDescent="0.15">
      <c r="A9" s="41">
        <f>租金!D10</f>
        <v>0</v>
      </c>
      <c r="B9" s="42" t="e">
        <f>VLOOKUP(A9,司机!A:C,2,0)</f>
        <v>#N/A</v>
      </c>
      <c r="C9" s="40" t="e">
        <f>VLOOKUP(A9,司机!A:C,3,0)</f>
        <v>#N/A</v>
      </c>
      <c r="E9" t="s">
        <v>178</v>
      </c>
    </row>
    <row r="10" spans="1:5" x14ac:dyDescent="0.15">
      <c r="A10" s="41" t="str">
        <f>租金!D11</f>
        <v>王世均</v>
      </c>
      <c r="B10" s="42">
        <f>VLOOKUP(A10,司机!A:C,2,0)</f>
        <v>40254</v>
      </c>
      <c r="C10" s="40">
        <f ca="1">VLOOKUP(A10,司机!A:C,3,0)</f>
        <v>227</v>
      </c>
      <c r="E10" t="s">
        <v>179</v>
      </c>
    </row>
    <row r="11" spans="1:5" x14ac:dyDescent="0.15">
      <c r="A11" s="41" t="str">
        <f>租金!D12</f>
        <v>陈利忠</v>
      </c>
      <c r="B11" s="42" t="e">
        <f>VLOOKUP(A11,司机!A:C,2,0)</f>
        <v>#N/A</v>
      </c>
      <c r="C11" s="40" t="e">
        <f>VLOOKUP(A11,司机!A:C,3,0)</f>
        <v>#N/A</v>
      </c>
      <c r="E11" t="s">
        <v>190</v>
      </c>
    </row>
    <row r="12" spans="1:5" x14ac:dyDescent="0.15">
      <c r="A12" s="41" t="str">
        <f>租金!D13</f>
        <v>魏开响</v>
      </c>
      <c r="B12" s="42">
        <f>VLOOKUP(A12,司机!A:C,2,0)</f>
        <v>41391</v>
      </c>
      <c r="C12" s="40">
        <f ca="1">VLOOKUP(A12,司机!A:C,3,0)</f>
        <v>268</v>
      </c>
    </row>
    <row r="13" spans="1:5" x14ac:dyDescent="0.15">
      <c r="A13" s="41" t="str">
        <f>租金!D14</f>
        <v>罗菁</v>
      </c>
      <c r="B13" s="42">
        <f>VLOOKUP(A13,司机!A:C,2,0)</f>
        <v>40757</v>
      </c>
      <c r="C13" s="40">
        <f ca="1">VLOOKUP(A13,司机!A:C,3,0)</f>
        <v>0</v>
      </c>
    </row>
    <row r="14" spans="1:5" x14ac:dyDescent="0.15">
      <c r="A14" s="41" t="str">
        <f>租金!D15</f>
        <v>孙仁需</v>
      </c>
      <c r="B14" s="42">
        <f>VLOOKUP(A14,司机!A:C,2,0)</f>
        <v>42725</v>
      </c>
      <c r="C14" s="40">
        <f ca="1">VLOOKUP(A14,司机!A:C,3,0)</f>
        <v>141</v>
      </c>
      <c r="E14" t="s">
        <v>183</v>
      </c>
    </row>
    <row r="15" spans="1:5" x14ac:dyDescent="0.15">
      <c r="A15" s="41" t="str">
        <f>租金!D16</f>
        <v>赵学文</v>
      </c>
      <c r="B15" s="42">
        <f>VLOOKUP(A15,司机!A:C,2,0)</f>
        <v>42445</v>
      </c>
      <c r="C15" s="40">
        <f ca="1">VLOOKUP(A15,司机!A:C,3,0)</f>
        <v>226</v>
      </c>
      <c r="E15" t="s">
        <v>185</v>
      </c>
    </row>
    <row r="16" spans="1:5" x14ac:dyDescent="0.15">
      <c r="A16" s="41" t="str">
        <f>租金!D17</f>
        <v>欧高河</v>
      </c>
      <c r="B16" s="42">
        <f>VLOOKUP(A16,司机!A:C,2,0)</f>
        <v>41224</v>
      </c>
      <c r="C16" s="40">
        <f ca="1">VLOOKUP(A16,司机!A:C,3,0)</f>
        <v>101</v>
      </c>
      <c r="E16" t="s">
        <v>335</v>
      </c>
    </row>
    <row r="17" spans="1:5" x14ac:dyDescent="0.15">
      <c r="A17" s="41" t="str">
        <f>租金!D18</f>
        <v>张璟</v>
      </c>
      <c r="B17" s="42">
        <f>VLOOKUP(A17,司机!A:C,2,0)</f>
        <v>41422</v>
      </c>
      <c r="C17" s="40">
        <f ca="1">VLOOKUP(A17,司机!A:C,3,0)</f>
        <v>299</v>
      </c>
    </row>
    <row r="18" spans="1:5" x14ac:dyDescent="0.15">
      <c r="A18" s="41" t="str">
        <f>租金!D19</f>
        <v>沈军威</v>
      </c>
      <c r="B18" s="42">
        <f>VLOOKUP(A18,司机!A:C,2,0)</f>
        <v>39969</v>
      </c>
      <c r="C18" s="40">
        <f ca="1">VLOOKUP(A18,司机!A:C,3,0)</f>
        <v>307</v>
      </c>
    </row>
    <row r="19" spans="1:5" x14ac:dyDescent="0.15">
      <c r="A19" s="41" t="str">
        <f>租金!D20</f>
        <v>刘春洋</v>
      </c>
      <c r="B19" s="42">
        <f>VLOOKUP(A19,司机!A:C,2,0)</f>
        <v>45112</v>
      </c>
      <c r="C19" s="40">
        <f ca="1">VLOOKUP(A19,司机!A:C,3,0)</f>
        <v>337</v>
      </c>
      <c r="E19" t="s">
        <v>336</v>
      </c>
    </row>
    <row r="20" spans="1:5" x14ac:dyDescent="0.15">
      <c r="A20" s="41" t="str">
        <f>租金!D21</f>
        <v>张浩东</v>
      </c>
      <c r="B20" s="42">
        <f>VLOOKUP(A20,司机!A:C,2,0)</f>
        <v>42366</v>
      </c>
      <c r="C20" s="40">
        <f ca="1">VLOOKUP(A20,司机!A:C,3,0)</f>
        <v>148</v>
      </c>
      <c r="E20" t="s">
        <v>337</v>
      </c>
    </row>
    <row r="21" spans="1:5" x14ac:dyDescent="0.15">
      <c r="A21" s="41" t="str">
        <f>租金!D22</f>
        <v>孟伟</v>
      </c>
      <c r="B21" s="42">
        <f>VLOOKUP(A21,司机!A:C,2,0)</f>
        <v>43418</v>
      </c>
      <c r="C21" s="40">
        <f ca="1">VLOOKUP(A21,司机!A:C,3,0)</f>
        <v>104</v>
      </c>
      <c r="E21" t="s">
        <v>338</v>
      </c>
    </row>
    <row r="22" spans="1:5" x14ac:dyDescent="0.15">
      <c r="A22" s="41" t="str">
        <f>租金!D23</f>
        <v>姜祥</v>
      </c>
      <c r="B22" s="42">
        <f>VLOOKUP(A22,司机!A:C,2,0)</f>
        <v>42633</v>
      </c>
      <c r="C22" s="40">
        <f ca="1">VLOOKUP(A22,司机!A:C,3,0)</f>
        <v>49</v>
      </c>
      <c r="E22" t="s">
        <v>339</v>
      </c>
    </row>
    <row r="23" spans="1:5" x14ac:dyDescent="0.15">
      <c r="A23" s="41" t="str">
        <f>租金!D24</f>
        <v>张乾</v>
      </c>
      <c r="B23" s="42">
        <f>VLOOKUP(A23,司机!A:C,2,0)</f>
        <v>43823</v>
      </c>
      <c r="C23" s="40">
        <f ca="1">VLOOKUP(A23,司机!A:C,3,0)</f>
        <v>144</v>
      </c>
      <c r="E23" t="s">
        <v>340</v>
      </c>
    </row>
    <row r="24" spans="1:5" x14ac:dyDescent="0.15">
      <c r="A24" s="41" t="str">
        <f>租金!D25</f>
        <v>胡学猛</v>
      </c>
      <c r="B24" s="42">
        <f>VLOOKUP(A24,司机!A:C,2,0)</f>
        <v>38516</v>
      </c>
      <c r="C24" s="40">
        <f ca="1">VLOOKUP(A24,司机!A:C,3,0)</f>
        <v>315</v>
      </c>
    </row>
    <row r="25" spans="1:5" x14ac:dyDescent="0.15">
      <c r="A25" s="41" t="str">
        <f>租金!D26</f>
        <v>袁学标</v>
      </c>
      <c r="B25" s="42">
        <f>VLOOKUP(A25,司机!A:C,2,0)</f>
        <v>43389</v>
      </c>
      <c r="C25" s="40">
        <f ca="1">VLOOKUP(A25,司机!A:C,3,0)</f>
        <v>75</v>
      </c>
      <c r="E25" t="s">
        <v>341</v>
      </c>
    </row>
    <row r="26" spans="1:5" x14ac:dyDescent="0.15">
      <c r="A26" s="41" t="str">
        <f>租金!D27</f>
        <v>崔庆龙</v>
      </c>
      <c r="B26" s="42">
        <f>VLOOKUP(A26,司机!A:C,2,0)</f>
        <v>40163</v>
      </c>
      <c r="C26" s="40">
        <f ca="1">VLOOKUP(A26,司机!A:C,3,0)</f>
        <v>136</v>
      </c>
      <c r="E26" t="s">
        <v>342</v>
      </c>
    </row>
    <row r="27" spans="1:5" x14ac:dyDescent="0.15">
      <c r="A27" s="41" t="str">
        <f>租金!D28</f>
        <v>黄志刚</v>
      </c>
      <c r="B27" s="42">
        <f>VLOOKUP(A27,司机!A:C,2,0)</f>
        <v>35445</v>
      </c>
      <c r="C27" s="40">
        <f ca="1">VLOOKUP(A27,司机!A:C,3,0)</f>
        <v>166</v>
      </c>
      <c r="E27" t="s">
        <v>313</v>
      </c>
    </row>
    <row r="28" spans="1:5" x14ac:dyDescent="0.15">
      <c r="A28" s="41" t="str">
        <f>租金!D29</f>
        <v>吴小林</v>
      </c>
      <c r="B28" s="42">
        <f>VLOOKUP(A28,司机!A:C,2,0)</f>
        <v>37243</v>
      </c>
      <c r="C28" s="40">
        <f ca="1">VLOOKUP(A28,司机!A:C,3,0)</f>
        <v>138</v>
      </c>
      <c r="E28" t="s">
        <v>30</v>
      </c>
    </row>
    <row r="29" spans="1:5" x14ac:dyDescent="0.15">
      <c r="A29" s="41" t="str">
        <f>租金!D30</f>
        <v>詹少峰</v>
      </c>
      <c r="B29" s="42">
        <f>VLOOKUP(A29,司机!A:C,2,0)</f>
        <v>43077</v>
      </c>
      <c r="C29" s="40">
        <f ca="1">VLOOKUP(A29,司机!A:C,3,0)</f>
        <v>128</v>
      </c>
      <c r="E29" t="s">
        <v>46</v>
      </c>
    </row>
    <row r="30" spans="1:5" x14ac:dyDescent="0.15">
      <c r="A30" s="41" t="str">
        <f>租金!D31</f>
        <v>郑方</v>
      </c>
      <c r="B30" s="42">
        <f>VLOOKUP(A30,司机!A:C,2,0)</f>
        <v>42663</v>
      </c>
      <c r="C30" s="40">
        <f ca="1">VLOOKUP(A30,司机!A:C,3,0)</f>
        <v>79</v>
      </c>
      <c r="E30" t="s">
        <v>50</v>
      </c>
    </row>
    <row r="31" spans="1:5" x14ac:dyDescent="0.15">
      <c r="A31" s="41" t="str">
        <f>租金!D32</f>
        <v>吴天录</v>
      </c>
      <c r="B31" s="42">
        <f>VLOOKUP(A31,司机!A:C,2,0)</f>
        <v>40563</v>
      </c>
      <c r="C31" s="40">
        <f ca="1">VLOOKUP(A31,司机!A:C,3,0)</f>
        <v>171</v>
      </c>
      <c r="E31" t="s">
        <v>66</v>
      </c>
    </row>
    <row r="32" spans="1:5" x14ac:dyDescent="0.15">
      <c r="A32" s="41" t="str">
        <f>租金!D33</f>
        <v>赵刚</v>
      </c>
      <c r="B32" s="42">
        <f>VLOOKUP(A32,司机!A:C,2,0)</f>
        <v>42814</v>
      </c>
      <c r="C32" s="40">
        <f ca="1">VLOOKUP(A32,司机!A:C,3,0)</f>
        <v>230</v>
      </c>
      <c r="E32" t="s">
        <v>36</v>
      </c>
    </row>
    <row r="33" spans="1:5" x14ac:dyDescent="0.15">
      <c r="A33" s="41" t="str">
        <f>租金!D34</f>
        <v>刘安辉</v>
      </c>
      <c r="B33" s="42">
        <f>VLOOKUP(A33,司机!A:C,2,0)</f>
        <v>41045</v>
      </c>
      <c r="C33" s="40">
        <f ca="1">VLOOKUP(A33,司机!A:C,3,0)</f>
        <v>287</v>
      </c>
      <c r="E33" t="s">
        <v>123</v>
      </c>
    </row>
    <row r="34" spans="1:5" x14ac:dyDescent="0.15">
      <c r="A34" s="41" t="str">
        <f>租金!D35</f>
        <v>戚龙龙</v>
      </c>
      <c r="B34" s="42" t="e">
        <f>VLOOKUP(A34,司机!A:C,2,0)</f>
        <v>#N/A</v>
      </c>
      <c r="C34" s="40" t="e">
        <f>VLOOKUP(A34,司机!A:C,3,0)</f>
        <v>#N/A</v>
      </c>
      <c r="E34" t="s">
        <v>343</v>
      </c>
    </row>
    <row r="35" spans="1:5" x14ac:dyDescent="0.15">
      <c r="A35" s="41" t="str">
        <f>租金!D36</f>
        <v>李海芬</v>
      </c>
      <c r="B35" s="42">
        <f>VLOOKUP(A35,司机!A:C,2,0)</f>
        <v>42990</v>
      </c>
      <c r="C35" s="40">
        <f ca="1">VLOOKUP(A35,司机!A:C,3,0)</f>
        <v>41</v>
      </c>
      <c r="E35" t="s">
        <v>129</v>
      </c>
    </row>
    <row r="36" spans="1:5" x14ac:dyDescent="0.15">
      <c r="A36" s="41" t="str">
        <f>租金!D37</f>
        <v>裴永军</v>
      </c>
      <c r="B36" s="42">
        <f>VLOOKUP(A36,司机!A:C,2,0)</f>
        <v>38258</v>
      </c>
      <c r="C36" s="40">
        <f ca="1">VLOOKUP(A36,司机!A:C,3,0)</f>
        <v>57</v>
      </c>
      <c r="E36" t="s">
        <v>344</v>
      </c>
    </row>
    <row r="37" spans="1:5" x14ac:dyDescent="0.15">
      <c r="A37" s="41" t="str">
        <f>租金!D38</f>
        <v>谢金红</v>
      </c>
      <c r="B37" s="42">
        <f>VLOOKUP(A37,司机!A:C,2,0)</f>
        <v>39927</v>
      </c>
      <c r="C37" s="40">
        <f ca="1">VLOOKUP(A37,司机!A:C,3,0)</f>
        <v>265</v>
      </c>
    </row>
    <row r="38" spans="1:5" x14ac:dyDescent="0.15">
      <c r="A38" s="41" t="str">
        <f>租金!D39</f>
        <v>翟传超</v>
      </c>
      <c r="B38" s="42">
        <f>VLOOKUP(A38,司机!A:C,2,0)</f>
        <v>36086</v>
      </c>
      <c r="C38" s="40">
        <f ca="1">VLOOKUP(A38,司机!A:C,3,0)</f>
        <v>77</v>
      </c>
      <c r="E38" t="s">
        <v>234</v>
      </c>
    </row>
    <row r="39" spans="1:5" x14ac:dyDescent="0.15">
      <c r="A39" s="41" t="str">
        <f>租金!D40</f>
        <v>严国海</v>
      </c>
      <c r="B39" s="42">
        <f>VLOOKUP(A39,司机!A:C,2,0)</f>
        <v>36481</v>
      </c>
      <c r="C39" s="40">
        <f ca="1">VLOOKUP(A39,司机!A:C,3,0)</f>
        <v>107</v>
      </c>
      <c r="E39" t="s">
        <v>304</v>
      </c>
    </row>
    <row r="40" spans="1:5" x14ac:dyDescent="0.15">
      <c r="A40" s="41" t="str">
        <f>租金!D41</f>
        <v>陶振</v>
      </c>
      <c r="B40" s="42" t="e">
        <f>VLOOKUP(A40,司机!A:C,2,0)</f>
        <v>#N/A</v>
      </c>
      <c r="C40" s="40" t="e">
        <f>VLOOKUP(A40,司机!A:C,3,0)</f>
        <v>#N/A</v>
      </c>
      <c r="E40" t="s">
        <v>52</v>
      </c>
    </row>
    <row r="41" spans="1:5" x14ac:dyDescent="0.15">
      <c r="A41" s="41" t="str">
        <f>租金!D42</f>
        <v>吴红</v>
      </c>
      <c r="B41" s="42">
        <f>VLOOKUP(A41,司机!A:C,2,0)</f>
        <v>40365</v>
      </c>
      <c r="C41" s="40">
        <f ca="1">VLOOKUP(A41,司机!A:C,3,0)</f>
        <v>338</v>
      </c>
      <c r="E41" t="s">
        <v>25</v>
      </c>
    </row>
    <row r="42" spans="1:5" x14ac:dyDescent="0.15">
      <c r="A42" s="41" t="str">
        <f>租金!D43</f>
        <v>杨涛</v>
      </c>
      <c r="B42" s="42">
        <f>VLOOKUP(A42,司机!A:C,2,0)</f>
        <v>40564</v>
      </c>
      <c r="C42" s="40">
        <f ca="1">VLOOKUP(A42,司机!A:C,3,0)</f>
        <v>172</v>
      </c>
      <c r="E42" t="s">
        <v>15</v>
      </c>
    </row>
    <row r="43" spans="1:5" x14ac:dyDescent="0.15">
      <c r="A43" s="41" t="str">
        <f>租金!D44</f>
        <v>刘兵</v>
      </c>
      <c r="B43" s="42">
        <f>VLOOKUP(A43,司机!A:C,2,0)</f>
        <v>38695</v>
      </c>
      <c r="C43" s="40">
        <f ca="1">VLOOKUP(A43,司机!A:C,3,0)</f>
        <v>129</v>
      </c>
      <c r="E43" t="s">
        <v>96</v>
      </c>
    </row>
    <row r="44" spans="1:5" x14ac:dyDescent="0.15">
      <c r="A44" s="41" t="str">
        <f>租金!D45</f>
        <v>潘军</v>
      </c>
      <c r="B44" s="42">
        <f>VLOOKUP(A44,司机!A:C,2,0)</f>
        <v>35621</v>
      </c>
      <c r="C44" s="40">
        <f ca="1">VLOOKUP(A44,司机!A:C,3,0)</f>
        <v>342</v>
      </c>
      <c r="E44" t="s">
        <v>103</v>
      </c>
    </row>
    <row r="45" spans="1:5" x14ac:dyDescent="0.15">
      <c r="A45" s="41" t="str">
        <f>租金!D46</f>
        <v>薛亮</v>
      </c>
      <c r="B45" s="42">
        <f>VLOOKUP(A45,司机!A:C,2,0)</f>
        <v>42480</v>
      </c>
      <c r="C45" s="40">
        <f ca="1">VLOOKUP(A45,司机!A:C,3,0)</f>
        <v>261</v>
      </c>
      <c r="E45" t="s">
        <v>104</v>
      </c>
    </row>
    <row r="46" spans="1:5" x14ac:dyDescent="0.15">
      <c r="A46" s="41" t="str">
        <f>租金!D47</f>
        <v>刘军</v>
      </c>
      <c r="B46" s="42">
        <f>VLOOKUP(A46,司机!A:C,2,0)</f>
        <v>42398</v>
      </c>
      <c r="C46" s="40">
        <f ca="1">VLOOKUP(A46,司机!A:C,3,0)</f>
        <v>180</v>
      </c>
      <c r="E46" t="s">
        <v>133</v>
      </c>
    </row>
    <row r="47" spans="1:5" x14ac:dyDescent="0.15">
      <c r="A47" s="41" t="str">
        <f>租金!D48</f>
        <v>方玉</v>
      </c>
      <c r="B47" s="42">
        <f>VLOOKUP(A47,司机!A:C,2,0)</f>
        <v>42317</v>
      </c>
      <c r="C47" s="40">
        <f ca="1">VLOOKUP(A47,司机!A:C,3,0)</f>
        <v>99</v>
      </c>
      <c r="E47" t="s">
        <v>345</v>
      </c>
    </row>
    <row r="48" spans="1:5" x14ac:dyDescent="0.15">
      <c r="A48" s="41" t="str">
        <f>租金!D49</f>
        <v>陈湘凡</v>
      </c>
      <c r="B48" s="42">
        <f>VLOOKUP(A48,司机!A:C,2,0)</f>
        <v>41671</v>
      </c>
      <c r="C48" s="40">
        <f ca="1">VLOOKUP(A48,司机!A:C,3,0)</f>
        <v>183</v>
      </c>
      <c r="E48" t="s">
        <v>141</v>
      </c>
    </row>
    <row r="49" spans="1:5" x14ac:dyDescent="0.15">
      <c r="A49" s="41" t="str">
        <f>租金!D50</f>
        <v>孙建新</v>
      </c>
      <c r="B49" s="42">
        <f>VLOOKUP(A49,司机!A:C,2,0)</f>
        <v>42633</v>
      </c>
      <c r="C49" s="40">
        <f ca="1">VLOOKUP(A49,司机!A:C,3,0)</f>
        <v>49</v>
      </c>
      <c r="E49" t="s">
        <v>160</v>
      </c>
    </row>
    <row r="50" spans="1:5" x14ac:dyDescent="0.15">
      <c r="A50" s="41" t="str">
        <f>租金!D51</f>
        <v>王照</v>
      </c>
      <c r="B50" s="42">
        <f>VLOOKUP(A50,司机!A:C,2,0)</f>
        <v>43194</v>
      </c>
      <c r="C50" s="40">
        <f ca="1">VLOOKUP(A50,司机!A:C,3,0)</f>
        <v>245</v>
      </c>
      <c r="E50" t="s">
        <v>174</v>
      </c>
    </row>
    <row r="51" spans="1:5" x14ac:dyDescent="0.15">
      <c r="A51" s="41" t="str">
        <f>租金!D52</f>
        <v>黄志安</v>
      </c>
      <c r="B51" s="42">
        <f>VLOOKUP(A51,司机!A:C,2,0)</f>
        <v>41269</v>
      </c>
      <c r="C51" s="40">
        <f ca="1">VLOOKUP(A51,司机!A:C,3,0)</f>
        <v>146</v>
      </c>
      <c r="E51" t="s">
        <v>223</v>
      </c>
    </row>
    <row r="52" spans="1:5" x14ac:dyDescent="0.15">
      <c r="A52" s="41" t="str">
        <f>租金!D53</f>
        <v>赵金龙</v>
      </c>
      <c r="B52" s="42">
        <f>VLOOKUP(A52,司机!A:C,2,0)</f>
        <v>38860</v>
      </c>
      <c r="C52" s="40">
        <f ca="1">VLOOKUP(A52,司机!A:C,3,0)</f>
        <v>294</v>
      </c>
    </row>
    <row r="53" spans="1:5" x14ac:dyDescent="0.15">
      <c r="A53" s="41" t="str">
        <f>租金!D54</f>
        <v>杨多得</v>
      </c>
      <c r="B53" s="42" t="e">
        <f>VLOOKUP(A53,司机!A:C,2,0)</f>
        <v>#N/A</v>
      </c>
      <c r="C53" s="40" t="e">
        <f>VLOOKUP(A53,司机!A:C,3,0)</f>
        <v>#N/A</v>
      </c>
    </row>
    <row r="54" spans="1:5" x14ac:dyDescent="0.15">
      <c r="A54" s="41" t="str">
        <f>租金!D55</f>
        <v>璩宜山</v>
      </c>
      <c r="B54" s="42">
        <f>VLOOKUP(A54,司机!A:C,2,0)</f>
        <v>40017</v>
      </c>
      <c r="C54" s="40">
        <f ca="1">VLOOKUP(A54,司机!A:C,3,0)</f>
        <v>355</v>
      </c>
    </row>
    <row r="55" spans="1:5" x14ac:dyDescent="0.15">
      <c r="A55" s="41" t="str">
        <f>租金!D56</f>
        <v>林仲明</v>
      </c>
      <c r="B55" s="42">
        <f>VLOOKUP(A55,司机!A:C,2,0)</f>
        <v>38119</v>
      </c>
      <c r="C55" s="40">
        <f ca="1">VLOOKUP(A55,司机!A:C,3,0)</f>
        <v>283</v>
      </c>
    </row>
    <row r="56" spans="1:5" x14ac:dyDescent="0.15">
      <c r="A56" s="41" t="str">
        <f>租金!D57</f>
        <v>李怀亮</v>
      </c>
      <c r="B56" s="42">
        <f>VLOOKUP(A56,司机!A:C,2,0)</f>
        <v>44673</v>
      </c>
      <c r="C56" s="40">
        <f ca="1">VLOOKUP(A56,司机!A:C,3,0)</f>
        <v>263</v>
      </c>
    </row>
    <row r="57" spans="1:5" x14ac:dyDescent="0.15">
      <c r="A57" s="41" t="str">
        <f>租金!D58</f>
        <v>黄俊杰</v>
      </c>
      <c r="B57" s="42">
        <f>VLOOKUP(A57,司机!A:C,2,0)</f>
        <v>41423</v>
      </c>
      <c r="C57" s="40">
        <f ca="1">VLOOKUP(A57,司机!A:C,3,0)</f>
        <v>300</v>
      </c>
    </row>
    <row r="58" spans="1:5" x14ac:dyDescent="0.15">
      <c r="A58" s="41" t="str">
        <f>租金!D59</f>
        <v>夏永惠</v>
      </c>
      <c r="B58" s="42" t="e">
        <f>VLOOKUP(A58,司机!A:C,2,0)</f>
        <v>#N/A</v>
      </c>
      <c r="C58" s="40" t="e">
        <f>VLOOKUP(A58,司机!A:C,3,0)</f>
        <v>#N/A</v>
      </c>
    </row>
    <row r="59" spans="1:5" x14ac:dyDescent="0.15">
      <c r="A59" s="41" t="str">
        <f>租金!D60</f>
        <v>张浩</v>
      </c>
      <c r="B59" s="42">
        <f>VLOOKUP(A59,司机!A:C,2,0)</f>
        <v>43663</v>
      </c>
      <c r="C59" s="40">
        <f ca="1">VLOOKUP(A59,司机!A:C,3,0)</f>
        <v>349</v>
      </c>
    </row>
    <row r="60" spans="1:5" x14ac:dyDescent="0.15">
      <c r="A60" s="41" t="str">
        <f>租金!D61</f>
        <v>黎永韬</v>
      </c>
      <c r="B60" s="42">
        <f>VLOOKUP(A60,司机!A:C,2,0)</f>
        <v>41138</v>
      </c>
      <c r="C60" s="40">
        <f ca="1">VLOOKUP(A60,司机!A:C,3,0)</f>
        <v>15</v>
      </c>
    </row>
    <row r="61" spans="1:5" x14ac:dyDescent="0.15">
      <c r="A61" s="41" t="str">
        <f>租金!D62</f>
        <v>王瑞强</v>
      </c>
      <c r="B61" s="42">
        <f>VLOOKUP(A61,司机!A:C,2,0)</f>
        <v>35305</v>
      </c>
      <c r="C61" s="40">
        <f ca="1">VLOOKUP(A61,司机!A:C,3,0)</f>
        <v>26</v>
      </c>
    </row>
    <row r="62" spans="1:5" x14ac:dyDescent="0.15">
      <c r="A62" s="41" t="str">
        <f>租金!D63</f>
        <v>蔡锦辉</v>
      </c>
      <c r="B62" s="42">
        <f>VLOOKUP(A62,司机!A:C,2,0)</f>
        <v>40375</v>
      </c>
      <c r="C62" s="40">
        <f ca="1">VLOOKUP(A62,司机!A:C,3,0)</f>
        <v>348</v>
      </c>
    </row>
    <row r="63" spans="1:5" x14ac:dyDescent="0.15">
      <c r="A63" s="41" t="str">
        <f>租金!D64</f>
        <v>李达</v>
      </c>
      <c r="B63" s="42">
        <f>VLOOKUP(A63,司机!A:C,2,0)</f>
        <v>0</v>
      </c>
      <c r="C63" s="40" t="str">
        <f ca="1">VLOOKUP(A63,司机!A:C,3,0)</f>
        <v/>
      </c>
    </row>
    <row r="64" spans="1:5" x14ac:dyDescent="0.15">
      <c r="A64" s="41" t="str">
        <f>租金!D65</f>
        <v>范国军</v>
      </c>
      <c r="B64" s="42">
        <f>VLOOKUP(A64,司机!A:C,2,0)</f>
        <v>38367</v>
      </c>
      <c r="C64" s="40">
        <f ca="1">VLOOKUP(A64,司机!A:C,3,0)</f>
        <v>166</v>
      </c>
    </row>
    <row r="65" spans="1:3" x14ac:dyDescent="0.15">
      <c r="A65" s="41" t="str">
        <f>租金!D66</f>
        <v>梁兴华</v>
      </c>
      <c r="B65" s="42">
        <f>VLOOKUP(A65,司机!A:C,2,0)</f>
        <v>43537</v>
      </c>
      <c r="C65" s="40">
        <f ca="1">VLOOKUP(A65,司机!A:C,3,0)</f>
        <v>223</v>
      </c>
    </row>
    <row r="66" spans="1:3" x14ac:dyDescent="0.15">
      <c r="A66" s="41" t="str">
        <f>租金!D67</f>
        <v>颜国雄</v>
      </c>
      <c r="B66" s="42">
        <f>VLOOKUP(A66,司机!A:C,2,0)</f>
        <v>34261</v>
      </c>
      <c r="C66" s="40">
        <f ca="1">VLOOKUP(A66,司机!A:C,3,0)</f>
        <v>78</v>
      </c>
    </row>
    <row r="67" spans="1:3" x14ac:dyDescent="0.15">
      <c r="A67" s="41" t="str">
        <f>租金!D68</f>
        <v>王振</v>
      </c>
      <c r="B67" s="42" t="e">
        <f>VLOOKUP(A67,司机!A:C,2,0)</f>
        <v>#N/A</v>
      </c>
      <c r="C67" s="40" t="e">
        <f>VLOOKUP(A67,司机!A:C,3,0)</f>
        <v>#N/A</v>
      </c>
    </row>
    <row r="68" spans="1:3" x14ac:dyDescent="0.15">
      <c r="A68" s="41" t="str">
        <f>租金!D69</f>
        <v>胡轲</v>
      </c>
      <c r="B68" s="42">
        <f>VLOOKUP(A68,司机!A:C,2,0)</f>
        <v>0</v>
      </c>
      <c r="C68" s="40" t="str">
        <f ca="1">VLOOKUP(A68,司机!A:C,3,0)</f>
        <v/>
      </c>
    </row>
    <row r="69" spans="1:3" x14ac:dyDescent="0.15">
      <c r="A69" s="41" t="str">
        <f>租金!D70</f>
        <v>程廷洪</v>
      </c>
      <c r="B69" s="42">
        <f>VLOOKUP(A69,司机!A:C,2,0)</f>
        <v>43850</v>
      </c>
      <c r="C69" s="40">
        <f ca="1">VLOOKUP(A69,司机!A:C,3,0)</f>
        <v>171</v>
      </c>
    </row>
    <row r="70" spans="1:3" x14ac:dyDescent="0.15">
      <c r="A70" s="41" t="str">
        <f>租金!D71</f>
        <v>杨风旭</v>
      </c>
      <c r="B70" s="42" t="e">
        <f>VLOOKUP(A70,司机!A:C,2,0)</f>
        <v>#N/A</v>
      </c>
      <c r="C70" s="40" t="e">
        <f>VLOOKUP(A70,司机!A:C,3,0)</f>
        <v>#N/A</v>
      </c>
    </row>
    <row r="71" spans="1:3" x14ac:dyDescent="0.15">
      <c r="A71" s="41" t="str">
        <f>租金!D72</f>
        <v>阮树江</v>
      </c>
      <c r="B71" s="42">
        <f>VLOOKUP(A71,司机!A:C,2,0)</f>
        <v>36243</v>
      </c>
      <c r="C71" s="40">
        <f ca="1">VLOOKUP(A71,司机!A:C,3,0)</f>
        <v>234</v>
      </c>
    </row>
    <row r="72" spans="1:3" x14ac:dyDescent="0.15">
      <c r="A72" s="41" t="str">
        <f>租金!D73</f>
        <v>刘云飞</v>
      </c>
      <c r="B72" s="42">
        <f>VLOOKUP(A72,司机!A:C,2,0)</f>
        <v>40758</v>
      </c>
      <c r="C72" s="40">
        <f ca="1">VLOOKUP(A72,司机!A:C,3,0)</f>
        <v>1</v>
      </c>
    </row>
    <row r="73" spans="1:3" x14ac:dyDescent="0.15">
      <c r="A73" s="41" t="str">
        <f>租金!D74</f>
        <v>柯于青</v>
      </c>
      <c r="B73" s="42">
        <f>VLOOKUP(A73,司机!A:C,2,0)</f>
        <v>39552</v>
      </c>
      <c r="C73" s="40">
        <f ca="1">VLOOKUP(A73,司机!A:C,3,0)</f>
        <v>255</v>
      </c>
    </row>
    <row r="74" spans="1:3" x14ac:dyDescent="0.15">
      <c r="A74" s="41" t="str">
        <f>租金!D75</f>
        <v>王勇胜</v>
      </c>
      <c r="B74" s="42">
        <f>VLOOKUP(A74,司机!A:C,2,0)</f>
        <v>38579</v>
      </c>
      <c r="C74" s="40">
        <f ca="1">VLOOKUP(A74,司机!A:C,3,0)</f>
        <v>13</v>
      </c>
    </row>
    <row r="75" spans="1:3" x14ac:dyDescent="0.15">
      <c r="A75" s="41" t="str">
        <f>租金!D76</f>
        <v>张培</v>
      </c>
      <c r="B75" s="42">
        <f>VLOOKUP(A75,司机!A:C,2,0)</f>
        <v>39514</v>
      </c>
      <c r="C75" s="40">
        <f ca="1">VLOOKUP(A75,司机!A:C,3,0)</f>
        <v>217</v>
      </c>
    </row>
    <row r="76" spans="1:3" x14ac:dyDescent="0.15">
      <c r="A76" s="41" t="str">
        <f>租金!D77</f>
        <v>杨超</v>
      </c>
      <c r="B76" s="42" t="e">
        <f>VLOOKUP(A76,司机!A:C,2,0)</f>
        <v>#N/A</v>
      </c>
      <c r="C76" s="40" t="e">
        <f>VLOOKUP(A76,司机!A:C,3,0)</f>
        <v>#N/A</v>
      </c>
    </row>
    <row r="77" spans="1:3" x14ac:dyDescent="0.15">
      <c r="A77" s="41" t="str">
        <f>租金!D78</f>
        <v>吴福江</v>
      </c>
      <c r="B77" s="42">
        <f>VLOOKUP(A77,司机!A:C,2,0)</f>
        <v>36245</v>
      </c>
      <c r="C77" s="40">
        <f ca="1">VLOOKUP(A77,司机!A:C,3,0)</f>
        <v>236</v>
      </c>
    </row>
    <row r="78" spans="1:3" x14ac:dyDescent="0.15">
      <c r="A78" s="41" t="str">
        <f>租金!D79</f>
        <v>代志祥</v>
      </c>
      <c r="B78" s="42">
        <f>VLOOKUP(A78,司机!A:C,2,0)</f>
        <v>42990</v>
      </c>
      <c r="C78" s="40">
        <f ca="1">VLOOKUP(A78,司机!A:C,3,0)</f>
        <v>41</v>
      </c>
    </row>
    <row r="79" spans="1:3" x14ac:dyDescent="0.15">
      <c r="A79" s="41" t="str">
        <f>租金!D80</f>
        <v>范进玉</v>
      </c>
      <c r="B79" s="42">
        <f>VLOOKUP(A79,司机!A:C,2,0)</f>
        <v>40682</v>
      </c>
      <c r="C79" s="40">
        <f ca="1">VLOOKUP(A79,司机!A:C,3,0)</f>
        <v>290</v>
      </c>
    </row>
    <row r="80" spans="1:3" x14ac:dyDescent="0.15">
      <c r="A80" s="41" t="str">
        <f>租金!D81</f>
        <v>李姜</v>
      </c>
      <c r="B80" s="42">
        <f>VLOOKUP(A80,司机!A:C,2,0)</f>
        <v>42151</v>
      </c>
      <c r="C80" s="40">
        <f ca="1">VLOOKUP(A80,司机!A:C,3,0)</f>
        <v>298</v>
      </c>
    </row>
    <row r="81" spans="1:3" x14ac:dyDescent="0.15">
      <c r="A81" s="41" t="str">
        <f>租金!D82</f>
        <v>廖显波</v>
      </c>
      <c r="B81" s="42">
        <f>VLOOKUP(A81,司机!A:C,2,0)</f>
        <v>42794</v>
      </c>
      <c r="C81" s="40">
        <f ca="1">VLOOKUP(A81,司机!A:C,3,0)</f>
        <v>210</v>
      </c>
    </row>
    <row r="82" spans="1:3" x14ac:dyDescent="0.15">
      <c r="A82" s="41" t="str">
        <f>租金!D83</f>
        <v>董解放</v>
      </c>
      <c r="B82" s="42">
        <f>VLOOKUP(A82,司机!A:C,2,0)</f>
        <v>39582</v>
      </c>
      <c r="C82" s="40">
        <f ca="1">VLOOKUP(A82,司机!A:C,3,0)</f>
        <v>285</v>
      </c>
    </row>
    <row r="83" spans="1:3" x14ac:dyDescent="0.15">
      <c r="A83" s="41" t="str">
        <f>租金!D84</f>
        <v>杨艳辉</v>
      </c>
      <c r="B83" s="42">
        <f>VLOOKUP(A83,司机!A:C,2,0)</f>
        <v>39093</v>
      </c>
      <c r="C83" s="40">
        <f ca="1">VLOOKUP(A83,司机!A:C,3,0)</f>
        <v>162</v>
      </c>
    </row>
    <row r="84" spans="1:3" x14ac:dyDescent="0.15">
      <c r="A84" s="41" t="str">
        <f>租金!D85</f>
        <v>谌伦彪</v>
      </c>
      <c r="B84" s="42">
        <f>VLOOKUP(A84,司机!A:C,2,0)</f>
        <v>40200</v>
      </c>
      <c r="C84" s="40">
        <f ca="1">VLOOKUP(A84,司机!A:C,3,0)</f>
        <v>173</v>
      </c>
    </row>
    <row r="85" spans="1:3" x14ac:dyDescent="0.15">
      <c r="A85" s="41" t="str">
        <f>租金!D86</f>
        <v>陈帅</v>
      </c>
      <c r="B85" s="42">
        <f>VLOOKUP(A85,司机!A:C,2,0)</f>
        <v>42384</v>
      </c>
      <c r="C85" s="40">
        <f ca="1">VLOOKUP(A85,司机!A:C,3,0)</f>
        <v>166</v>
      </c>
    </row>
    <row r="86" spans="1:3" x14ac:dyDescent="0.15">
      <c r="A86" s="41" t="str">
        <f>租金!D87</f>
        <v>赵康</v>
      </c>
      <c r="B86" s="42">
        <f>VLOOKUP(A86,司机!A:C,2,0)</f>
        <v>41865</v>
      </c>
      <c r="C86" s="40">
        <f ca="1">VLOOKUP(A86,司机!A:C,3,0)</f>
        <v>12</v>
      </c>
    </row>
    <row r="87" spans="1:3" x14ac:dyDescent="0.15">
      <c r="A87" s="41" t="str">
        <f>租金!D88</f>
        <v>谈升伟</v>
      </c>
      <c r="B87" s="42">
        <f>VLOOKUP(A87,司机!A:C,2,0)</f>
        <v>42965</v>
      </c>
      <c r="C87" s="40">
        <f ca="1">VLOOKUP(A87,司机!A:C,3,0)</f>
        <v>16</v>
      </c>
    </row>
    <row r="88" spans="1:3" x14ac:dyDescent="0.15">
      <c r="A88" s="41" t="str">
        <f>租金!D89</f>
        <v>靳小东</v>
      </c>
      <c r="B88" s="42">
        <f>VLOOKUP(A88,司机!A:C,2,0)</f>
        <v>0</v>
      </c>
      <c r="C88" s="40" t="str">
        <f ca="1">VLOOKUP(A88,司机!A:C,3,0)</f>
        <v/>
      </c>
    </row>
    <row r="89" spans="1:3" x14ac:dyDescent="0.15">
      <c r="A89" s="41" t="str">
        <f>租金!D90</f>
        <v>王宁宁</v>
      </c>
      <c r="B89" s="42" t="e">
        <f>VLOOKUP(A89,司机!A:C,2,0)</f>
        <v>#N/A</v>
      </c>
      <c r="C89" s="40" t="e">
        <f>VLOOKUP(A89,司机!A:C,3,0)</f>
        <v>#N/A</v>
      </c>
    </row>
    <row r="90" spans="1:3" x14ac:dyDescent="0.15">
      <c r="A90" s="41" t="str">
        <f>租金!D91</f>
        <v>彭邦银</v>
      </c>
      <c r="B90" s="42" t="e">
        <f>VLOOKUP(A90,司机!A:C,2,0)</f>
        <v>#N/A</v>
      </c>
      <c r="C90" s="40" t="e">
        <f>VLOOKUP(A90,司机!A:C,3,0)</f>
        <v>#N/A</v>
      </c>
    </row>
    <row r="91" spans="1:3" x14ac:dyDescent="0.15">
      <c r="A91" s="41" t="str">
        <f>租金!D92</f>
        <v>乔明</v>
      </c>
      <c r="B91" s="42">
        <f>VLOOKUP(A91,司机!A:C,2,0)</f>
        <v>41159</v>
      </c>
      <c r="C91" s="40">
        <f ca="1">VLOOKUP(A91,司机!A:C,3,0)</f>
        <v>36</v>
      </c>
    </row>
    <row r="92" spans="1:3" x14ac:dyDescent="0.15">
      <c r="A92" s="41" t="str">
        <f>租金!D93</f>
        <v>董思顺</v>
      </c>
      <c r="B92" s="42">
        <f>VLOOKUP(A92,司机!A:C,2,0)</f>
        <v>43123</v>
      </c>
      <c r="C92" s="40">
        <f ca="1">VLOOKUP(A92,司机!A:C,3,0)</f>
        <v>174</v>
      </c>
    </row>
    <row r="93" spans="1:3" x14ac:dyDescent="0.15">
      <c r="A93" s="41" t="str">
        <f>租金!D94</f>
        <v>惠大浩</v>
      </c>
      <c r="B93" s="42">
        <f>VLOOKUP(A93,司机!A:C,2,0)</f>
        <v>41015</v>
      </c>
      <c r="C93" s="40">
        <f ca="1">VLOOKUP(A93,司机!A:C,3,0)</f>
        <v>257</v>
      </c>
    </row>
    <row r="94" spans="1:3" x14ac:dyDescent="0.15">
      <c r="A94" s="41" t="str">
        <f>租金!D95</f>
        <v>张昌林</v>
      </c>
      <c r="B94" s="42">
        <f>VLOOKUP(A94,司机!A:C,2,0)</f>
        <v>40714</v>
      </c>
      <c r="C94" s="40">
        <f ca="1">VLOOKUP(A94,司机!A:C,3,0)</f>
        <v>322</v>
      </c>
    </row>
    <row r="95" spans="1:3" x14ac:dyDescent="0.15">
      <c r="A95" s="41" t="str">
        <f>租金!D96</f>
        <v>王山有</v>
      </c>
      <c r="B95" s="42">
        <f>VLOOKUP(A95,司机!A:C,2,0)</f>
        <v>43088</v>
      </c>
      <c r="C95" s="40">
        <f ca="1">VLOOKUP(A95,司机!A:C,3,0)</f>
        <v>139</v>
      </c>
    </row>
    <row r="96" spans="1:3" x14ac:dyDescent="0.15">
      <c r="A96" s="41" t="str">
        <f>租金!D97</f>
        <v>吴卫舟</v>
      </c>
      <c r="B96" s="42">
        <f>VLOOKUP(A96,司机!A:C,2,0)</f>
        <v>41669</v>
      </c>
      <c r="C96" s="40">
        <f ca="1">VLOOKUP(A96,司机!A:C,3,0)</f>
        <v>181</v>
      </c>
    </row>
    <row r="97" spans="1:3" x14ac:dyDescent="0.15">
      <c r="A97" s="41" t="str">
        <f>租金!D98</f>
        <v>魏然</v>
      </c>
      <c r="B97" s="42">
        <f>VLOOKUP(A97,司机!A:C,2,0)</f>
        <v>43098</v>
      </c>
      <c r="C97" s="40">
        <f ca="1">VLOOKUP(A97,司机!A:C,3,0)</f>
        <v>149</v>
      </c>
    </row>
    <row r="98" spans="1:3" x14ac:dyDescent="0.15">
      <c r="A98" s="41" t="str">
        <f>租金!D99</f>
        <v>黄志辉</v>
      </c>
      <c r="B98" s="42">
        <f>VLOOKUP(A98,司机!A:C,2,0)</f>
        <v>43099</v>
      </c>
      <c r="C98" s="40">
        <f ca="1">VLOOKUP(A98,司机!A:C,3,0)</f>
        <v>150</v>
      </c>
    </row>
    <row r="99" spans="1:3" x14ac:dyDescent="0.15">
      <c r="A99" s="41" t="str">
        <f>租金!D100</f>
        <v>马闯明</v>
      </c>
      <c r="B99" s="42">
        <f>VLOOKUP(A99,司机!A:C,2,0)</f>
        <v>43095</v>
      </c>
      <c r="C99" s="40">
        <f ca="1">VLOOKUP(A99,司机!A:C,3,0)</f>
        <v>146</v>
      </c>
    </row>
    <row r="100" spans="1:3" x14ac:dyDescent="0.15">
      <c r="A100" s="41" t="str">
        <f>租金!D101</f>
        <v>董辉</v>
      </c>
      <c r="B100" s="42">
        <f>VLOOKUP(A100,司机!A:C,2,0)</f>
        <v>43094</v>
      </c>
      <c r="C100" s="40">
        <f ca="1">VLOOKUP(A100,司机!A:C,3,0)</f>
        <v>145</v>
      </c>
    </row>
    <row r="101" spans="1:3" x14ac:dyDescent="0.15">
      <c r="A101" s="41" t="str">
        <f>租金!D102</f>
        <v>杨光龙</v>
      </c>
      <c r="B101" s="42">
        <f>VLOOKUP(A101,司机!A:C,2,0)</f>
        <v>42277</v>
      </c>
      <c r="C101" s="40">
        <f ca="1">VLOOKUP(A101,司机!A:C,3,0)</f>
        <v>59</v>
      </c>
    </row>
    <row r="102" spans="1:3" x14ac:dyDescent="0.15">
      <c r="A102" s="41" t="str">
        <f>租金!D103</f>
        <v>郭军伟</v>
      </c>
      <c r="B102" s="42">
        <f>VLOOKUP(A102,司机!A:C,2,0)</f>
        <v>43097</v>
      </c>
      <c r="C102" s="40">
        <f ca="1">VLOOKUP(A102,司机!A:C,3,0)</f>
        <v>148</v>
      </c>
    </row>
    <row r="103" spans="1:3" x14ac:dyDescent="0.15">
      <c r="A103" s="41" t="str">
        <f>租金!D104</f>
        <v>韦宝国</v>
      </c>
      <c r="B103" s="42">
        <f>VLOOKUP(A103,司机!A:C,2,0)</f>
        <v>43385</v>
      </c>
      <c r="C103" s="40">
        <f ca="1">VLOOKUP(A103,司机!A:C,3,0)</f>
        <v>71</v>
      </c>
    </row>
    <row r="104" spans="1:3" x14ac:dyDescent="0.15">
      <c r="A104" s="41" t="str">
        <f>租金!D105</f>
        <v>李云祥</v>
      </c>
      <c r="B104" s="42">
        <f>VLOOKUP(A104,司机!A:C,2,0)</f>
        <v>43100</v>
      </c>
      <c r="C104" s="40">
        <f ca="1">VLOOKUP(A104,司机!A:C,3,0)</f>
        <v>151</v>
      </c>
    </row>
    <row r="105" spans="1:3" x14ac:dyDescent="0.15">
      <c r="A105" s="41" t="str">
        <f>租金!D106</f>
        <v>纪连波</v>
      </c>
      <c r="B105" s="42">
        <f>VLOOKUP(A105,司机!A:C,2,0)</f>
        <v>43096</v>
      </c>
      <c r="C105" s="40">
        <f ca="1">VLOOKUP(A105,司机!A:C,3,0)</f>
        <v>147</v>
      </c>
    </row>
    <row r="106" spans="1:3" x14ac:dyDescent="0.15">
      <c r="A106" s="41" t="str">
        <f>租金!D107</f>
        <v>王建光</v>
      </c>
      <c r="B106" s="42">
        <f>VLOOKUP(A106,司机!A:C,2,0)</f>
        <v>42254</v>
      </c>
      <c r="C106" s="40">
        <f ca="1">VLOOKUP(A106,司机!A:C,3,0)</f>
        <v>36</v>
      </c>
    </row>
    <row r="107" spans="1:3" x14ac:dyDescent="0.15">
      <c r="A107" s="41" t="str">
        <f>租金!D108</f>
        <v>王玉臣</v>
      </c>
      <c r="B107" s="42">
        <f>VLOOKUP(A107,司机!A:C,2,0)</f>
        <v>42115</v>
      </c>
      <c r="C107" s="40">
        <f ca="1">VLOOKUP(A107,司机!A:C,3,0)</f>
        <v>262</v>
      </c>
    </row>
    <row r="108" spans="1:3" x14ac:dyDescent="0.15">
      <c r="A108" s="41" t="str">
        <f>租金!D109</f>
        <v>徐泽恒</v>
      </c>
      <c r="B108" s="42" t="e">
        <f>VLOOKUP(A108,司机!A:C,2,0)</f>
        <v>#N/A</v>
      </c>
      <c r="C108" s="40" t="e">
        <f>VLOOKUP(A108,司机!A:C,3,0)</f>
        <v>#N/A</v>
      </c>
    </row>
    <row r="109" spans="1:3" x14ac:dyDescent="0.15">
      <c r="A109" s="41" t="str">
        <f>租金!D110</f>
        <v>王明源</v>
      </c>
      <c r="B109" s="42">
        <f>VLOOKUP(A109,司机!A:C,2,0)</f>
        <v>42369</v>
      </c>
      <c r="C109" s="40">
        <f ca="1">VLOOKUP(A109,司机!A:C,3,0)</f>
        <v>151</v>
      </c>
    </row>
    <row r="110" spans="1:3" x14ac:dyDescent="0.15">
      <c r="A110" s="41" t="str">
        <f>租金!D111</f>
        <v>刘小明</v>
      </c>
      <c r="B110" s="42">
        <f>VLOOKUP(A110,司机!A:C,2,0)</f>
        <v>38541</v>
      </c>
      <c r="C110" s="40">
        <f ca="1">VLOOKUP(A110,司机!A:C,3,0)</f>
        <v>340</v>
      </c>
    </row>
    <row r="111" spans="1:3" x14ac:dyDescent="0.15">
      <c r="A111" s="41" t="str">
        <f>租金!D112</f>
        <v>王凯琪</v>
      </c>
      <c r="B111" s="42" t="e">
        <f>VLOOKUP(A111,司机!A:C,2,0)</f>
        <v>#N/A</v>
      </c>
      <c r="C111" s="40" t="e">
        <f>VLOOKUP(A111,司机!A:C,3,0)</f>
        <v>#N/A</v>
      </c>
    </row>
    <row r="112" spans="1:3" x14ac:dyDescent="0.15">
      <c r="A112" s="41" t="str">
        <f>租金!D113</f>
        <v>代志进</v>
      </c>
      <c r="B112" s="42">
        <f>VLOOKUP(A112,司机!A:C,2,0)</f>
        <v>43635</v>
      </c>
      <c r="C112" s="40">
        <f ca="1">VLOOKUP(A112,司机!A:C,3,0)</f>
        <v>321</v>
      </c>
    </row>
    <row r="113" spans="1:3" x14ac:dyDescent="0.15">
      <c r="A113" s="41" t="str">
        <f>租金!D114</f>
        <v>安洪雷</v>
      </c>
      <c r="B113" s="42">
        <f>VLOOKUP(A113,司机!A:C,2,0)</f>
        <v>37868</v>
      </c>
      <c r="C113" s="40">
        <f ca="1">VLOOKUP(A113,司机!A:C,3,0)</f>
        <v>33</v>
      </c>
    </row>
    <row r="114" spans="1:3" x14ac:dyDescent="0.15">
      <c r="A114" s="41" t="str">
        <f>租金!D115</f>
        <v>邵康康</v>
      </c>
      <c r="B114" s="42">
        <f>VLOOKUP(A114,司机!A:C,2,0)</f>
        <v>40770</v>
      </c>
      <c r="C114" s="40">
        <f ca="1">VLOOKUP(A114,司机!A:C,3,0)</f>
        <v>13</v>
      </c>
    </row>
    <row r="115" spans="1:3" x14ac:dyDescent="0.15">
      <c r="A115" s="41" t="str">
        <f>租金!D116</f>
        <v>李大蔚</v>
      </c>
      <c r="B115" s="42">
        <f>VLOOKUP(A115,司机!A:C,2,0)</f>
        <v>41252</v>
      </c>
      <c r="C115" s="40">
        <f ca="1">VLOOKUP(A115,司机!A:C,3,0)</f>
        <v>129</v>
      </c>
    </row>
    <row r="116" spans="1:3" x14ac:dyDescent="0.15">
      <c r="A116" s="41" t="str">
        <f>租金!D117</f>
        <v>汪富胜</v>
      </c>
      <c r="B116" s="42">
        <f>VLOOKUP(A116,司机!A:C,2,0)</f>
        <v>41249</v>
      </c>
      <c r="C116" s="40">
        <f ca="1">VLOOKUP(A116,司机!A:C,3,0)</f>
        <v>126</v>
      </c>
    </row>
    <row r="117" spans="1:3" x14ac:dyDescent="0.15">
      <c r="A117" s="41" t="str">
        <f>租金!D118</f>
        <v>黄国侨</v>
      </c>
      <c r="B117" s="42">
        <f>VLOOKUP(A117,司机!A:C,2,0)</f>
        <v>42898</v>
      </c>
      <c r="C117" s="40">
        <f ca="1">VLOOKUP(A117,司机!A:C,3,0)</f>
        <v>314</v>
      </c>
    </row>
    <row r="118" spans="1:3" x14ac:dyDescent="0.15">
      <c r="A118" s="41" t="str">
        <f>租金!D119</f>
        <v>黄星</v>
      </c>
      <c r="B118" s="42">
        <f>VLOOKUP(A118,司机!A:C,2,0)</f>
        <v>37312</v>
      </c>
      <c r="C118" s="40">
        <f ca="1">VLOOKUP(A118,司机!A:C,3,0)</f>
        <v>207</v>
      </c>
    </row>
    <row r="119" spans="1:3" x14ac:dyDescent="0.15">
      <c r="A119" s="41" t="str">
        <f>租金!D120</f>
        <v>续原林</v>
      </c>
      <c r="B119" s="42">
        <f>VLOOKUP(A119,司机!A:C,2,0)</f>
        <v>40351</v>
      </c>
      <c r="C119" s="40">
        <f ca="1">VLOOKUP(A119,司机!A:C,3,0)</f>
        <v>324</v>
      </c>
    </row>
    <row r="120" spans="1:3" x14ac:dyDescent="0.15">
      <c r="A120" s="41" t="str">
        <f>租金!D121</f>
        <v>刘庆恩</v>
      </c>
      <c r="B120" s="42">
        <f>VLOOKUP(A120,司机!A:C,2,0)</f>
        <v>39464</v>
      </c>
      <c r="C120" s="40">
        <f ca="1">VLOOKUP(A120,司机!A:C,3,0)</f>
        <v>168</v>
      </c>
    </row>
    <row r="121" spans="1:3" x14ac:dyDescent="0.15">
      <c r="A121" s="41" t="str">
        <f>租金!D122</f>
        <v>罗晶晶</v>
      </c>
      <c r="B121" s="42">
        <f>VLOOKUP(A121,司机!A:C,2,0)</f>
        <v>42654</v>
      </c>
      <c r="C121" s="40">
        <f ca="1">VLOOKUP(A121,司机!A:C,3,0)</f>
        <v>70</v>
      </c>
    </row>
    <row r="122" spans="1:3" x14ac:dyDescent="0.15">
      <c r="A122" s="41" t="str">
        <f>租金!D123</f>
        <v>徐宏军</v>
      </c>
      <c r="B122" s="42">
        <f>VLOOKUP(A122,司机!A:C,2,0)</f>
        <v>40351</v>
      </c>
      <c r="C122" s="40">
        <f ca="1">VLOOKUP(A122,司机!A:C,3,0)</f>
        <v>324</v>
      </c>
    </row>
    <row r="123" spans="1:3" x14ac:dyDescent="0.15">
      <c r="A123" s="41" t="str">
        <f>租金!D124</f>
        <v>刘亚</v>
      </c>
      <c r="B123" s="42">
        <f>VLOOKUP(A123,司机!A:C,2,0)</f>
        <v>41592</v>
      </c>
      <c r="C123" s="40">
        <f ca="1">VLOOKUP(A123,司机!A:C,3,0)</f>
        <v>104</v>
      </c>
    </row>
    <row r="124" spans="1:3" x14ac:dyDescent="0.15">
      <c r="A124" s="41" t="str">
        <f>租金!D125</f>
        <v>杨绪</v>
      </c>
      <c r="B124" s="42">
        <f>VLOOKUP(A124,司机!A:C,2,0)</f>
        <v>43090</v>
      </c>
      <c r="C124" s="40">
        <f ca="1">VLOOKUP(A124,司机!A:C,3,0)</f>
        <v>141</v>
      </c>
    </row>
    <row r="125" spans="1:3" x14ac:dyDescent="0.15">
      <c r="A125" s="41" t="str">
        <f>租金!D126</f>
        <v>刘黎明</v>
      </c>
      <c r="B125" s="42">
        <f>VLOOKUP(A125,司机!A:C,2,0)</f>
        <v>40191</v>
      </c>
      <c r="C125" s="40">
        <f ca="1">VLOOKUP(A125,司机!A:C,3,0)</f>
        <v>164</v>
      </c>
    </row>
    <row r="126" spans="1:3" x14ac:dyDescent="0.15">
      <c r="A126" s="41" t="str">
        <f>租金!D127</f>
        <v>郭天富</v>
      </c>
      <c r="B126" s="42">
        <f>VLOOKUP(A126,司机!A:C,2,0)</f>
        <v>41402</v>
      </c>
      <c r="C126" s="40">
        <f ca="1">VLOOKUP(A126,司机!A:C,3,0)</f>
        <v>279</v>
      </c>
    </row>
    <row r="127" spans="1:3" x14ac:dyDescent="0.15">
      <c r="A127" s="41" t="str">
        <f>租金!D128</f>
        <v>张贺</v>
      </c>
      <c r="B127" s="42">
        <f>VLOOKUP(A127,司机!A:C,2,0)</f>
        <v>42356</v>
      </c>
      <c r="C127" s="40">
        <f ca="1">VLOOKUP(A127,司机!A:C,3,0)</f>
        <v>138</v>
      </c>
    </row>
    <row r="128" spans="1:3" x14ac:dyDescent="0.15">
      <c r="A128" s="41" t="str">
        <f>租金!D129</f>
        <v>李超</v>
      </c>
      <c r="B128" s="42">
        <f>VLOOKUP(A128,司机!A:C,2,0)</f>
        <v>42396</v>
      </c>
      <c r="C128" s="40">
        <f ca="1">VLOOKUP(A128,司机!A:C,3,0)</f>
        <v>178</v>
      </c>
    </row>
    <row r="129" spans="1:3" x14ac:dyDescent="0.15">
      <c r="A129" s="41" t="str">
        <f>租金!D130</f>
        <v>汪一毅</v>
      </c>
      <c r="B129" s="42">
        <f>VLOOKUP(A129,司机!A:C,2,0)</f>
        <v>41458</v>
      </c>
      <c r="C129" s="40">
        <f ca="1">VLOOKUP(A129,司机!A:C,3,0)</f>
        <v>335</v>
      </c>
    </row>
    <row r="130" spans="1:3" x14ac:dyDescent="0.15">
      <c r="A130" s="41" t="str">
        <f>租金!D131</f>
        <v>徐建华</v>
      </c>
      <c r="B130" s="42">
        <f>VLOOKUP(A130,司机!A:C,2,0)</f>
        <v>41458</v>
      </c>
      <c r="C130" s="40">
        <f ca="1">VLOOKUP(A130,司机!A:C,3,0)</f>
        <v>335</v>
      </c>
    </row>
    <row r="131" spans="1:3" x14ac:dyDescent="0.15">
      <c r="A131" s="41" t="str">
        <f>租金!D132</f>
        <v>江永生</v>
      </c>
      <c r="B131" s="42">
        <f>VLOOKUP(A131,司机!A:C,2,0)</f>
        <v>44962</v>
      </c>
      <c r="C131" s="40">
        <f ca="1">VLOOKUP(A131,司机!A:C,3,0)</f>
        <v>187</v>
      </c>
    </row>
    <row r="132" spans="1:3" x14ac:dyDescent="0.15">
      <c r="A132" s="41" t="str">
        <f>租金!D133</f>
        <v>杨国记</v>
      </c>
      <c r="B132" s="42">
        <f>VLOOKUP(A132,司机!A:C,2,0)</f>
        <v>40891</v>
      </c>
      <c r="C132" s="40">
        <f ca="1">VLOOKUP(A132,司机!A:C,3,0)</f>
        <v>134</v>
      </c>
    </row>
    <row r="133" spans="1:3" x14ac:dyDescent="0.15">
      <c r="A133" s="41" t="str">
        <f>租金!D134</f>
        <v>周建怀</v>
      </c>
      <c r="B133" s="42">
        <f>VLOOKUP(A133,司机!A:C,2,0)</f>
        <v>41606</v>
      </c>
      <c r="C133" s="40">
        <f ca="1">VLOOKUP(A133,司机!A:C,3,0)</f>
        <v>118</v>
      </c>
    </row>
    <row r="134" spans="1:3" x14ac:dyDescent="0.15">
      <c r="A134" s="41" t="str">
        <f>租金!D135</f>
        <v>宋志军</v>
      </c>
      <c r="B134" s="42">
        <f>VLOOKUP(A134,司机!A:C,2,0)</f>
        <v>37910</v>
      </c>
      <c r="C134" s="40">
        <f ca="1">VLOOKUP(A134,司机!A:C,3,0)</f>
        <v>75</v>
      </c>
    </row>
    <row r="135" spans="1:3" x14ac:dyDescent="0.15">
      <c r="A135" s="41" t="str">
        <f>租金!D136</f>
        <v>周建康</v>
      </c>
      <c r="B135" s="42">
        <f>VLOOKUP(A135,司机!A:C,2,0)</f>
        <v>43091</v>
      </c>
      <c r="C135" s="40">
        <f ca="1">VLOOKUP(A135,司机!A:C,3,0)</f>
        <v>142</v>
      </c>
    </row>
    <row r="136" spans="1:3" x14ac:dyDescent="0.15">
      <c r="A136" s="41" t="str">
        <f>租金!D137</f>
        <v>周立明</v>
      </c>
      <c r="B136" s="42">
        <f>VLOOKUP(A136,司机!A:C,2,0)</f>
        <v>39915</v>
      </c>
      <c r="C136" s="40">
        <f ca="1">VLOOKUP(A136,司机!A:C,3,0)</f>
        <v>253</v>
      </c>
    </row>
    <row r="137" spans="1:3" x14ac:dyDescent="0.15">
      <c r="A137" s="41" t="str">
        <f>租金!D138</f>
        <v>李天华</v>
      </c>
      <c r="B137" s="42">
        <f>VLOOKUP(A137,司机!A:C,2,0)</f>
        <v>43092</v>
      </c>
      <c r="C137" s="40">
        <f ca="1">VLOOKUP(A137,司机!A:C,3,0)</f>
        <v>143</v>
      </c>
    </row>
    <row r="138" spans="1:3" x14ac:dyDescent="0.15">
      <c r="A138" s="41" t="str">
        <f>租金!D139</f>
        <v>王伟</v>
      </c>
      <c r="B138" s="42">
        <f>VLOOKUP(A138,司机!A:C,2,0)</f>
        <v>43093</v>
      </c>
      <c r="C138" s="40">
        <f ca="1">VLOOKUP(A138,司机!A:C,3,0)</f>
        <v>144</v>
      </c>
    </row>
    <row r="139" spans="1:3" x14ac:dyDescent="0.15">
      <c r="A139" s="41">
        <f>租金!D140</f>
        <v>0</v>
      </c>
      <c r="B139" s="42" t="e">
        <f>VLOOKUP(A139,司机!A:C,2,0)</f>
        <v>#N/A</v>
      </c>
      <c r="C139" s="40" t="e">
        <f>VLOOKUP(A139,司机!A:C,3,0)</f>
        <v>#N/A</v>
      </c>
    </row>
    <row r="140" spans="1:3" x14ac:dyDescent="0.15">
      <c r="A140" s="41">
        <f>租金!D141</f>
        <v>0</v>
      </c>
      <c r="B140" s="42" t="e">
        <f>VLOOKUP(A140,司机!A:C,2,0)</f>
        <v>#N/A</v>
      </c>
      <c r="C140" s="40" t="e">
        <f>VLOOKUP(A140,司机!A:C,3,0)</f>
        <v>#N/A</v>
      </c>
    </row>
    <row r="141" spans="1:3" x14ac:dyDescent="0.15">
      <c r="A141" s="41">
        <f>租金!D142</f>
        <v>0</v>
      </c>
      <c r="B141" s="42" t="e">
        <f>VLOOKUP(A141,司机!A:C,2,0)</f>
        <v>#N/A</v>
      </c>
      <c r="C141" s="40" t="e">
        <f>VLOOKUP(A141,司机!A:C,3,0)</f>
        <v>#N/A</v>
      </c>
    </row>
    <row r="142" spans="1:3" x14ac:dyDescent="0.15">
      <c r="A142" s="41">
        <f>租金!D143</f>
        <v>0</v>
      </c>
      <c r="B142" s="42" t="e">
        <f>VLOOKUP(A142,司机!A:C,2,0)</f>
        <v>#N/A</v>
      </c>
      <c r="C142" s="40" t="e">
        <f>VLOOKUP(A142,司机!A:C,3,0)</f>
        <v>#N/A</v>
      </c>
    </row>
    <row r="143" spans="1:3" x14ac:dyDescent="0.15">
      <c r="A143" s="41">
        <f>租金!D144</f>
        <v>0</v>
      </c>
      <c r="B143" s="42" t="e">
        <f>VLOOKUP(A143,司机!A:C,2,0)</f>
        <v>#N/A</v>
      </c>
      <c r="C143" s="40" t="e">
        <f>VLOOKUP(A143,司机!A:C,3,0)</f>
        <v>#N/A</v>
      </c>
    </row>
    <row r="144" spans="1:3" x14ac:dyDescent="0.15">
      <c r="A144" s="41">
        <f>租金!D145</f>
        <v>0</v>
      </c>
      <c r="B144" s="42" t="e">
        <f>VLOOKUP(A144,司机!A:C,2,0)</f>
        <v>#N/A</v>
      </c>
      <c r="C144" s="40" t="e">
        <f>VLOOKUP(A144,司机!A:C,3,0)</f>
        <v>#N/A</v>
      </c>
    </row>
    <row r="145" spans="1:3" x14ac:dyDescent="0.15">
      <c r="A145" s="41">
        <f>租金!D146</f>
        <v>0</v>
      </c>
      <c r="B145" s="42" t="e">
        <f>VLOOKUP(A145,司机!A:C,2,0)</f>
        <v>#N/A</v>
      </c>
      <c r="C145" s="40" t="e">
        <f>VLOOKUP(A145,司机!A:C,3,0)</f>
        <v>#N/A</v>
      </c>
    </row>
    <row r="146" spans="1:3" x14ac:dyDescent="0.15">
      <c r="A146" s="41">
        <f>租金!D147</f>
        <v>0</v>
      </c>
      <c r="B146" s="42" t="e">
        <f>VLOOKUP(A146,司机!A:C,2,0)</f>
        <v>#N/A</v>
      </c>
      <c r="C146" s="40" t="e">
        <f>VLOOKUP(A146,司机!A:C,3,0)</f>
        <v>#N/A</v>
      </c>
    </row>
    <row r="147" spans="1:3" x14ac:dyDescent="0.15">
      <c r="A147" s="41">
        <f>租金!D148</f>
        <v>0</v>
      </c>
      <c r="B147" s="42" t="e">
        <f>VLOOKUP(A147,司机!A:C,2,0)</f>
        <v>#N/A</v>
      </c>
      <c r="C147" s="40" t="e">
        <f>VLOOKUP(A147,司机!A:C,3,0)</f>
        <v>#N/A</v>
      </c>
    </row>
    <row r="148" spans="1:3" x14ac:dyDescent="0.15">
      <c r="A148" s="41">
        <f>租金!D149</f>
        <v>0</v>
      </c>
      <c r="B148" s="42" t="e">
        <f>VLOOKUP(A148,司机!A:C,2,0)</f>
        <v>#N/A</v>
      </c>
      <c r="C148" s="40" t="e">
        <f>VLOOKUP(A148,司机!A:C,3,0)</f>
        <v>#N/A</v>
      </c>
    </row>
    <row r="149" spans="1:3" x14ac:dyDescent="0.15">
      <c r="A149" s="41">
        <f>租金!D150</f>
        <v>0</v>
      </c>
      <c r="B149" s="42" t="e">
        <f>VLOOKUP(A149,司机!A:C,2,0)</f>
        <v>#N/A</v>
      </c>
      <c r="C149" s="40" t="e">
        <f>VLOOKUP(A149,司机!A:C,3,0)</f>
        <v>#N/A</v>
      </c>
    </row>
    <row r="150" spans="1:3" x14ac:dyDescent="0.15">
      <c r="A150" s="41">
        <f>租金!D151</f>
        <v>0</v>
      </c>
      <c r="B150" s="42" t="e">
        <f>VLOOKUP(A150,司机!A:C,2,0)</f>
        <v>#N/A</v>
      </c>
      <c r="C150" s="40" t="e">
        <f>VLOOKUP(A150,司机!A:C,3,0)</f>
        <v>#N/A</v>
      </c>
    </row>
    <row r="151" spans="1:3" x14ac:dyDescent="0.15">
      <c r="A151" s="41">
        <f>租金!D152</f>
        <v>0</v>
      </c>
      <c r="B151" s="42" t="e">
        <f>VLOOKUP(A151,司机!A:C,2,0)</f>
        <v>#N/A</v>
      </c>
      <c r="C151" s="40" t="e">
        <f>VLOOKUP(A151,司机!A:C,3,0)</f>
        <v>#N/A</v>
      </c>
    </row>
    <row r="152" spans="1:3" x14ac:dyDescent="0.15">
      <c r="A152" s="41">
        <f>租金!D153</f>
        <v>0</v>
      </c>
      <c r="B152" s="42" t="e">
        <f>VLOOKUP(A152,司机!A:C,2,0)</f>
        <v>#N/A</v>
      </c>
      <c r="C152" s="40" t="e">
        <f>VLOOKUP(A152,司机!A:C,3,0)</f>
        <v>#N/A</v>
      </c>
    </row>
    <row r="153" spans="1:3" x14ac:dyDescent="0.15">
      <c r="A153" s="41">
        <f>租金!D154</f>
        <v>0</v>
      </c>
      <c r="B153" s="42" t="e">
        <f>VLOOKUP(A153,司机!A:C,2,0)</f>
        <v>#N/A</v>
      </c>
      <c r="C153" s="40" t="e">
        <f>VLOOKUP(A153,司机!A:C,3,0)</f>
        <v>#N/A</v>
      </c>
    </row>
    <row r="154" spans="1:3" x14ac:dyDescent="0.15">
      <c r="A154" s="41">
        <f>租金!D155</f>
        <v>0</v>
      </c>
      <c r="B154" s="42" t="e">
        <f>VLOOKUP(A154,司机!A:C,2,0)</f>
        <v>#N/A</v>
      </c>
      <c r="C154" s="40" t="e">
        <f>VLOOKUP(A154,司机!A:C,3,0)</f>
        <v>#N/A</v>
      </c>
    </row>
    <row r="155" spans="1:3" x14ac:dyDescent="0.15">
      <c r="A155" s="41">
        <f>租金!D156</f>
        <v>0</v>
      </c>
      <c r="B155" s="42" t="e">
        <f>VLOOKUP(A155,司机!A:C,2,0)</f>
        <v>#N/A</v>
      </c>
      <c r="C155" s="40" t="e">
        <f>VLOOKUP(A155,司机!A:C,3,0)</f>
        <v>#N/A</v>
      </c>
    </row>
    <row r="156" spans="1:3" x14ac:dyDescent="0.15">
      <c r="A156" s="41">
        <f>租金!D157</f>
        <v>0</v>
      </c>
      <c r="B156" s="42" t="e">
        <f>VLOOKUP(A156,司机!A:C,2,0)</f>
        <v>#N/A</v>
      </c>
      <c r="C156" s="40" t="e">
        <f>VLOOKUP(A156,司机!A:C,3,0)</f>
        <v>#N/A</v>
      </c>
    </row>
    <row r="157" spans="1:3" x14ac:dyDescent="0.15">
      <c r="A157" s="41">
        <f>租金!D158</f>
        <v>0</v>
      </c>
      <c r="B157" s="42" t="e">
        <f>VLOOKUP(A157,司机!A:C,2,0)</f>
        <v>#N/A</v>
      </c>
      <c r="C157" s="40" t="e">
        <f>VLOOKUP(A157,司机!A:C,3,0)</f>
        <v>#N/A</v>
      </c>
    </row>
    <row r="158" spans="1:3" x14ac:dyDescent="0.15">
      <c r="A158" s="41">
        <f>租金!D159</f>
        <v>0</v>
      </c>
      <c r="B158" s="42" t="e">
        <f>VLOOKUP(A158,司机!A:C,2,0)</f>
        <v>#N/A</v>
      </c>
      <c r="C158" s="40" t="e">
        <f>VLOOKUP(A158,司机!A:C,3,0)</f>
        <v>#N/A</v>
      </c>
    </row>
    <row r="159" spans="1:3" x14ac:dyDescent="0.15">
      <c r="A159" s="41">
        <f>租金!D160</f>
        <v>0</v>
      </c>
      <c r="B159" s="42" t="e">
        <f>VLOOKUP(A159,司机!A:C,2,0)</f>
        <v>#N/A</v>
      </c>
      <c r="C159" s="40" t="e">
        <f>VLOOKUP(A159,司机!A:C,3,0)</f>
        <v>#N/A</v>
      </c>
    </row>
    <row r="160" spans="1:3" x14ac:dyDescent="0.15">
      <c r="A160" s="41">
        <f>租金!D161</f>
        <v>0</v>
      </c>
      <c r="B160" s="42" t="e">
        <f>VLOOKUP(A160,司机!A:C,2,0)</f>
        <v>#N/A</v>
      </c>
      <c r="C160" s="40" t="e">
        <f>VLOOKUP(A160,司机!A:C,3,0)</f>
        <v>#N/A</v>
      </c>
    </row>
    <row r="161" spans="1:3" x14ac:dyDescent="0.15">
      <c r="A161" s="41">
        <f>租金!D162</f>
        <v>0</v>
      </c>
      <c r="B161" s="42" t="e">
        <f>VLOOKUP(A161,司机!A:C,2,0)</f>
        <v>#N/A</v>
      </c>
      <c r="C161" s="40" t="e">
        <f>VLOOKUP(A161,司机!A:C,3,0)</f>
        <v>#N/A</v>
      </c>
    </row>
    <row r="162" spans="1:3" x14ac:dyDescent="0.15">
      <c r="A162" s="41">
        <f>租金!D163</f>
        <v>0</v>
      </c>
      <c r="B162" s="42" t="e">
        <f>VLOOKUP(A162,司机!A:C,2,0)</f>
        <v>#N/A</v>
      </c>
      <c r="C162" s="40" t="e">
        <f>VLOOKUP(A162,司机!A:C,3,0)</f>
        <v>#N/A</v>
      </c>
    </row>
    <row r="163" spans="1:3" x14ac:dyDescent="0.15">
      <c r="A163" s="41">
        <f>租金!D164</f>
        <v>0</v>
      </c>
      <c r="B163" s="42" t="e">
        <f>VLOOKUP(A163,司机!A:C,2,0)</f>
        <v>#N/A</v>
      </c>
      <c r="C163" s="40" t="e">
        <f>VLOOKUP(A163,司机!A:C,3,0)</f>
        <v>#N/A</v>
      </c>
    </row>
    <row r="164" spans="1:3" x14ac:dyDescent="0.15">
      <c r="A164" s="41">
        <f>租金!D165</f>
        <v>0</v>
      </c>
      <c r="B164" s="42" t="e">
        <f>VLOOKUP(A164,司机!A:C,2,0)</f>
        <v>#N/A</v>
      </c>
      <c r="C164" s="40" t="e">
        <f>VLOOKUP(A164,司机!A:C,3,0)</f>
        <v>#N/A</v>
      </c>
    </row>
    <row r="165" spans="1:3" x14ac:dyDescent="0.15">
      <c r="A165" s="41">
        <f>租金!D166</f>
        <v>0</v>
      </c>
      <c r="B165" s="42" t="e">
        <f>VLOOKUP(A165,司机!A:C,2,0)</f>
        <v>#N/A</v>
      </c>
      <c r="C165" s="40" t="e">
        <f>VLOOKUP(A165,司机!A:C,3,0)</f>
        <v>#N/A</v>
      </c>
    </row>
    <row r="166" spans="1:3" x14ac:dyDescent="0.15">
      <c r="A166" s="41">
        <f>租金!D167</f>
        <v>0</v>
      </c>
      <c r="B166" s="42" t="e">
        <f>VLOOKUP(A166,司机!A:C,2,0)</f>
        <v>#N/A</v>
      </c>
      <c r="C166" s="40" t="e">
        <f>VLOOKUP(A166,司机!A:C,3,0)</f>
        <v>#N/A</v>
      </c>
    </row>
    <row r="167" spans="1:3" x14ac:dyDescent="0.15">
      <c r="A167" s="41">
        <f>租金!D168</f>
        <v>0</v>
      </c>
      <c r="B167" s="42" t="e">
        <f>VLOOKUP(A167,司机!A:C,2,0)</f>
        <v>#N/A</v>
      </c>
      <c r="C167" s="40" t="e">
        <f>VLOOKUP(A167,司机!A:C,3,0)</f>
        <v>#N/A</v>
      </c>
    </row>
    <row r="168" spans="1:3" x14ac:dyDescent="0.15">
      <c r="A168" s="41">
        <f>租金!D169</f>
        <v>0</v>
      </c>
      <c r="B168" s="42" t="e">
        <f>VLOOKUP(A168,司机!A:C,2,0)</f>
        <v>#N/A</v>
      </c>
      <c r="C168" s="40" t="e">
        <f>VLOOKUP(A168,司机!A:C,3,0)</f>
        <v>#N/A</v>
      </c>
    </row>
    <row r="169" spans="1:3" x14ac:dyDescent="0.15">
      <c r="A169" s="41">
        <f>租金!D170</f>
        <v>0</v>
      </c>
      <c r="B169" s="42" t="e">
        <f>VLOOKUP(A169,司机!A:C,2,0)</f>
        <v>#N/A</v>
      </c>
      <c r="C169" s="40" t="e">
        <f>VLOOKUP(A169,司机!A:C,3,0)</f>
        <v>#N/A</v>
      </c>
    </row>
    <row r="170" spans="1:3" x14ac:dyDescent="0.15">
      <c r="A170" s="41">
        <f>租金!D171</f>
        <v>0</v>
      </c>
      <c r="B170" s="42" t="e">
        <f>VLOOKUP(A170,司机!A:C,2,0)</f>
        <v>#N/A</v>
      </c>
      <c r="C170" s="40" t="e">
        <f>VLOOKUP(A170,司机!A:C,3,0)</f>
        <v>#N/A</v>
      </c>
    </row>
    <row r="171" spans="1:3" x14ac:dyDescent="0.15">
      <c r="A171" s="41">
        <f>租金!D172</f>
        <v>0</v>
      </c>
      <c r="B171" s="42" t="e">
        <f>VLOOKUP(A171,司机!A:C,2,0)</f>
        <v>#N/A</v>
      </c>
      <c r="C171" s="40" t="e">
        <f>VLOOKUP(A171,司机!A:C,3,0)</f>
        <v>#N/A</v>
      </c>
    </row>
    <row r="172" spans="1:3" x14ac:dyDescent="0.15">
      <c r="A172" s="41">
        <f>租金!D173</f>
        <v>0</v>
      </c>
      <c r="B172" s="42" t="e">
        <f>VLOOKUP(A172,司机!A:C,2,0)</f>
        <v>#N/A</v>
      </c>
      <c r="C172" s="40" t="e">
        <f>VLOOKUP(A172,司机!A:C,3,0)</f>
        <v>#N/A</v>
      </c>
    </row>
    <row r="173" spans="1:3" x14ac:dyDescent="0.15">
      <c r="A173" s="41">
        <f>租金!D174</f>
        <v>0</v>
      </c>
      <c r="B173" s="42" t="e">
        <f>VLOOKUP(A173,司机!A:C,2,0)</f>
        <v>#N/A</v>
      </c>
      <c r="C173" s="40" t="e">
        <f>VLOOKUP(A173,司机!A:C,3,0)</f>
        <v>#N/A</v>
      </c>
    </row>
    <row r="174" spans="1:3" x14ac:dyDescent="0.15">
      <c r="A174" s="41">
        <f>租金!D175</f>
        <v>0</v>
      </c>
      <c r="B174" s="42" t="e">
        <f>VLOOKUP(A174,司机!A:C,2,0)</f>
        <v>#N/A</v>
      </c>
      <c r="C174" s="40" t="e">
        <f>VLOOKUP(A174,司机!A:C,3,0)</f>
        <v>#N/A</v>
      </c>
    </row>
    <row r="175" spans="1:3" x14ac:dyDescent="0.15">
      <c r="A175" s="41">
        <f>租金!D176</f>
        <v>0</v>
      </c>
      <c r="B175" s="42" t="e">
        <f>VLOOKUP(A175,司机!A:C,2,0)</f>
        <v>#N/A</v>
      </c>
      <c r="C175" s="40" t="e">
        <f>VLOOKUP(A175,司机!A:C,3,0)</f>
        <v>#N/A</v>
      </c>
    </row>
    <row r="176" spans="1:3" x14ac:dyDescent="0.15">
      <c r="A176" s="41">
        <f>租金!D177</f>
        <v>0</v>
      </c>
      <c r="B176" s="42" t="e">
        <f>VLOOKUP(A176,司机!A:C,2,0)</f>
        <v>#N/A</v>
      </c>
      <c r="C176" s="40" t="e">
        <f>VLOOKUP(A176,司机!A:C,3,0)</f>
        <v>#N/A</v>
      </c>
    </row>
    <row r="177" spans="1:3" x14ac:dyDescent="0.15">
      <c r="A177" s="41">
        <f>租金!D178</f>
        <v>0</v>
      </c>
      <c r="B177" s="42" t="e">
        <f>VLOOKUP(A177,司机!A:C,2,0)</f>
        <v>#N/A</v>
      </c>
      <c r="C177" s="40" t="e">
        <f>VLOOKUP(A177,司机!A:C,3,0)</f>
        <v>#N/A</v>
      </c>
    </row>
  </sheetData>
  <autoFilter ref="A1:C177" xr:uid="{4B091BD7-3049-4A30-8BEB-05165F1BE0ED}"/>
  <phoneticPr fontId="16" type="noConversion"/>
  <conditionalFormatting sqref="C2:C177">
    <cfRule type="cellIs" dxfId="5" priority="1" operator="lessThan">
      <formula>30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4D31-48F8-499D-BFA6-0A58795D1663}">
  <sheetPr codeName="Sheet6"/>
  <dimension ref="A1:O29"/>
  <sheetViews>
    <sheetView workbookViewId="0">
      <selection activeCell="H31" sqref="H31"/>
    </sheetView>
  </sheetViews>
  <sheetFormatPr defaultRowHeight="14.25" x14ac:dyDescent="0.15"/>
  <cols>
    <col min="13" max="15" width="10.5" bestFit="1" customWidth="1"/>
  </cols>
  <sheetData>
    <row r="1" spans="1:15" x14ac:dyDescent="0.15">
      <c r="A1" s="1" t="s">
        <v>678</v>
      </c>
      <c r="B1" t="s">
        <v>0</v>
      </c>
      <c r="C1" t="s">
        <v>5</v>
      </c>
      <c r="D1">
        <v>45048</v>
      </c>
    </row>
    <row r="2" spans="1:15" x14ac:dyDescent="0.15">
      <c r="A2" t="s">
        <v>650</v>
      </c>
      <c r="B2" t="s">
        <v>33</v>
      </c>
      <c r="C2" t="s">
        <v>34</v>
      </c>
      <c r="D2">
        <v>2000</v>
      </c>
    </row>
    <row r="3" spans="1:15" x14ac:dyDescent="0.15">
      <c r="A3" t="s">
        <v>651</v>
      </c>
      <c r="B3" t="s">
        <v>40</v>
      </c>
      <c r="C3" t="s">
        <v>41</v>
      </c>
      <c r="D3">
        <v>1000</v>
      </c>
    </row>
    <row r="4" spans="1:15" x14ac:dyDescent="0.15">
      <c r="A4" t="s">
        <v>652</v>
      </c>
      <c r="B4" t="s">
        <v>56</v>
      </c>
      <c r="C4" t="s">
        <v>57</v>
      </c>
      <c r="D4">
        <v>5000</v>
      </c>
    </row>
    <row r="5" spans="1:15" x14ac:dyDescent="0.15">
      <c r="A5" t="s">
        <v>653</v>
      </c>
      <c r="B5" t="s">
        <v>58</v>
      </c>
      <c r="C5" t="s">
        <v>59</v>
      </c>
      <c r="D5">
        <v>2000</v>
      </c>
    </row>
    <row r="6" spans="1:15" x14ac:dyDescent="0.15">
      <c r="A6" t="s">
        <v>654</v>
      </c>
      <c r="B6" t="s">
        <v>80</v>
      </c>
      <c r="C6" t="s">
        <v>81</v>
      </c>
      <c r="D6">
        <v>7200</v>
      </c>
    </row>
    <row r="7" spans="1:15" x14ac:dyDescent="0.15">
      <c r="A7" t="s">
        <v>655</v>
      </c>
      <c r="B7" t="s">
        <v>90</v>
      </c>
      <c r="C7" t="s">
        <v>91</v>
      </c>
      <c r="D7">
        <v>7000</v>
      </c>
    </row>
    <row r="8" spans="1:15" x14ac:dyDescent="0.15">
      <c r="A8" t="s">
        <v>656</v>
      </c>
      <c r="B8" t="s">
        <v>100</v>
      </c>
      <c r="C8" t="s">
        <v>679</v>
      </c>
      <c r="D8">
        <v>2000</v>
      </c>
    </row>
    <row r="9" spans="1:15" x14ac:dyDescent="0.15">
      <c r="A9" t="s">
        <v>657</v>
      </c>
      <c r="B9" t="s">
        <v>103</v>
      </c>
      <c r="C9" t="s">
        <v>680</v>
      </c>
      <c r="D9">
        <v>3000</v>
      </c>
    </row>
    <row r="10" spans="1:15" x14ac:dyDescent="0.15">
      <c r="A10" t="s">
        <v>658</v>
      </c>
      <c r="B10" t="s">
        <v>104</v>
      </c>
      <c r="C10" t="s">
        <v>105</v>
      </c>
      <c r="D10">
        <v>3200</v>
      </c>
    </row>
    <row r="11" spans="1:15" x14ac:dyDescent="0.15">
      <c r="A11" t="s">
        <v>659</v>
      </c>
      <c r="B11" t="s">
        <v>343</v>
      </c>
      <c r="C11" t="s">
        <v>681</v>
      </c>
      <c r="D11">
        <v>3600</v>
      </c>
    </row>
    <row r="12" spans="1:15" x14ac:dyDescent="0.15">
      <c r="A12" t="s">
        <v>660</v>
      </c>
      <c r="B12" t="s">
        <v>27</v>
      </c>
      <c r="C12" t="s">
        <v>118</v>
      </c>
      <c r="D12">
        <v>1900</v>
      </c>
    </row>
    <row r="13" spans="1:15" x14ac:dyDescent="0.15">
      <c r="A13" t="s">
        <v>661</v>
      </c>
      <c r="B13" t="s">
        <v>127</v>
      </c>
      <c r="C13" t="s">
        <v>128</v>
      </c>
      <c r="D13">
        <v>1000</v>
      </c>
    </row>
    <row r="14" spans="1:15" x14ac:dyDescent="0.15">
      <c r="A14" t="s">
        <v>662</v>
      </c>
      <c r="B14" t="s">
        <v>344</v>
      </c>
      <c r="C14" t="s">
        <v>140</v>
      </c>
      <c r="D14">
        <v>7500</v>
      </c>
    </row>
    <row r="15" spans="1:15" x14ac:dyDescent="0.15">
      <c r="A15" t="s">
        <v>663</v>
      </c>
      <c r="B15" t="s">
        <v>152</v>
      </c>
      <c r="C15" t="s">
        <v>153</v>
      </c>
      <c r="D15">
        <v>1750</v>
      </c>
    </row>
    <row r="16" spans="1:15" x14ac:dyDescent="0.15">
      <c r="A16" t="s">
        <v>664</v>
      </c>
      <c r="B16" t="s">
        <v>166</v>
      </c>
      <c r="C16" t="s">
        <v>167</v>
      </c>
      <c r="D16">
        <v>1950</v>
      </c>
      <c r="M16" s="37"/>
      <c r="N16" s="37"/>
      <c r="O16" s="37"/>
    </row>
    <row r="17" spans="1:15" x14ac:dyDescent="0.15">
      <c r="A17" t="s">
        <v>665</v>
      </c>
      <c r="B17" t="s">
        <v>176</v>
      </c>
      <c r="C17" t="s">
        <v>177</v>
      </c>
      <c r="D17">
        <v>5500</v>
      </c>
      <c r="M17" s="37"/>
      <c r="N17" s="37"/>
      <c r="O17" s="37"/>
    </row>
    <row r="18" spans="1:15" x14ac:dyDescent="0.15">
      <c r="A18" t="s">
        <v>666</v>
      </c>
      <c r="B18" t="s">
        <v>337</v>
      </c>
      <c r="C18" t="s">
        <v>682</v>
      </c>
      <c r="D18">
        <v>7500</v>
      </c>
      <c r="M18" s="37"/>
      <c r="N18" s="37"/>
      <c r="O18" s="37"/>
    </row>
    <row r="19" spans="1:15" x14ac:dyDescent="0.15">
      <c r="A19" t="s">
        <v>667</v>
      </c>
      <c r="B19" t="s">
        <v>683</v>
      </c>
      <c r="C19" t="s">
        <v>684</v>
      </c>
      <c r="D19">
        <v>7500</v>
      </c>
      <c r="M19" s="37"/>
      <c r="N19" s="37"/>
      <c r="O19" s="37"/>
    </row>
    <row r="20" spans="1:15" x14ac:dyDescent="0.15">
      <c r="A20" t="s">
        <v>668</v>
      </c>
      <c r="B20" t="s">
        <v>339</v>
      </c>
      <c r="C20" t="s">
        <v>685</v>
      </c>
      <c r="D20">
        <v>1950</v>
      </c>
      <c r="M20" s="37"/>
      <c r="N20" s="37"/>
      <c r="O20" s="37"/>
    </row>
    <row r="21" spans="1:15" x14ac:dyDescent="0.15">
      <c r="A21" t="s">
        <v>669</v>
      </c>
      <c r="B21" t="s">
        <v>338</v>
      </c>
      <c r="C21" t="s">
        <v>686</v>
      </c>
      <c r="D21">
        <v>7500</v>
      </c>
    </row>
    <row r="22" spans="1:15" x14ac:dyDescent="0.15">
      <c r="A22" t="s">
        <v>670</v>
      </c>
      <c r="B22" t="s">
        <v>687</v>
      </c>
      <c r="C22" t="s">
        <v>688</v>
      </c>
      <c r="D22">
        <v>7300</v>
      </c>
    </row>
    <row r="23" spans="1:15" x14ac:dyDescent="0.15">
      <c r="A23" t="s">
        <v>671</v>
      </c>
      <c r="B23" t="s">
        <v>689</v>
      </c>
      <c r="C23" t="s">
        <v>690</v>
      </c>
      <c r="D23">
        <v>1000</v>
      </c>
    </row>
    <row r="24" spans="1:15" x14ac:dyDescent="0.15">
      <c r="A24" t="s">
        <v>672</v>
      </c>
      <c r="B24" t="s">
        <v>342</v>
      </c>
      <c r="C24" t="s">
        <v>691</v>
      </c>
      <c r="D24">
        <v>1950</v>
      </c>
    </row>
    <row r="25" spans="1:15" x14ac:dyDescent="0.15">
      <c r="A25" t="s">
        <v>673</v>
      </c>
      <c r="B25" t="s">
        <v>137</v>
      </c>
      <c r="C25" t="s">
        <v>692</v>
      </c>
      <c r="D25">
        <v>1750</v>
      </c>
    </row>
    <row r="26" spans="1:15" x14ac:dyDescent="0.15">
      <c r="A26" t="s">
        <v>674</v>
      </c>
      <c r="B26" t="s">
        <v>194</v>
      </c>
      <c r="C26" t="s">
        <v>195</v>
      </c>
      <c r="D26">
        <v>1350</v>
      </c>
    </row>
    <row r="27" spans="1:15" x14ac:dyDescent="0.15">
      <c r="A27" t="s">
        <v>675</v>
      </c>
      <c r="B27" t="s">
        <v>200</v>
      </c>
      <c r="C27" t="s">
        <v>201</v>
      </c>
      <c r="D27">
        <v>5000</v>
      </c>
    </row>
    <row r="28" spans="1:15" x14ac:dyDescent="0.15">
      <c r="A28" t="s">
        <v>676</v>
      </c>
      <c r="B28" t="s">
        <v>211</v>
      </c>
      <c r="C28" t="s">
        <v>212</v>
      </c>
      <c r="D28">
        <v>5500</v>
      </c>
    </row>
    <row r="29" spans="1:15" x14ac:dyDescent="0.15">
      <c r="D29">
        <v>103900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0430-0EF9-4077-9FEB-9E006163F4ED}">
  <dimension ref="A1:C7"/>
  <sheetViews>
    <sheetView workbookViewId="0">
      <selection activeCell="C8" sqref="C8"/>
    </sheetView>
  </sheetViews>
  <sheetFormatPr defaultRowHeight="14.25" x14ac:dyDescent="0.15"/>
  <sheetData>
    <row r="1" spans="1:3" x14ac:dyDescent="0.15">
      <c r="A1" s="1" t="s">
        <v>406</v>
      </c>
      <c r="B1" s="1" t="s">
        <v>903</v>
      </c>
      <c r="C1" s="1" t="s">
        <v>912</v>
      </c>
    </row>
    <row r="2" spans="1:3" x14ac:dyDescent="0.15">
      <c r="A2" s="157" t="s">
        <v>714</v>
      </c>
      <c r="B2">
        <v>1</v>
      </c>
      <c r="C2" s="151">
        <v>45064</v>
      </c>
    </row>
    <row r="3" spans="1:3" x14ac:dyDescent="0.15">
      <c r="A3" s="157" t="s">
        <v>872</v>
      </c>
      <c r="B3">
        <v>2</v>
      </c>
      <c r="C3" s="151">
        <v>45065</v>
      </c>
    </row>
    <row r="4" spans="1:3" x14ac:dyDescent="0.15">
      <c r="A4" s="157" t="s">
        <v>774</v>
      </c>
      <c r="B4">
        <v>7</v>
      </c>
      <c r="C4" s="151">
        <v>45069</v>
      </c>
    </row>
    <row r="5" spans="1:3" x14ac:dyDescent="0.15">
      <c r="A5" s="157" t="s">
        <v>995</v>
      </c>
      <c r="B5">
        <v>7</v>
      </c>
      <c r="C5" s="151">
        <v>45085</v>
      </c>
    </row>
    <row r="6" spans="1:3" x14ac:dyDescent="0.15">
      <c r="A6" s="157" t="s">
        <v>879</v>
      </c>
      <c r="B6">
        <v>1</v>
      </c>
      <c r="C6" s="151">
        <v>45083</v>
      </c>
    </row>
    <row r="7" spans="1:3" x14ac:dyDescent="0.15">
      <c r="A7" s="157" t="s">
        <v>994</v>
      </c>
      <c r="B7">
        <v>7</v>
      </c>
      <c r="C7" s="151">
        <v>45086</v>
      </c>
    </row>
  </sheetData>
  <phoneticPr fontId="16" type="noConversion"/>
  <conditionalFormatting sqref="A2">
    <cfRule type="duplicateValues" dxfId="4" priority="6"/>
  </conditionalFormatting>
  <conditionalFormatting sqref="A3">
    <cfRule type="duplicateValues" dxfId="3" priority="5"/>
  </conditionalFormatting>
  <conditionalFormatting sqref="A4:A5">
    <cfRule type="duplicateValues" dxfId="2" priority="4"/>
  </conditionalFormatting>
  <conditionalFormatting sqref="A6">
    <cfRule type="duplicateValues" dxfId="1" priority="2"/>
  </conditionalFormatting>
  <conditionalFormatting sqref="A7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3AF5-86F5-4ED9-AF8E-DF8A264348E4}">
  <sheetPr codeName="Sheet7"/>
  <dimension ref="A1:C139"/>
  <sheetViews>
    <sheetView topLeftCell="A108" workbookViewId="0">
      <selection activeCell="A127" sqref="A127"/>
    </sheetView>
  </sheetViews>
  <sheetFormatPr defaultRowHeight="14.25" x14ac:dyDescent="0.15"/>
  <cols>
    <col min="1" max="1" width="9" style="94"/>
    <col min="2" max="2" width="9.125" style="94" bestFit="1" customWidth="1"/>
  </cols>
  <sheetData>
    <row r="1" spans="1:3" x14ac:dyDescent="0.15">
      <c r="A1" s="238" t="s">
        <v>5</v>
      </c>
      <c r="B1" s="239" t="s">
        <v>405</v>
      </c>
    </row>
    <row r="2" spans="1:3" x14ac:dyDescent="0.15">
      <c r="A2" s="239"/>
      <c r="B2" s="234"/>
    </row>
    <row r="3" spans="1:3" x14ac:dyDescent="0.15">
      <c r="A3" s="75" t="s">
        <v>14</v>
      </c>
      <c r="B3" s="75">
        <v>1</v>
      </c>
      <c r="C3" s="1" t="s">
        <v>649</v>
      </c>
    </row>
    <row r="4" spans="1:3" x14ac:dyDescent="0.15">
      <c r="A4" s="83" t="s">
        <v>16</v>
      </c>
      <c r="B4" s="82">
        <v>2</v>
      </c>
    </row>
    <row r="5" spans="1:3" x14ac:dyDescent="0.15">
      <c r="A5" s="82" t="s">
        <v>18</v>
      </c>
      <c r="B5" s="82">
        <v>3</v>
      </c>
    </row>
    <row r="6" spans="1:3" x14ac:dyDescent="0.15">
      <c r="A6" s="82" t="s">
        <v>20</v>
      </c>
      <c r="B6" s="82">
        <v>4</v>
      </c>
    </row>
    <row r="7" spans="1:3" x14ac:dyDescent="0.15">
      <c r="A7" s="83" t="s">
        <v>22</v>
      </c>
      <c r="B7" s="82">
        <v>5</v>
      </c>
    </row>
    <row r="8" spans="1:3" x14ac:dyDescent="0.15">
      <c r="A8" s="83" t="s">
        <v>24</v>
      </c>
      <c r="B8" s="82">
        <v>6</v>
      </c>
    </row>
    <row r="9" spans="1:3" x14ac:dyDescent="0.15">
      <c r="A9" s="83" t="s">
        <v>26</v>
      </c>
      <c r="B9" s="82">
        <v>7</v>
      </c>
    </row>
    <row r="10" spans="1:3" x14ac:dyDescent="0.15">
      <c r="A10" s="82" t="s">
        <v>29</v>
      </c>
      <c r="B10" s="82">
        <v>8</v>
      </c>
    </row>
    <row r="11" spans="1:3" x14ac:dyDescent="0.15">
      <c r="A11" s="82" t="s">
        <v>31</v>
      </c>
      <c r="B11" s="82">
        <v>9</v>
      </c>
    </row>
    <row r="12" spans="1:3" x14ac:dyDescent="0.15">
      <c r="A12" s="82" t="s">
        <v>377</v>
      </c>
      <c r="B12" s="82">
        <v>10</v>
      </c>
    </row>
    <row r="13" spans="1:3" x14ac:dyDescent="0.15">
      <c r="A13" s="82" t="s">
        <v>34</v>
      </c>
      <c r="B13" s="82">
        <v>11</v>
      </c>
    </row>
    <row r="14" spans="1:3" x14ac:dyDescent="0.15">
      <c r="A14" s="82" t="s">
        <v>401</v>
      </c>
      <c r="B14" s="82">
        <v>12</v>
      </c>
    </row>
    <row r="15" spans="1:3" x14ac:dyDescent="0.15">
      <c r="A15" s="84" t="s">
        <v>37</v>
      </c>
      <c r="B15" s="82">
        <v>13</v>
      </c>
    </row>
    <row r="16" spans="1:3" x14ac:dyDescent="0.15">
      <c r="A16" s="84" t="s">
        <v>39</v>
      </c>
      <c r="B16" s="82">
        <v>14</v>
      </c>
    </row>
    <row r="17" spans="1:2" x14ac:dyDescent="0.15">
      <c r="A17" s="84" t="s">
        <v>41</v>
      </c>
      <c r="B17" s="82">
        <v>15</v>
      </c>
    </row>
    <row r="18" spans="1:2" x14ac:dyDescent="0.15">
      <c r="A18" s="85" t="s">
        <v>43</v>
      </c>
      <c r="B18" s="82">
        <v>16</v>
      </c>
    </row>
    <row r="19" spans="1:2" x14ac:dyDescent="0.15">
      <c r="A19" s="83" t="s">
        <v>45</v>
      </c>
      <c r="B19" s="82">
        <v>17</v>
      </c>
    </row>
    <row r="20" spans="1:2" x14ac:dyDescent="0.15">
      <c r="A20" s="82" t="s">
        <v>47</v>
      </c>
      <c r="B20" s="82">
        <v>18</v>
      </c>
    </row>
    <row r="21" spans="1:2" x14ac:dyDescent="0.15">
      <c r="A21" s="82" t="s">
        <v>49</v>
      </c>
      <c r="B21" s="82">
        <v>19</v>
      </c>
    </row>
    <row r="22" spans="1:2" x14ac:dyDescent="0.15">
      <c r="A22" s="82" t="s">
        <v>51</v>
      </c>
      <c r="B22" s="82">
        <v>20</v>
      </c>
    </row>
    <row r="23" spans="1:2" x14ac:dyDescent="0.15">
      <c r="A23" s="82" t="s">
        <v>53</v>
      </c>
      <c r="B23" s="82">
        <v>21</v>
      </c>
    </row>
    <row r="24" spans="1:2" x14ac:dyDescent="0.15">
      <c r="A24" s="84" t="s">
        <v>55</v>
      </c>
      <c r="B24" s="82">
        <v>22</v>
      </c>
    </row>
    <row r="25" spans="1:2" x14ac:dyDescent="0.15">
      <c r="A25" s="82" t="s">
        <v>57</v>
      </c>
      <c r="B25" s="82">
        <v>23</v>
      </c>
    </row>
    <row r="26" spans="1:2" x14ac:dyDescent="0.15">
      <c r="A26" s="82" t="s">
        <v>59</v>
      </c>
      <c r="B26" s="82">
        <v>24</v>
      </c>
    </row>
    <row r="27" spans="1:2" x14ac:dyDescent="0.15">
      <c r="A27" s="82" t="s">
        <v>61</v>
      </c>
      <c r="B27" s="82">
        <v>25</v>
      </c>
    </row>
    <row r="28" spans="1:2" x14ac:dyDescent="0.15">
      <c r="A28" s="82" t="s">
        <v>63</v>
      </c>
      <c r="B28" s="82">
        <v>26</v>
      </c>
    </row>
    <row r="29" spans="1:2" x14ac:dyDescent="0.15">
      <c r="A29" s="82" t="s">
        <v>65</v>
      </c>
      <c r="B29" s="82">
        <v>27</v>
      </c>
    </row>
    <row r="30" spans="1:2" x14ac:dyDescent="0.15">
      <c r="A30" s="82" t="s">
        <v>67</v>
      </c>
      <c r="B30" s="82">
        <v>28</v>
      </c>
    </row>
    <row r="31" spans="1:2" x14ac:dyDescent="0.15">
      <c r="A31" s="83" t="s">
        <v>69</v>
      </c>
      <c r="B31" s="82">
        <v>29</v>
      </c>
    </row>
    <row r="32" spans="1:2" x14ac:dyDescent="0.15">
      <c r="A32" s="82" t="s">
        <v>71</v>
      </c>
      <c r="B32" s="82">
        <v>30</v>
      </c>
    </row>
    <row r="33" spans="1:2" x14ac:dyDescent="0.15">
      <c r="A33" s="83" t="s">
        <v>73</v>
      </c>
      <c r="B33" s="82">
        <v>31</v>
      </c>
    </row>
    <row r="34" spans="1:2" x14ac:dyDescent="0.15">
      <c r="A34" s="84" t="s">
        <v>413</v>
      </c>
      <c r="B34" s="82">
        <v>32</v>
      </c>
    </row>
    <row r="35" spans="1:2" x14ac:dyDescent="0.15">
      <c r="A35" s="83" t="s">
        <v>364</v>
      </c>
      <c r="B35" s="82">
        <v>33</v>
      </c>
    </row>
    <row r="36" spans="1:2" x14ac:dyDescent="0.15">
      <c r="A36" s="83" t="s">
        <v>77</v>
      </c>
      <c r="B36" s="82">
        <v>34</v>
      </c>
    </row>
    <row r="37" spans="1:2" x14ac:dyDescent="0.15">
      <c r="A37" s="84" t="s">
        <v>79</v>
      </c>
      <c r="B37" s="82">
        <v>35</v>
      </c>
    </row>
    <row r="38" spans="1:2" x14ac:dyDescent="0.15">
      <c r="A38" s="76" t="s">
        <v>81</v>
      </c>
      <c r="B38" s="82">
        <v>36</v>
      </c>
    </row>
    <row r="39" spans="1:2" x14ac:dyDescent="0.15">
      <c r="A39" s="84" t="s">
        <v>83</v>
      </c>
      <c r="B39" s="82">
        <v>37</v>
      </c>
    </row>
    <row r="40" spans="1:2" x14ac:dyDescent="0.15">
      <c r="A40" s="84" t="s">
        <v>85</v>
      </c>
      <c r="B40" s="82">
        <v>38</v>
      </c>
    </row>
    <row r="41" spans="1:2" x14ac:dyDescent="0.15">
      <c r="A41" s="84" t="s">
        <v>87</v>
      </c>
      <c r="B41" s="82">
        <v>39</v>
      </c>
    </row>
    <row r="42" spans="1:2" x14ac:dyDescent="0.15">
      <c r="A42" s="84" t="s">
        <v>89</v>
      </c>
      <c r="B42" s="82">
        <v>40</v>
      </c>
    </row>
    <row r="43" spans="1:2" x14ac:dyDescent="0.15">
      <c r="A43" s="84" t="s">
        <v>91</v>
      </c>
      <c r="B43" s="82">
        <v>41</v>
      </c>
    </row>
    <row r="44" spans="1:2" x14ac:dyDescent="0.15">
      <c r="A44" s="86" t="s">
        <v>93</v>
      </c>
      <c r="B44" s="82">
        <v>42</v>
      </c>
    </row>
    <row r="45" spans="1:2" x14ac:dyDescent="0.15">
      <c r="A45" s="83" t="s">
        <v>95</v>
      </c>
      <c r="B45" s="82">
        <v>43</v>
      </c>
    </row>
    <row r="46" spans="1:2" x14ac:dyDescent="0.15">
      <c r="A46" s="83" t="s">
        <v>97</v>
      </c>
      <c r="B46" s="82">
        <v>44</v>
      </c>
    </row>
    <row r="47" spans="1:2" x14ac:dyDescent="0.15">
      <c r="A47" s="83" t="s">
        <v>99</v>
      </c>
      <c r="B47" s="82">
        <v>45</v>
      </c>
    </row>
    <row r="48" spans="1:2" x14ac:dyDescent="0.15">
      <c r="A48" s="73" t="s">
        <v>381</v>
      </c>
      <c r="B48" s="82">
        <v>46</v>
      </c>
    </row>
    <row r="49" spans="1:2" x14ac:dyDescent="0.15">
      <c r="A49" s="73" t="s">
        <v>102</v>
      </c>
      <c r="B49" s="82">
        <v>47</v>
      </c>
    </row>
    <row r="50" spans="1:2" x14ac:dyDescent="0.15">
      <c r="A50" s="137" t="s">
        <v>380</v>
      </c>
      <c r="B50" s="82">
        <v>48</v>
      </c>
    </row>
    <row r="51" spans="1:2" x14ac:dyDescent="0.15">
      <c r="A51" s="73" t="s">
        <v>105</v>
      </c>
      <c r="B51" s="82">
        <v>49</v>
      </c>
    </row>
    <row r="52" spans="1:2" x14ac:dyDescent="0.15">
      <c r="A52" s="73" t="s">
        <v>107</v>
      </c>
      <c r="B52" s="82">
        <v>50</v>
      </c>
    </row>
    <row r="53" spans="1:2" x14ac:dyDescent="0.15">
      <c r="A53" s="73" t="s">
        <v>109</v>
      </c>
      <c r="B53" s="82">
        <v>51</v>
      </c>
    </row>
    <row r="54" spans="1:2" x14ac:dyDescent="0.15">
      <c r="A54" s="87" t="s">
        <v>346</v>
      </c>
      <c r="B54" s="82">
        <v>52</v>
      </c>
    </row>
    <row r="55" spans="1:2" x14ac:dyDescent="0.15">
      <c r="A55" s="87" t="s">
        <v>112</v>
      </c>
      <c r="B55" s="82">
        <v>53</v>
      </c>
    </row>
    <row r="56" spans="1:2" x14ac:dyDescent="0.15">
      <c r="A56" s="87" t="s">
        <v>114</v>
      </c>
      <c r="B56" s="82">
        <v>54</v>
      </c>
    </row>
    <row r="57" spans="1:2" x14ac:dyDescent="0.15">
      <c r="A57" s="87" t="s">
        <v>116</v>
      </c>
      <c r="B57" s="82">
        <v>55</v>
      </c>
    </row>
    <row r="58" spans="1:2" x14ac:dyDescent="0.15">
      <c r="A58" s="87" t="s">
        <v>118</v>
      </c>
      <c r="B58" s="79">
        <v>56</v>
      </c>
    </row>
    <row r="59" spans="1:2" x14ac:dyDescent="0.15">
      <c r="A59" s="73" t="s">
        <v>120</v>
      </c>
      <c r="B59" s="82">
        <v>57</v>
      </c>
    </row>
    <row r="60" spans="1:2" x14ac:dyDescent="0.15">
      <c r="A60" s="73" t="s">
        <v>122</v>
      </c>
      <c r="B60" s="82">
        <v>58</v>
      </c>
    </row>
    <row r="61" spans="1:2" x14ac:dyDescent="0.15">
      <c r="A61" s="73" t="s">
        <v>124</v>
      </c>
      <c r="B61" s="82">
        <v>59</v>
      </c>
    </row>
    <row r="62" spans="1:2" x14ac:dyDescent="0.15">
      <c r="A62" s="73" t="s">
        <v>126</v>
      </c>
      <c r="B62" s="82">
        <v>60</v>
      </c>
    </row>
    <row r="63" spans="1:2" x14ac:dyDescent="0.15">
      <c r="A63" s="87" t="s">
        <v>128</v>
      </c>
      <c r="B63" s="82">
        <v>61</v>
      </c>
    </row>
    <row r="64" spans="1:2" x14ac:dyDescent="0.15">
      <c r="A64" s="83" t="s">
        <v>130</v>
      </c>
      <c r="B64" s="82">
        <v>62</v>
      </c>
    </row>
    <row r="65" spans="1:2" x14ac:dyDescent="0.15">
      <c r="A65" s="82" t="s">
        <v>132</v>
      </c>
      <c r="B65" s="82">
        <v>63</v>
      </c>
    </row>
    <row r="66" spans="1:2" x14ac:dyDescent="0.15">
      <c r="A66" s="82" t="s">
        <v>134</v>
      </c>
      <c r="B66" s="82">
        <v>64</v>
      </c>
    </row>
    <row r="67" spans="1:2" x14ac:dyDescent="0.15">
      <c r="A67" s="82" t="s">
        <v>136</v>
      </c>
      <c r="B67" s="82">
        <v>65</v>
      </c>
    </row>
    <row r="68" spans="1:2" x14ac:dyDescent="0.15">
      <c r="A68" s="82" t="s">
        <v>138</v>
      </c>
      <c r="B68" s="82">
        <v>66</v>
      </c>
    </row>
    <row r="69" spans="1:2" x14ac:dyDescent="0.15">
      <c r="A69" s="82" t="s">
        <v>140</v>
      </c>
      <c r="B69" s="82">
        <v>67</v>
      </c>
    </row>
    <row r="70" spans="1:2" x14ac:dyDescent="0.15">
      <c r="A70" s="82" t="s">
        <v>142</v>
      </c>
      <c r="B70" s="82">
        <v>68</v>
      </c>
    </row>
    <row r="71" spans="1:2" x14ac:dyDescent="0.15">
      <c r="A71" s="82" t="s">
        <v>347</v>
      </c>
      <c r="B71" s="82">
        <v>69</v>
      </c>
    </row>
    <row r="72" spans="1:2" x14ac:dyDescent="0.15">
      <c r="A72" s="82" t="s">
        <v>145</v>
      </c>
      <c r="B72" s="82">
        <v>70</v>
      </c>
    </row>
    <row r="73" spans="1:2" x14ac:dyDescent="0.15">
      <c r="A73" s="82" t="s">
        <v>147</v>
      </c>
      <c r="B73" s="82">
        <v>71</v>
      </c>
    </row>
    <row r="74" spans="1:2" x14ac:dyDescent="0.15">
      <c r="A74" s="82" t="s">
        <v>149</v>
      </c>
      <c r="B74" s="82">
        <v>72</v>
      </c>
    </row>
    <row r="75" spans="1:2" x14ac:dyDescent="0.15">
      <c r="A75" s="82" t="s">
        <v>151</v>
      </c>
      <c r="B75" s="82">
        <v>73</v>
      </c>
    </row>
    <row r="76" spans="1:2" x14ac:dyDescent="0.15">
      <c r="A76" s="82" t="s">
        <v>153</v>
      </c>
      <c r="B76" s="82">
        <v>74</v>
      </c>
    </row>
    <row r="77" spans="1:2" x14ac:dyDescent="0.15">
      <c r="A77" s="82" t="s">
        <v>155</v>
      </c>
      <c r="B77" s="82">
        <v>75</v>
      </c>
    </row>
    <row r="78" spans="1:2" x14ac:dyDescent="0.15">
      <c r="A78" s="82" t="s">
        <v>157</v>
      </c>
      <c r="B78" s="82">
        <v>76</v>
      </c>
    </row>
    <row r="79" spans="1:2" x14ac:dyDescent="0.15">
      <c r="A79" s="82" t="s">
        <v>159</v>
      </c>
      <c r="B79" s="82">
        <v>77</v>
      </c>
    </row>
    <row r="80" spans="1:2" x14ac:dyDescent="0.15">
      <c r="A80" s="73" t="s">
        <v>161</v>
      </c>
      <c r="B80" s="82">
        <v>78</v>
      </c>
    </row>
    <row r="81" spans="1:2" x14ac:dyDescent="0.15">
      <c r="A81" s="82" t="s">
        <v>163</v>
      </c>
      <c r="B81" s="82">
        <v>79</v>
      </c>
    </row>
    <row r="82" spans="1:2" x14ac:dyDescent="0.15">
      <c r="A82" s="82" t="s">
        <v>165</v>
      </c>
      <c r="B82" s="82">
        <v>80</v>
      </c>
    </row>
    <row r="83" spans="1:2" x14ac:dyDescent="0.15">
      <c r="A83" s="82" t="s">
        <v>167</v>
      </c>
      <c r="B83" s="82">
        <v>81</v>
      </c>
    </row>
    <row r="84" spans="1:2" x14ac:dyDescent="0.15">
      <c r="A84" s="82" t="s">
        <v>169</v>
      </c>
      <c r="B84" s="82">
        <v>82</v>
      </c>
    </row>
    <row r="85" spans="1:2" x14ac:dyDescent="0.15">
      <c r="A85" s="82" t="s">
        <v>171</v>
      </c>
      <c r="B85" s="82">
        <v>83</v>
      </c>
    </row>
    <row r="86" spans="1:2" x14ac:dyDescent="0.15">
      <c r="A86" s="82" t="s">
        <v>173</v>
      </c>
      <c r="B86" s="82">
        <v>84</v>
      </c>
    </row>
    <row r="87" spans="1:2" x14ac:dyDescent="0.15">
      <c r="A87" s="82" t="s">
        <v>175</v>
      </c>
      <c r="B87" s="82">
        <v>85</v>
      </c>
    </row>
    <row r="88" spans="1:2" x14ac:dyDescent="0.15">
      <c r="A88" s="82" t="s">
        <v>177</v>
      </c>
      <c r="B88" s="82">
        <v>86</v>
      </c>
    </row>
    <row r="89" spans="1:2" x14ac:dyDescent="0.15">
      <c r="A89" s="82" t="s">
        <v>365</v>
      </c>
      <c r="B89" s="82">
        <v>87</v>
      </c>
    </row>
    <row r="90" spans="1:2" x14ac:dyDescent="0.15">
      <c r="A90" s="82" t="s">
        <v>180</v>
      </c>
      <c r="B90" s="82">
        <v>88</v>
      </c>
    </row>
    <row r="91" spans="1:2" x14ac:dyDescent="0.15">
      <c r="A91" s="82" t="s">
        <v>182</v>
      </c>
      <c r="B91" s="82">
        <v>89</v>
      </c>
    </row>
    <row r="92" spans="1:2" x14ac:dyDescent="0.15">
      <c r="A92" s="82" t="s">
        <v>184</v>
      </c>
      <c r="B92" s="82">
        <v>90</v>
      </c>
    </row>
    <row r="93" spans="1:2" x14ac:dyDescent="0.15">
      <c r="A93" s="146" t="s">
        <v>393</v>
      </c>
      <c r="B93" s="82">
        <v>91</v>
      </c>
    </row>
    <row r="94" spans="1:2" x14ac:dyDescent="0.15">
      <c r="A94" s="82" t="s">
        <v>187</v>
      </c>
      <c r="B94" s="82">
        <v>92</v>
      </c>
    </row>
    <row r="95" spans="1:2" x14ac:dyDescent="0.15">
      <c r="A95" s="82" t="s">
        <v>189</v>
      </c>
      <c r="B95" s="82">
        <v>93</v>
      </c>
    </row>
    <row r="96" spans="1:2" x14ac:dyDescent="0.15">
      <c r="A96" s="82" t="s">
        <v>191</v>
      </c>
      <c r="B96" s="82">
        <v>94</v>
      </c>
    </row>
    <row r="97" spans="1:2" x14ac:dyDescent="0.15">
      <c r="A97" s="82" t="s">
        <v>254</v>
      </c>
      <c r="B97" s="82">
        <v>95</v>
      </c>
    </row>
    <row r="98" spans="1:2" x14ac:dyDescent="0.15">
      <c r="A98" s="82" t="s">
        <v>255</v>
      </c>
      <c r="B98" s="82">
        <v>96</v>
      </c>
    </row>
    <row r="99" spans="1:2" x14ac:dyDescent="0.15">
      <c r="A99" s="82" t="s">
        <v>256</v>
      </c>
      <c r="B99" s="82">
        <v>97</v>
      </c>
    </row>
    <row r="100" spans="1:2" x14ac:dyDescent="0.15">
      <c r="A100" s="82" t="s">
        <v>257</v>
      </c>
      <c r="B100" s="82">
        <v>98</v>
      </c>
    </row>
    <row r="101" spans="1:2" x14ac:dyDescent="0.15">
      <c r="A101" s="82" t="s">
        <v>258</v>
      </c>
      <c r="B101" s="82">
        <v>99</v>
      </c>
    </row>
    <row r="102" spans="1:2" x14ac:dyDescent="0.15">
      <c r="A102" s="82" t="s">
        <v>259</v>
      </c>
      <c r="B102" s="82">
        <v>100</v>
      </c>
    </row>
    <row r="103" spans="1:2" x14ac:dyDescent="0.15">
      <c r="A103" s="82" t="s">
        <v>260</v>
      </c>
      <c r="B103" s="82">
        <v>101</v>
      </c>
    </row>
    <row r="104" spans="1:2" x14ac:dyDescent="0.15">
      <c r="A104" s="82" t="s">
        <v>261</v>
      </c>
      <c r="B104" s="82">
        <v>102</v>
      </c>
    </row>
    <row r="105" spans="1:2" x14ac:dyDescent="0.15">
      <c r="A105" s="82" t="s">
        <v>262</v>
      </c>
      <c r="B105" s="82">
        <v>103</v>
      </c>
    </row>
    <row r="106" spans="1:2" x14ac:dyDescent="0.15">
      <c r="A106" s="82" t="s">
        <v>263</v>
      </c>
      <c r="B106" s="82">
        <v>104</v>
      </c>
    </row>
    <row r="107" spans="1:2" x14ac:dyDescent="0.15">
      <c r="A107" s="73" t="s">
        <v>292</v>
      </c>
      <c r="B107" s="73">
        <v>105</v>
      </c>
    </row>
    <row r="108" spans="1:2" x14ac:dyDescent="0.15">
      <c r="A108" s="73" t="s">
        <v>293</v>
      </c>
      <c r="B108" s="73">
        <v>106</v>
      </c>
    </row>
    <row r="109" spans="1:2" x14ac:dyDescent="0.15">
      <c r="A109" s="82" t="s">
        <v>294</v>
      </c>
      <c r="B109" s="82">
        <v>107</v>
      </c>
    </row>
    <row r="110" spans="1:2" x14ac:dyDescent="0.15">
      <c r="A110" s="82" t="s">
        <v>295</v>
      </c>
      <c r="B110" s="82">
        <v>108</v>
      </c>
    </row>
    <row r="111" spans="1:2" x14ac:dyDescent="0.15">
      <c r="A111" s="82" t="s">
        <v>296</v>
      </c>
      <c r="B111" s="82">
        <v>109</v>
      </c>
    </row>
    <row r="112" spans="1:2" x14ac:dyDescent="0.15">
      <c r="A112" s="82" t="s">
        <v>297</v>
      </c>
      <c r="B112" s="82">
        <v>110</v>
      </c>
    </row>
    <row r="113" spans="1:2" x14ac:dyDescent="0.15">
      <c r="A113" s="82" t="s">
        <v>298</v>
      </c>
      <c r="B113" s="82">
        <v>111</v>
      </c>
    </row>
    <row r="114" spans="1:2" x14ac:dyDescent="0.15">
      <c r="A114" s="82" t="s">
        <v>299</v>
      </c>
      <c r="B114" s="82">
        <v>112</v>
      </c>
    </row>
    <row r="115" spans="1:2" x14ac:dyDescent="0.15">
      <c r="A115" s="82" t="s">
        <v>300</v>
      </c>
      <c r="B115" s="82">
        <v>113</v>
      </c>
    </row>
    <row r="116" spans="1:2" x14ac:dyDescent="0.15">
      <c r="A116" s="82" t="s">
        <v>301</v>
      </c>
      <c r="B116" s="82">
        <v>114</v>
      </c>
    </row>
    <row r="117" spans="1:2" x14ac:dyDescent="0.15">
      <c r="A117" s="82" t="s">
        <v>193</v>
      </c>
      <c r="B117" s="82">
        <v>115</v>
      </c>
    </row>
    <row r="118" spans="1:2" x14ac:dyDescent="0.15">
      <c r="A118" s="82" t="s">
        <v>195</v>
      </c>
      <c r="B118" s="82">
        <v>116</v>
      </c>
    </row>
    <row r="119" spans="1:2" x14ac:dyDescent="0.15">
      <c r="A119" s="82" t="s">
        <v>197</v>
      </c>
      <c r="B119" s="82">
        <v>117</v>
      </c>
    </row>
    <row r="120" spans="1:2" x14ac:dyDescent="0.15">
      <c r="A120" s="82" t="s">
        <v>199</v>
      </c>
      <c r="B120" s="82">
        <v>118</v>
      </c>
    </row>
    <row r="121" spans="1:2" x14ac:dyDescent="0.15">
      <c r="A121" s="82" t="s">
        <v>201</v>
      </c>
      <c r="B121" s="82">
        <v>119</v>
      </c>
    </row>
    <row r="122" spans="1:2" x14ac:dyDescent="0.15">
      <c r="A122" s="82" t="s">
        <v>203</v>
      </c>
      <c r="B122" s="82">
        <v>120</v>
      </c>
    </row>
    <row r="123" spans="1:2" x14ac:dyDescent="0.15">
      <c r="A123" s="82" t="s">
        <v>376</v>
      </c>
      <c r="B123" s="82">
        <v>121</v>
      </c>
    </row>
    <row r="124" spans="1:2" x14ac:dyDescent="0.15">
      <c r="A124" s="82" t="s">
        <v>206</v>
      </c>
      <c r="B124" s="82">
        <v>122</v>
      </c>
    </row>
    <row r="125" spans="1:2" x14ac:dyDescent="0.15">
      <c r="A125" s="82" t="s">
        <v>208</v>
      </c>
      <c r="B125" s="82">
        <v>123</v>
      </c>
    </row>
    <row r="126" spans="1:2" x14ac:dyDescent="0.15">
      <c r="A126" s="82" t="s">
        <v>210</v>
      </c>
      <c r="B126" s="82">
        <v>124</v>
      </c>
    </row>
    <row r="127" spans="1:2" x14ac:dyDescent="0.15">
      <c r="A127" s="82" t="s">
        <v>212</v>
      </c>
      <c r="B127" s="82">
        <v>125</v>
      </c>
    </row>
    <row r="128" spans="1:2" x14ac:dyDescent="0.15">
      <c r="A128" s="82" t="s">
        <v>214</v>
      </c>
      <c r="B128" s="82">
        <v>126</v>
      </c>
    </row>
    <row r="129" spans="1:2" x14ac:dyDescent="0.15">
      <c r="A129" s="82" t="s">
        <v>216</v>
      </c>
      <c r="B129" s="82">
        <v>127</v>
      </c>
    </row>
    <row r="130" spans="1:2" x14ac:dyDescent="0.15">
      <c r="A130" s="82" t="s">
        <v>218</v>
      </c>
      <c r="B130" s="82">
        <v>128</v>
      </c>
    </row>
    <row r="131" spans="1:2" x14ac:dyDescent="0.15">
      <c r="A131" s="82" t="s">
        <v>220</v>
      </c>
      <c r="B131" s="82">
        <v>129</v>
      </c>
    </row>
    <row r="132" spans="1:2" x14ac:dyDescent="0.15">
      <c r="A132" s="82" t="s">
        <v>222</v>
      </c>
      <c r="B132" s="82">
        <v>130</v>
      </c>
    </row>
    <row r="133" spans="1:2" x14ac:dyDescent="0.15">
      <c r="A133" s="82" t="s">
        <v>224</v>
      </c>
      <c r="B133" s="82">
        <v>131</v>
      </c>
    </row>
    <row r="134" spans="1:2" x14ac:dyDescent="0.15">
      <c r="A134" s="82" t="s">
        <v>226</v>
      </c>
      <c r="B134" s="82">
        <v>132</v>
      </c>
    </row>
    <row r="135" spans="1:2" x14ac:dyDescent="0.15">
      <c r="A135" s="82" t="s">
        <v>228</v>
      </c>
      <c r="B135" s="82">
        <v>133</v>
      </c>
    </row>
    <row r="136" spans="1:2" x14ac:dyDescent="0.15">
      <c r="A136" s="82" t="s">
        <v>229</v>
      </c>
      <c r="B136" s="82">
        <v>134</v>
      </c>
    </row>
    <row r="137" spans="1:2" x14ac:dyDescent="0.15">
      <c r="A137" s="82" t="s">
        <v>231</v>
      </c>
      <c r="B137" s="82">
        <v>135</v>
      </c>
    </row>
    <row r="138" spans="1:2" x14ac:dyDescent="0.15">
      <c r="A138" s="82" t="s">
        <v>233</v>
      </c>
      <c r="B138" s="82">
        <v>136</v>
      </c>
    </row>
    <row r="139" spans="1:2" x14ac:dyDescent="0.15">
      <c r="A139" s="82" t="s">
        <v>235</v>
      </c>
      <c r="B139" s="82">
        <v>137</v>
      </c>
    </row>
  </sheetData>
  <mergeCells count="2">
    <mergeCell ref="B1:B2"/>
    <mergeCell ref="A1:A2"/>
  </mergeCells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租金</vt:lpstr>
      <vt:lpstr>合同</vt:lpstr>
      <vt:lpstr>日记账</vt:lpstr>
      <vt:lpstr>月度总计</vt:lpstr>
      <vt:lpstr>代收</vt:lpstr>
      <vt:lpstr>司机</vt:lpstr>
      <vt:lpstr>Sheet1</vt:lpstr>
      <vt:lpstr>Sheet2</vt:lpstr>
      <vt:lpstr>租期调整</vt:lpstr>
      <vt:lpstr>车牌序号</vt:lpstr>
      <vt:lpstr>mmasd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Wren Xing</dc:creator>
  <cp:lastModifiedBy>Wren Xing</cp:lastModifiedBy>
  <cp:lastPrinted>2023-04-17T02:27:17Z</cp:lastPrinted>
  <dcterms:created xsi:type="dcterms:W3CDTF">2018-06-06T06:08:00Z</dcterms:created>
  <dcterms:modified xsi:type="dcterms:W3CDTF">2023-08-02T06:07:19Z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F4F9C2D670F54CB6BCA33B6D8170BAAA</vt:lpwstr>
  </property>
</Properties>
</file>