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qu\MScFE640\Quiz\"/>
    </mc:Choice>
  </mc:AlternateContent>
  <xr:revisionPtr revIDLastSave="0" documentId="13_ncr:1_{1286E599-3677-4F50-B434-FAE3738AB1F6}" xr6:coauthVersionLast="44" xr6:coauthVersionMax="44" xr10:uidLastSave="{00000000-0000-0000-0000-000000000000}"/>
  <bookViews>
    <workbookView xWindow="780" yWindow="780" windowWidth="16200" windowHeight="9360" xr2:uid="{3FC9F7AA-5159-4394-B75B-062A4CD11B68}"/>
  </bookViews>
  <sheets>
    <sheet name="Sheet1" sheetId="1" r:id="rId1"/>
  </sheets>
  <definedNames>
    <definedName name="solver_adj" localSheetId="0" hidden="1">Sheet1!$C$34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Sheet1!$C$33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" l="1"/>
  <c r="F49" i="1"/>
  <c r="E47" i="1"/>
  <c r="E48" i="1"/>
  <c r="E49" i="1"/>
  <c r="E50" i="1"/>
  <c r="E46" i="1"/>
  <c r="D51" i="1"/>
  <c r="D47" i="1"/>
  <c r="D48" i="1"/>
  <c r="D49" i="1"/>
  <c r="D50" i="1"/>
  <c r="D46" i="1"/>
  <c r="E40" i="1"/>
  <c r="E41" i="1"/>
  <c r="E42" i="1"/>
  <c r="E43" i="1"/>
  <c r="E39" i="1"/>
  <c r="C37" i="1"/>
  <c r="I5" i="1"/>
  <c r="G9" i="1"/>
  <c r="G4" i="1"/>
  <c r="C29" i="1"/>
  <c r="C33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<sst xmlns="http://schemas.openxmlformats.org/spreadsheetml/2006/main" count="55" uniqueCount="39">
  <si>
    <t>Year</t>
  </si>
  <si>
    <t>Sun Yat-sen</t>
  </si>
  <si>
    <t>Par rate</t>
  </si>
  <si>
    <t>Indicator</t>
  </si>
  <si>
    <t>Spot Rate</t>
  </si>
  <si>
    <t>Solver tool year 3</t>
  </si>
  <si>
    <t>Rachel Street</t>
  </si>
  <si>
    <t>Spot Interest Rates</t>
  </si>
  <si>
    <t>Par value</t>
  </si>
  <si>
    <t>Market price</t>
  </si>
  <si>
    <t>Coupon</t>
  </si>
  <si>
    <t>semi-annual</t>
  </si>
  <si>
    <t>Maturity</t>
  </si>
  <si>
    <t>Solver</t>
  </si>
  <si>
    <t>IY</t>
  </si>
  <si>
    <t>Bond 1</t>
  </si>
  <si>
    <t>Bond 2</t>
  </si>
  <si>
    <t>Par</t>
  </si>
  <si>
    <t>-</t>
  </si>
  <si>
    <t>James Burn</t>
  </si>
  <si>
    <t>Assets class</t>
  </si>
  <si>
    <t>Weight</t>
  </si>
  <si>
    <t>Tolerance band</t>
  </si>
  <si>
    <t>Cash</t>
  </si>
  <si>
    <t>Bonds</t>
  </si>
  <si>
    <t>Investment grade</t>
  </si>
  <si>
    <t xml:space="preserve">Mid-cap </t>
  </si>
  <si>
    <t>Real-estate</t>
  </si>
  <si>
    <t>Asset class</t>
  </si>
  <si>
    <t>7 month return</t>
  </si>
  <si>
    <t>Amount</t>
  </si>
  <si>
    <t>Sum</t>
  </si>
  <si>
    <t>Newper</t>
  </si>
  <si>
    <t>Amount to rebalance</t>
  </si>
  <si>
    <t>Unicorn</t>
  </si>
  <si>
    <t>H-model</t>
  </si>
  <si>
    <t>H</t>
  </si>
  <si>
    <t>gL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</si>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</sst>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10" fontId="2" fillId="0" borderId="0" xfId="1" applyNumberFormat="1" applyFont="1"/>
    <xf numFmtId="10" fontId="2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6B6F-35DC-4D79-81C1-BD520996B803}">
  <dimension ref="B1:I57"/>
  <sheetViews>
    <sheetView tabSelected="1" topLeftCell="A30" workbookViewId="0">
      <selection activeCell="E37" sqref="E37"/>
    </sheetView>
  </sheetViews>
  <sheetFormatPr defaultRowHeight="15" x14ac:dyDescent="0.25"/>
  <cols>
    <col min="2" max="2" width="16.7109375" bestFit="1" customWidth="1"/>
    <col min="3" max="3" width="18" bestFit="1" customWidth="1"/>
    <col min="4" max="4" width="14.7109375" bestFit="1" customWidth="1"/>
  </cols>
  <sheetData>
    <row r="1" spans="2:9" x14ac:dyDescent="0.25">
      <c r="B1" t="s">
        <v>1</v>
      </c>
    </row>
    <row r="2" spans="2:9" x14ac:dyDescent="0.25">
      <c r="B2" t="s">
        <v>0</v>
      </c>
      <c r="C2" t="s">
        <v>2</v>
      </c>
      <c r="D2" t="s">
        <v>4</v>
      </c>
      <c r="F2" t="s">
        <v>15</v>
      </c>
    </row>
    <row r="3" spans="2:9" x14ac:dyDescent="0.25">
      <c r="B3">
        <v>1</v>
      </c>
      <c r="C3" s="1">
        <v>3.2000000000000001E-2</v>
      </c>
      <c r="D3" s="1">
        <v>3.1999999325563674E-2</v>
      </c>
      <c r="F3" t="s">
        <v>17</v>
      </c>
      <c r="G3">
        <v>100</v>
      </c>
    </row>
    <row r="4" spans="2:9" x14ac:dyDescent="0.25">
      <c r="B4">
        <v>2</v>
      </c>
      <c r="C4" s="1">
        <v>4.2000000000000003E-2</v>
      </c>
      <c r="D4" s="1">
        <v>4.2212092732109907E-2</v>
      </c>
      <c r="F4" t="s">
        <v>10</v>
      </c>
      <c r="G4">
        <f>G3*5%</f>
        <v>5</v>
      </c>
    </row>
    <row r="5" spans="2:9" x14ac:dyDescent="0.25">
      <c r="B5">
        <v>3</v>
      </c>
      <c r="C5" s="1">
        <v>0.05</v>
      </c>
      <c r="D5" s="1">
        <v>5.0583656379374189E-2</v>
      </c>
      <c r="F5" t="s">
        <v>0</v>
      </c>
      <c r="G5">
        <v>5</v>
      </c>
      <c r="I5">
        <f>G4/(1+D3)+G4/(1+D4)^2+G4/(1+D5)^3+G4/(1+D6)^4+(G4+G3)/(1+D7)^5</f>
        <v>80.795300071488214</v>
      </c>
    </row>
    <row r="6" spans="2:9" x14ac:dyDescent="0.25">
      <c r="B6">
        <v>4</v>
      </c>
      <c r="C6" s="1">
        <v>5.6000000000000001E-2</v>
      </c>
      <c r="D6" s="1">
        <v>7.6755943273685914E-2</v>
      </c>
    </row>
    <row r="7" spans="2:9" x14ac:dyDescent="0.25">
      <c r="B7">
        <v>5</v>
      </c>
      <c r="C7" s="1">
        <v>6.0999999999999999E-2</v>
      </c>
      <c r="D7" s="1">
        <v>0.10646024418526451</v>
      </c>
      <c r="F7" t="s">
        <v>16</v>
      </c>
    </row>
    <row r="8" spans="2:9" x14ac:dyDescent="0.25">
      <c r="F8" t="s">
        <v>17</v>
      </c>
      <c r="G8">
        <v>100</v>
      </c>
    </row>
    <row r="9" spans="2:9" x14ac:dyDescent="0.25">
      <c r="F9" t="s">
        <v>10</v>
      </c>
      <c r="G9">
        <f>G8*6%</f>
        <v>6</v>
      </c>
    </row>
    <row r="10" spans="2:9" x14ac:dyDescent="0.25">
      <c r="B10" t="s">
        <v>5</v>
      </c>
      <c r="F10" t="s">
        <v>0</v>
      </c>
      <c r="G10">
        <v>4</v>
      </c>
    </row>
    <row r="11" spans="2:9" x14ac:dyDescent="0.25">
      <c r="B11" t="s">
        <v>3</v>
      </c>
      <c r="C11" t="s">
        <v>0</v>
      </c>
    </row>
    <row r="12" spans="2:9" x14ac:dyDescent="0.25">
      <c r="B12">
        <f>(100+C3*100)/(1+D3)-100</f>
        <v>6.5352352862646512E-8</v>
      </c>
      <c r="C12">
        <v>1</v>
      </c>
    </row>
    <row r="13" spans="2:9" x14ac:dyDescent="0.25">
      <c r="B13">
        <f>(C4*100)/(1+D3)+(100+C4*100)/(1+D4)^2-100</f>
        <v>1.2716851358618442E-6</v>
      </c>
      <c r="C13">
        <v>2</v>
      </c>
    </row>
    <row r="14" spans="2:9" x14ac:dyDescent="0.25">
      <c r="B14">
        <f>C5*100/(1+D3) + C5*100/(1+D4)^2 + (C5*100+100)/(1+D5)^3 - 100</f>
        <v>-2.7207818220631452E-9</v>
      </c>
      <c r="C14">
        <v>3</v>
      </c>
    </row>
    <row r="15" spans="2:9" x14ac:dyDescent="0.25">
      <c r="B15">
        <f>C6*100/(1+D3) + C6*100/(1+D4)^2 + C6*100/(1+D5)^3+ (C6*100+100)/(1+D6)^3  - 100</f>
        <v>-2.8873444080090849E-6</v>
      </c>
      <c r="C15">
        <v>4</v>
      </c>
    </row>
    <row r="16" spans="2:9" x14ac:dyDescent="0.25">
      <c r="B16">
        <f>C7*100/(1+D3) + C7*100/(1+D4)^2 + C7*100/(1+D5)^3+ C7*100/(1+D6)^3+ (C7*100+100)/(1+D7)^3  - 100</f>
        <v>-2.3676662692651007E-6</v>
      </c>
      <c r="C16">
        <v>5</v>
      </c>
    </row>
    <row r="19" spans="2:4" x14ac:dyDescent="0.25">
      <c r="B19" t="s">
        <v>6</v>
      </c>
    </row>
    <row r="20" spans="2:4" x14ac:dyDescent="0.25">
      <c r="B20" t="s">
        <v>0</v>
      </c>
      <c r="C20" t="s">
        <v>7</v>
      </c>
    </row>
    <row r="21" spans="2:4" x14ac:dyDescent="0.25">
      <c r="B21">
        <v>1</v>
      </c>
      <c r="C21" s="3">
        <v>2.2599999999999999E-2</v>
      </c>
    </row>
    <row r="22" spans="2:4" x14ac:dyDescent="0.25">
      <c r="B22">
        <v>2</v>
      </c>
      <c r="C22" s="3">
        <v>3.7699999999999997E-2</v>
      </c>
    </row>
    <row r="23" spans="2:4" x14ac:dyDescent="0.25">
      <c r="B23">
        <v>3</v>
      </c>
      <c r="C23" s="3">
        <v>5.1299999999999998E-2</v>
      </c>
    </row>
    <row r="24" spans="2:4" x14ac:dyDescent="0.25">
      <c r="B24">
        <v>4</v>
      </c>
      <c r="C24" s="3">
        <v>6.2700000000000006E-2</v>
      </c>
    </row>
    <row r="25" spans="2:4" x14ac:dyDescent="0.25">
      <c r="B25">
        <v>5</v>
      </c>
      <c r="C25" s="3">
        <v>8.2600000000000007E-2</v>
      </c>
    </row>
    <row r="27" spans="2:4" x14ac:dyDescent="0.25">
      <c r="B27" t="s">
        <v>8</v>
      </c>
      <c r="C27" s="4">
        <v>1000</v>
      </c>
    </row>
    <row r="28" spans="2:4" x14ac:dyDescent="0.25">
      <c r="B28" t="s">
        <v>9</v>
      </c>
      <c r="C28" s="4">
        <v>875.16</v>
      </c>
    </row>
    <row r="29" spans="2:4" x14ac:dyDescent="0.25">
      <c r="B29" t="s">
        <v>10</v>
      </c>
      <c r="C29">
        <f>C27*6.4%</f>
        <v>64</v>
      </c>
      <c r="D29" t="s">
        <v>11</v>
      </c>
    </row>
    <row r="30" spans="2:4" x14ac:dyDescent="0.25">
      <c r="B30" t="s">
        <v>12</v>
      </c>
      <c r="C30">
        <v>5</v>
      </c>
    </row>
    <row r="32" spans="2:4" x14ac:dyDescent="0.25">
      <c r="B32" t="s">
        <v>13</v>
      </c>
    </row>
    <row r="33" spans="2:6" x14ac:dyDescent="0.25">
      <c r="B33" t="s">
        <v>3</v>
      </c>
      <c r="C33">
        <f>C29/(1+C34)+C29/(1+C34)^2+C29/(1+C34)^3+C29/(1+C34)^4+(C29+C27)/(1+C34)^5-C28</f>
        <v>-1.2456208253297518E-4</v>
      </c>
    </row>
    <row r="34" spans="2:6" x14ac:dyDescent="0.25">
      <c r="B34" t="s">
        <v>14</v>
      </c>
      <c r="C34" s="3">
        <v>9.6651251114965295E-2</v>
      </c>
    </row>
    <row r="36" spans="2:6" x14ac:dyDescent="0.25">
      <c r="B36" s="5" t="s">
        <v>18</v>
      </c>
    </row>
    <row r="37" spans="2:6" x14ac:dyDescent="0.25">
      <c r="B37" t="s">
        <v>19</v>
      </c>
      <c r="C37">
        <f>800*10^3</f>
        <v>800000</v>
      </c>
    </row>
    <row r="38" spans="2:6" x14ac:dyDescent="0.25">
      <c r="B38" s="6" t="s">
        <v>20</v>
      </c>
      <c r="C38" s="6" t="s">
        <v>21</v>
      </c>
      <c r="D38" s="6" t="s">
        <v>22</v>
      </c>
      <c r="E38" s="6" t="s">
        <v>30</v>
      </c>
    </row>
    <row r="39" spans="2:6" x14ac:dyDescent="0.25">
      <c r="B39" t="s">
        <v>23</v>
      </c>
      <c r="C39" s="1">
        <v>0.1</v>
      </c>
      <c r="D39" s="2">
        <v>0.1</v>
      </c>
      <c r="E39">
        <f>$C$37*C39</f>
        <v>80000</v>
      </c>
    </row>
    <row r="40" spans="2:6" x14ac:dyDescent="0.25">
      <c r="B40" t="s">
        <v>24</v>
      </c>
      <c r="C40" s="1">
        <v>0.2</v>
      </c>
      <c r="D40" s="2">
        <v>0.1</v>
      </c>
      <c r="E40">
        <f t="shared" ref="E40:E43" si="0">$C$37*C40</f>
        <v>160000</v>
      </c>
    </row>
    <row r="41" spans="2:6" x14ac:dyDescent="0.25">
      <c r="B41" t="s">
        <v>25</v>
      </c>
      <c r="C41" s="1">
        <v>0.2</v>
      </c>
      <c r="D41" s="2">
        <v>0.1</v>
      </c>
      <c r="E41">
        <f t="shared" si="0"/>
        <v>160000</v>
      </c>
    </row>
    <row r="42" spans="2:6" x14ac:dyDescent="0.25">
      <c r="B42" t="s">
        <v>26</v>
      </c>
      <c r="C42" s="8">
        <v>0.25</v>
      </c>
      <c r="D42" s="2">
        <v>0.1</v>
      </c>
      <c r="E42">
        <f t="shared" si="0"/>
        <v>200000</v>
      </c>
    </row>
    <row r="43" spans="2:6" x14ac:dyDescent="0.25">
      <c r="B43" t="s">
        <v>27</v>
      </c>
      <c r="C43" s="1">
        <v>0.25</v>
      </c>
      <c r="D43" s="2">
        <v>0.1</v>
      </c>
      <c r="E43">
        <f t="shared" si="0"/>
        <v>200000</v>
      </c>
    </row>
    <row r="45" spans="2:6" x14ac:dyDescent="0.25">
      <c r="B45" s="6" t="s">
        <v>28</v>
      </c>
      <c r="C45" s="6" t="s">
        <v>29</v>
      </c>
      <c r="D45" s="6" t="s">
        <v>30</v>
      </c>
      <c r="E45" s="6" t="s">
        <v>32</v>
      </c>
      <c r="F45" s="6" t="s">
        <v>33</v>
      </c>
    </row>
    <row r="46" spans="2:6" x14ac:dyDescent="0.25">
      <c r="B46" t="s">
        <v>23</v>
      </c>
      <c r="C46" s="2">
        <v>0.03</v>
      </c>
      <c r="D46">
        <f>E39*(1+C46)</f>
        <v>82400</v>
      </c>
      <c r="E46" s="3">
        <f>D46/$D$51</f>
        <v>0.10356963298139769</v>
      </c>
    </row>
    <row r="47" spans="2:6" x14ac:dyDescent="0.25">
      <c r="B47" t="s">
        <v>24</v>
      </c>
      <c r="C47" s="2">
        <v>0.05</v>
      </c>
      <c r="D47">
        <f t="shared" ref="D47:D50" si="1">E40*(1+C47)</f>
        <v>168000</v>
      </c>
      <c r="E47" s="3">
        <f t="shared" ref="E47:E50" si="2">D47/$D$51</f>
        <v>0.21116138763197587</v>
      </c>
    </row>
    <row r="48" spans="2:6" x14ac:dyDescent="0.25">
      <c r="B48" t="s">
        <v>25</v>
      </c>
      <c r="C48" s="2">
        <v>7.0000000000000007E-2</v>
      </c>
      <c r="D48">
        <f t="shared" si="1"/>
        <v>171200</v>
      </c>
      <c r="E48" s="3">
        <f t="shared" si="2"/>
        <v>0.21518350930115637</v>
      </c>
    </row>
    <row r="49" spans="2:6" x14ac:dyDescent="0.25">
      <c r="B49" t="s">
        <v>26</v>
      </c>
      <c r="C49" s="2">
        <v>-0.22</v>
      </c>
      <c r="D49">
        <f t="shared" si="1"/>
        <v>156000</v>
      </c>
      <c r="E49" s="7">
        <f t="shared" si="2"/>
        <v>0.19607843137254902</v>
      </c>
      <c r="F49" s="6">
        <f>D51*C42</f>
        <v>198900</v>
      </c>
    </row>
    <row r="50" spans="2:6" x14ac:dyDescent="0.25">
      <c r="B50" t="s">
        <v>27</v>
      </c>
      <c r="C50" s="2">
        <v>0.09</v>
      </c>
      <c r="D50">
        <f t="shared" si="1"/>
        <v>218000.00000000003</v>
      </c>
      <c r="E50" s="3">
        <f t="shared" si="2"/>
        <v>0.27400703871292109</v>
      </c>
    </row>
    <row r="51" spans="2:6" x14ac:dyDescent="0.25">
      <c r="B51" s="6" t="s">
        <v>31</v>
      </c>
      <c r="D51">
        <f>SUM(D46:D50)</f>
        <v>795600</v>
      </c>
    </row>
    <row r="53" spans="2:6" x14ac:dyDescent="0.25">
      <c r="B53" t="s">
        <v>18</v>
      </c>
      <c r="C53" t="s">
        <v>18</v>
      </c>
    </row>
    <row r="54" spans="2:6" x14ac:dyDescent="0.25">
      <c r="B54" t="s">
        <v>34</v>
      </c>
      <c r="C54" t="s">
        <v>35</v>
      </c>
    </row>
    <row r="55" spans="2:6" x14ac:dyDescent="0.25">
      <c r="B55" t="s">
        <v>36</v>
      </c>
      <c r="C55">
        <f>20/2</f>
        <v>10</v>
      </c>
    </row>
    <row r="56" spans="2:6" x14ac:dyDescent="0.25">
      <c r="B56" t="s">
        <v>37</v>
      </c>
      <c r="C56" s="9"/>
    </row>
    <row r="57" spans="2:6" x14ac:dyDescent="0.25">
      <c r="B5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Ninh Hoang</dc:creator>
  <cp:lastModifiedBy>Hai Ninh Hoang</cp:lastModifiedBy>
  <dcterms:created xsi:type="dcterms:W3CDTF">2020-03-17T06:39:16Z</dcterms:created>
  <dcterms:modified xsi:type="dcterms:W3CDTF">2020-03-17T09:05:22Z</dcterms:modified>
</cp:coreProperties>
</file>