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Ross\Documents\GitHub\Furuta-Pendulum\documentation\"/>
    </mc:Choice>
  </mc:AlternateContent>
  <xr:revisionPtr revIDLastSave="0" documentId="13_ncr:1_{A9CC8592-6EC5-4F88-A38B-C405FA92ABE6}" xr6:coauthVersionLast="47" xr6:coauthVersionMax="47" xr10:uidLastSave="{00000000-0000-0000-0000-000000000000}"/>
  <bookViews>
    <workbookView xWindow="4670" yWindow="3860" windowWidth="19200" windowHeight="11260" activeTab="1" xr2:uid="{00000000-000D-0000-FFFF-FFFF00000000}"/>
  </bookViews>
  <sheets>
    <sheet name="NXP15XH103F03RC " sheetId="5" r:id="rId1"/>
    <sheet name="PLL config" sheetId="7" r:id="rId2"/>
    <sheet name="LED Q shaped Pulse LUT" sheetId="6" r:id="rId3"/>
    <sheet name="Pinout" sheetId="4" r:id="rId4"/>
    <sheet name="LED Driver" sheetId="1" r:id="rId5"/>
    <sheet name="Shunt Value Calculation" sheetId="3" r:id="rId6"/>
    <sheet name="CAN Notes" sheetId="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7" l="1"/>
  <c r="C7" i="7"/>
  <c r="B3" i="7"/>
  <c r="E22" i="6"/>
  <c r="E14" i="6"/>
  <c r="E142" i="6"/>
  <c r="I142" i="6"/>
  <c r="E143" i="6"/>
  <c r="I143" i="6" s="1"/>
  <c r="E144" i="6"/>
  <c r="I144" i="6"/>
  <c r="E145" i="6"/>
  <c r="I145" i="6"/>
  <c r="E146" i="6"/>
  <c r="I146" i="6"/>
  <c r="E147" i="6"/>
  <c r="I147" i="6"/>
  <c r="E148" i="6"/>
  <c r="I148" i="6" s="1"/>
  <c r="E149" i="6"/>
  <c r="I149" i="6" s="1"/>
  <c r="I14" i="6"/>
  <c r="E15" i="6"/>
  <c r="E16" i="6"/>
  <c r="I16" i="6" s="1"/>
  <c r="E17" i="6"/>
  <c r="E18" i="6"/>
  <c r="I18" i="6" s="1"/>
  <c r="E19" i="6"/>
  <c r="I19" i="6" s="1"/>
  <c r="E20" i="6"/>
  <c r="E21" i="6"/>
  <c r="E23" i="6"/>
  <c r="E24" i="6"/>
  <c r="E25" i="6"/>
  <c r="E26" i="6"/>
  <c r="I26" i="6" s="1"/>
  <c r="E27" i="6"/>
  <c r="I27" i="6" s="1"/>
  <c r="E28" i="6"/>
  <c r="I28" i="6" s="1"/>
  <c r="E29" i="6"/>
  <c r="E30" i="6"/>
  <c r="E31" i="6"/>
  <c r="E32" i="6"/>
  <c r="E33" i="6"/>
  <c r="I33" i="6" s="1"/>
  <c r="E34" i="6"/>
  <c r="I34" i="6" s="1"/>
  <c r="E35" i="6"/>
  <c r="I35" i="6" s="1"/>
  <c r="E36" i="6"/>
  <c r="I36" i="6" s="1"/>
  <c r="E37" i="6"/>
  <c r="E38" i="6"/>
  <c r="E39" i="6"/>
  <c r="E40" i="6"/>
  <c r="E41" i="6"/>
  <c r="E42" i="6"/>
  <c r="E43" i="6"/>
  <c r="E44" i="6"/>
  <c r="E45" i="6"/>
  <c r="I45" i="6" s="1"/>
  <c r="E46" i="6"/>
  <c r="I46" i="6" s="1"/>
  <c r="E47" i="6"/>
  <c r="I47" i="6" s="1"/>
  <c r="E48" i="6"/>
  <c r="I48" i="6" s="1"/>
  <c r="E49" i="6"/>
  <c r="I49" i="6" s="1"/>
  <c r="E50" i="6"/>
  <c r="I50" i="6" s="1"/>
  <c r="E51" i="6"/>
  <c r="I51" i="6" s="1"/>
  <c r="E52" i="6"/>
  <c r="I52" i="6" s="1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I73" i="6" s="1"/>
  <c r="E74" i="6"/>
  <c r="I74" i="6" s="1"/>
  <c r="E75" i="6"/>
  <c r="I75" i="6" s="1"/>
  <c r="E76" i="6"/>
  <c r="I76" i="6" s="1"/>
  <c r="E77" i="6"/>
  <c r="E78" i="6"/>
  <c r="E79" i="6"/>
  <c r="E80" i="6"/>
  <c r="E81" i="6"/>
  <c r="I81" i="6" s="1"/>
  <c r="E82" i="6"/>
  <c r="I82" i="6" s="1"/>
  <c r="E83" i="6"/>
  <c r="I83" i="6" s="1"/>
  <c r="E84" i="6"/>
  <c r="I84" i="6" s="1"/>
  <c r="E85" i="6"/>
  <c r="E86" i="6"/>
  <c r="E87" i="6"/>
  <c r="E88" i="6"/>
  <c r="E89" i="6"/>
  <c r="E90" i="6"/>
  <c r="I90" i="6" s="1"/>
  <c r="E91" i="6"/>
  <c r="I91" i="6" s="1"/>
  <c r="E92" i="6"/>
  <c r="I92" i="6" s="1"/>
  <c r="E93" i="6"/>
  <c r="I93" i="6" s="1"/>
  <c r="E94" i="6"/>
  <c r="I94" i="6" s="1"/>
  <c r="E95" i="6"/>
  <c r="I95" i="6" s="1"/>
  <c r="E96" i="6"/>
  <c r="I96" i="6" s="1"/>
  <c r="E97" i="6"/>
  <c r="I97" i="6" s="1"/>
  <c r="E98" i="6"/>
  <c r="I98" i="6" s="1"/>
  <c r="E99" i="6"/>
  <c r="I99" i="6" s="1"/>
  <c r="E100" i="6"/>
  <c r="I100" i="6" s="1"/>
  <c r="E101" i="6"/>
  <c r="E102" i="6"/>
  <c r="E103" i="6"/>
  <c r="E104" i="6"/>
  <c r="E105" i="6"/>
  <c r="E106" i="6"/>
  <c r="E107" i="6"/>
  <c r="E108" i="6"/>
  <c r="E109" i="6"/>
  <c r="E110" i="6"/>
  <c r="I110" i="6" s="1"/>
  <c r="E111" i="6"/>
  <c r="E112" i="6"/>
  <c r="E113" i="6"/>
  <c r="E114" i="6"/>
  <c r="E115" i="6"/>
  <c r="E116" i="6"/>
  <c r="E117" i="6"/>
  <c r="E118" i="6"/>
  <c r="E119" i="6"/>
  <c r="E120" i="6"/>
  <c r="I120" i="6" s="1"/>
  <c r="E121" i="6"/>
  <c r="I121" i="6" s="1"/>
  <c r="E122" i="6"/>
  <c r="I122" i="6" s="1"/>
  <c r="E123" i="6"/>
  <c r="I123" i="6" s="1"/>
  <c r="E124" i="6"/>
  <c r="I124" i="6" s="1"/>
  <c r="E125" i="6"/>
  <c r="E126" i="6"/>
  <c r="E127" i="6"/>
  <c r="E128" i="6"/>
  <c r="E129" i="6"/>
  <c r="E130" i="6"/>
  <c r="E131" i="6"/>
  <c r="E132" i="6"/>
  <c r="E133" i="6"/>
  <c r="E134" i="6"/>
  <c r="I134" i="6" s="1"/>
  <c r="E135" i="6"/>
  <c r="E136" i="6"/>
  <c r="I136" i="6" s="1"/>
  <c r="E137" i="6"/>
  <c r="E138" i="6"/>
  <c r="E139" i="6"/>
  <c r="I139" i="6" s="1"/>
  <c r="E140" i="6"/>
  <c r="I140" i="6" s="1"/>
  <c r="E141" i="6"/>
  <c r="I141" i="6" s="1"/>
  <c r="I20" i="6"/>
  <c r="I21" i="6"/>
  <c r="I22" i="6"/>
  <c r="I23" i="6"/>
  <c r="I24" i="6"/>
  <c r="I25" i="6"/>
  <c r="I32" i="6"/>
  <c r="I39" i="6"/>
  <c r="I56" i="6"/>
  <c r="I59" i="6"/>
  <c r="I60" i="6"/>
  <c r="I63" i="6"/>
  <c r="I68" i="6"/>
  <c r="I69" i="6"/>
  <c r="I70" i="6"/>
  <c r="I71" i="6"/>
  <c r="I72" i="6"/>
  <c r="I80" i="6"/>
  <c r="I86" i="6"/>
  <c r="I87" i="6"/>
  <c r="I107" i="6"/>
  <c r="I108" i="6"/>
  <c r="I114" i="6"/>
  <c r="I115" i="6"/>
  <c r="I116" i="6"/>
  <c r="I117" i="6"/>
  <c r="I118" i="6"/>
  <c r="I119" i="6"/>
  <c r="I128" i="6"/>
  <c r="I129" i="6"/>
  <c r="I130" i="6"/>
  <c r="I131" i="6"/>
  <c r="I132" i="6"/>
  <c r="I135" i="6"/>
  <c r="I29" i="6"/>
  <c r="I30" i="6"/>
  <c r="I31" i="6"/>
  <c r="I37" i="6"/>
  <c r="I38" i="6"/>
  <c r="I61" i="6"/>
  <c r="I62" i="6"/>
  <c r="I64" i="6"/>
  <c r="I77" i="6"/>
  <c r="I78" i="6"/>
  <c r="I79" i="6"/>
  <c r="I85" i="6"/>
  <c r="I109" i="6"/>
  <c r="I111" i="6"/>
  <c r="I112" i="6"/>
  <c r="I125" i="6"/>
  <c r="I133" i="6"/>
  <c r="I17" i="6"/>
  <c r="I40" i="6"/>
  <c r="I41" i="6"/>
  <c r="I42" i="6"/>
  <c r="I43" i="6"/>
  <c r="I44" i="6"/>
  <c r="I65" i="6"/>
  <c r="I66" i="6"/>
  <c r="I67" i="6"/>
  <c r="I88" i="6"/>
  <c r="I89" i="6"/>
  <c r="I113" i="6"/>
  <c r="I137" i="6"/>
  <c r="I138" i="6"/>
  <c r="I15" i="6"/>
  <c r="I53" i="6"/>
  <c r="I54" i="6"/>
  <c r="I55" i="6"/>
  <c r="I57" i="6"/>
  <c r="I58" i="6"/>
  <c r="I101" i="6"/>
  <c r="I102" i="6"/>
  <c r="I103" i="6"/>
  <c r="I104" i="6"/>
  <c r="I105" i="6"/>
  <c r="I106" i="6"/>
  <c r="I126" i="6"/>
  <c r="I127" i="6"/>
  <c r="C11" i="5"/>
  <c r="K25" i="5" s="1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I28" i="1"/>
  <c r="N23" i="1"/>
  <c r="N24" i="1" s="1"/>
  <c r="L23" i="1"/>
  <c r="I22" i="1"/>
  <c r="I31" i="1"/>
  <c r="I32" i="1"/>
  <c r="C34" i="3"/>
  <c r="C31" i="3"/>
  <c r="C13" i="3"/>
  <c r="C16" i="3" s="1"/>
  <c r="C22" i="3" s="1"/>
  <c r="C15" i="3"/>
  <c r="C12" i="2"/>
  <c r="I35" i="1"/>
  <c r="I33" i="1"/>
  <c r="I30" i="1"/>
  <c r="I25" i="1"/>
  <c r="D22" i="1"/>
  <c r="E15" i="1"/>
  <c r="E9" i="1"/>
  <c r="D21" i="1"/>
  <c r="D20" i="1"/>
  <c r="K47" i="5" l="1"/>
  <c r="K35" i="5"/>
  <c r="K46" i="5"/>
  <c r="K34" i="5"/>
  <c r="K45" i="5"/>
  <c r="K33" i="5"/>
  <c r="K48" i="5"/>
  <c r="K36" i="5"/>
  <c r="K44" i="5"/>
  <c r="K32" i="5"/>
  <c r="K43" i="5"/>
  <c r="K31" i="5"/>
  <c r="K42" i="5"/>
  <c r="K30" i="5"/>
  <c r="K41" i="5"/>
  <c r="K29" i="5"/>
  <c r="K40" i="5"/>
  <c r="K28" i="5"/>
  <c r="K39" i="5"/>
  <c r="K27" i="5"/>
  <c r="K38" i="5"/>
  <c r="K26" i="5"/>
  <c r="K49" i="5"/>
  <c r="K37" i="5"/>
</calcChain>
</file>

<file path=xl/sharedStrings.xml><?xml version="1.0" encoding="utf-8"?>
<sst xmlns="http://schemas.openxmlformats.org/spreadsheetml/2006/main" count="498" uniqueCount="168">
  <si>
    <t>logic 1 high</t>
  </si>
  <si>
    <t>logic 1 low</t>
  </si>
  <si>
    <t>logic 0 low</t>
  </si>
  <si>
    <t>logic 0 high</t>
  </si>
  <si>
    <t>periodicity</t>
  </si>
  <si>
    <t>300ns</t>
  </si>
  <si>
    <t>freq</t>
  </si>
  <si>
    <t>3.34MHz</t>
  </si>
  <si>
    <t>bits per led</t>
  </si>
  <si>
    <t>reset time</t>
  </si>
  <si>
    <t>comm time per led</t>
  </si>
  <si>
    <t># of LED's</t>
  </si>
  <si>
    <t>time per transmission</t>
  </si>
  <si>
    <t>435uS</t>
  </si>
  <si>
    <t>num of total data bits</t>
  </si>
  <si>
    <t>num of transfers data</t>
  </si>
  <si>
    <t>number of bytes per transfer</t>
  </si>
  <si>
    <t>num of transfers reset</t>
  </si>
  <si>
    <t>num of dma transfers</t>
  </si>
  <si>
    <t>num of bytes required</t>
  </si>
  <si>
    <t>curr setpoint</t>
  </si>
  <si>
    <t>q curr</t>
  </si>
  <si>
    <t>phi dot</t>
  </si>
  <si>
    <t>theta dot</t>
  </si>
  <si>
    <t>phi</t>
  </si>
  <si>
    <t>theta</t>
  </si>
  <si>
    <t>state</t>
  </si>
  <si>
    <t>rolling counter</t>
  </si>
  <si>
    <t>10mOhm shunt</t>
  </si>
  <si>
    <t>zero</t>
  </si>
  <si>
    <t>150ma q current measured</t>
  </si>
  <si>
    <t>max 1 sensor curr</t>
  </si>
  <si>
    <t>counts</t>
  </si>
  <si>
    <t xml:space="preserve">volts </t>
  </si>
  <si>
    <t>bits resolution</t>
  </si>
  <si>
    <t>voltage at ADC pin</t>
  </si>
  <si>
    <t xml:space="preserve">gain </t>
  </si>
  <si>
    <t>shunt resistance</t>
  </si>
  <si>
    <t>V = I*R*Gain</t>
  </si>
  <si>
    <t>I = V/(R*Gain)</t>
  </si>
  <si>
    <t>intended max amperage reading</t>
  </si>
  <si>
    <t>intended gain</t>
  </si>
  <si>
    <t>R = V/(I*Gain)</t>
  </si>
  <si>
    <t>max unidirectional voltage (w/ margin)</t>
  </si>
  <si>
    <t>R = 100mOhm</t>
  </si>
  <si>
    <t>Power = V*I</t>
  </si>
  <si>
    <t>SYSCLK freq</t>
  </si>
  <si>
    <t>clk divider</t>
  </si>
  <si>
    <t>actual dma bump freq</t>
  </si>
  <si>
    <t>dma bump periodicity</t>
  </si>
  <si>
    <t>Top: 10k, Bottom, 1K</t>
  </si>
  <si>
    <t>PA6</t>
  </si>
  <si>
    <t>VBUS_SNS</t>
  </si>
  <si>
    <t>#define</t>
  </si>
  <si>
    <t>P/N: NXP15XH103F03RC</t>
  </si>
  <si>
    <t>PA5</t>
  </si>
  <si>
    <t>AUX_TEMP</t>
  </si>
  <si>
    <t>PC5</t>
  </si>
  <si>
    <t>M_TEMP</t>
  </si>
  <si>
    <t>PC1</t>
  </si>
  <si>
    <t>SO2</t>
  </si>
  <si>
    <t>PC0</t>
  </si>
  <si>
    <t>SO1</t>
  </si>
  <si>
    <t>TIM1</t>
  </si>
  <si>
    <t>yes</t>
  </si>
  <si>
    <t>PB15</t>
  </si>
  <si>
    <t>CL</t>
  </si>
  <si>
    <t>PA10</t>
  </si>
  <si>
    <t>CH</t>
  </si>
  <si>
    <t>PB14</t>
  </si>
  <si>
    <t>BL</t>
  </si>
  <si>
    <t>PA9</t>
  </si>
  <si>
    <t>BH</t>
  </si>
  <si>
    <t>PB13</t>
  </si>
  <si>
    <t>AL</t>
  </si>
  <si>
    <t>PA8</t>
  </si>
  <si>
    <t>AH</t>
  </si>
  <si>
    <t>PB12</t>
  </si>
  <si>
    <t>EN_GATE</t>
  </si>
  <si>
    <t>PD2</t>
  </si>
  <si>
    <t>nFAULT</t>
  </si>
  <si>
    <t>nOCTW</t>
  </si>
  <si>
    <t>These are not connected to the MCU in the Odrive 3.5 schematic</t>
  </si>
  <si>
    <t>DC_CAL</t>
  </si>
  <si>
    <t>repurposed as encoder rotary pos</t>
  </si>
  <si>
    <t>Boot</t>
  </si>
  <si>
    <t>Yes</t>
  </si>
  <si>
    <t>repurposed as ssd1357 D#</t>
  </si>
  <si>
    <t>PB10</t>
  </si>
  <si>
    <t>AUX_L</t>
  </si>
  <si>
    <t>repurposed as ssd1357 CS</t>
  </si>
  <si>
    <t>PB11</t>
  </si>
  <si>
    <t>AUX_H</t>
  </si>
  <si>
    <t>used for sending info to WS2812B LED's</t>
  </si>
  <si>
    <t>PA12</t>
  </si>
  <si>
    <t>USB_DP__LED_DO</t>
  </si>
  <si>
    <t>PA11</t>
  </si>
  <si>
    <t>USB_DM D-</t>
  </si>
  <si>
    <t>PC9</t>
  </si>
  <si>
    <t>ENC_Z</t>
  </si>
  <si>
    <t>PB5</t>
  </si>
  <si>
    <t>ENC_B</t>
  </si>
  <si>
    <t>PB4</t>
  </si>
  <si>
    <t>ENC_A</t>
  </si>
  <si>
    <t>PB8</t>
  </si>
  <si>
    <t>CAN_RX</t>
  </si>
  <si>
    <t>PB9</t>
  </si>
  <si>
    <t>CAN_TX</t>
  </si>
  <si>
    <t>internal to board</t>
  </si>
  <si>
    <t>PC13</t>
  </si>
  <si>
    <t>SPI_nCS_DRV</t>
  </si>
  <si>
    <t>PB2</t>
  </si>
  <si>
    <t>SPI_CS_IO6</t>
  </si>
  <si>
    <t>PC10</t>
  </si>
  <si>
    <t>SPI_SCK</t>
  </si>
  <si>
    <t>PC11</t>
  </si>
  <si>
    <t>SPI_MISO</t>
  </si>
  <si>
    <t>PC12</t>
  </si>
  <si>
    <t>SPI_MOSI</t>
  </si>
  <si>
    <t>UART4</t>
  </si>
  <si>
    <t>Use as Uart4 Rx</t>
  </si>
  <si>
    <t>PA3</t>
  </si>
  <si>
    <t>GPIO4</t>
  </si>
  <si>
    <t>use as uart4 TX</t>
  </si>
  <si>
    <t>PA2</t>
  </si>
  <si>
    <t>GPIO3</t>
  </si>
  <si>
    <t>PA1</t>
  </si>
  <si>
    <t>GPIO2</t>
  </si>
  <si>
    <t>encoder push button</t>
  </si>
  <si>
    <t>PA0</t>
  </si>
  <si>
    <t>GPIO1</t>
  </si>
  <si>
    <t>Respective Peripheral</t>
  </si>
  <si>
    <t>Tested</t>
  </si>
  <si>
    <t>Notes</t>
  </si>
  <si>
    <t>Odrive Pinout</t>
  </si>
  <si>
    <t>e^(B(1/t+1/t)) = Rt1/Rt2</t>
  </si>
  <si>
    <t>B(1/t+1/t) = ln(Rt1/Rt2)</t>
  </si>
  <si>
    <t>Counts</t>
  </si>
  <si>
    <t>t2</t>
  </si>
  <si>
    <t>t1</t>
  </si>
  <si>
    <t>R_t2</t>
  </si>
  <si>
    <t>B (25-100C)</t>
  </si>
  <si>
    <t>R_BOT</t>
  </si>
  <si>
    <t>AVCC</t>
  </si>
  <si>
    <t>RESOLUTION</t>
  </si>
  <si>
    <t xml:space="preserve">BITS </t>
  </si>
  <si>
    <t>CNTS = V_TEMP / AVCC * RESOLUTION</t>
  </si>
  <si>
    <t>V_TEMP = AVCC / (R_NTC + R_BOT) * R_BOT</t>
  </si>
  <si>
    <t>NXP15XH103F03RC</t>
  </si>
  <si>
    <t>NTC P/N (assuming ODESC 4p2 uses same BOM as ODRIVE 3.5)</t>
  </si>
  <si>
    <t>scaled from 0 to 1 as a float, then multiplied by 100 and converted to a uint</t>
  </si>
  <si>
    <t>f</t>
  </si>
  <si>
    <t>,</t>
  </si>
  <si>
    <t>soft button/timing</t>
  </si>
  <si>
    <t>P/N: NXP15XH103F03RC , repurpose as SSD1357 nRST</t>
  </si>
  <si>
    <t>dedicated boot0 pin :(</t>
  </si>
  <si>
    <t>8 to 127</t>
  </si>
  <si>
    <t>N</t>
  </si>
  <si>
    <t>1 to 16</t>
  </si>
  <si>
    <t xml:space="preserve">M </t>
  </si>
  <si>
    <t xml:space="preserve">m </t>
  </si>
  <si>
    <t>n</t>
  </si>
  <si>
    <t>in</t>
  </si>
  <si>
    <t>out</t>
  </si>
  <si>
    <t>2, 4, 6, 8</t>
  </si>
  <si>
    <t>P</t>
  </si>
  <si>
    <t>R, Q</t>
  </si>
  <si>
    <t>7, 17, 2-31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</si>
</sst>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1" fontId="0" fillId="0" borderId="0" xfId="0" applyNumberFormat="1"/>
    <xf numFmtId="0" fontId="0" fillId="0" borderId="0" xfId="0" quotePrefix="1"/>
    <xf numFmtId="2" fontId="0" fillId="0" borderId="0" xfId="0" applyNumberFormat="1"/>
    <xf numFmtId="0" fontId="0" fillId="0" borderId="0" xfId="0" applyAlignment="1">
      <alignment wrapText="1"/>
    </xf>
    <xf numFmtId="1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82550</xdr:colOff>
      <xdr:row>0</xdr:row>
      <xdr:rowOff>152400</xdr:rowOff>
    </xdr:from>
    <xdr:ext cx="3245017" cy="3073558"/>
    <xdr:pic>
      <xdr:nvPicPr>
        <xdr:cNvPr id="2" name="Picture 1">
          <a:extLst>
            <a:ext uri="{FF2B5EF4-FFF2-40B4-BE49-F238E27FC236}">
              <a16:creationId xmlns:a16="http://schemas.microsoft.com/office/drawing/2014/main" id="{7FD1AD3C-E0CB-410C-82E3-EE61BBB031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59350" y="152400"/>
          <a:ext cx="3245017" cy="3073558"/>
        </a:xfrm>
        <a:prstGeom prst="rect">
          <a:avLst/>
        </a:prstGeom>
      </xdr:spPr>
    </xdr:pic>
    <xdr:clientData/>
  </xdr:oneCellAnchor>
  <xdr:oneCellAnchor>
    <xdr:from>
      <xdr:col>15</xdr:col>
      <xdr:colOff>311151</xdr:colOff>
      <xdr:row>1</xdr:row>
      <xdr:rowOff>120650</xdr:rowOff>
    </xdr:from>
    <xdr:ext cx="4521200" cy="2768742"/>
    <xdr:pic>
      <xdr:nvPicPr>
        <xdr:cNvPr id="3" name="Picture 2">
          <a:extLst>
            <a:ext uri="{FF2B5EF4-FFF2-40B4-BE49-F238E27FC236}">
              <a16:creationId xmlns:a16="http://schemas.microsoft.com/office/drawing/2014/main" id="{B6AF0D0F-D24C-40CF-83BE-A33D79DD83F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r="35335"/>
        <a:stretch/>
      </xdr:blipFill>
      <xdr:spPr>
        <a:xfrm>
          <a:off x="9455151" y="304800"/>
          <a:ext cx="4521200" cy="2768742"/>
        </a:xfrm>
        <a:prstGeom prst="rect">
          <a:avLst/>
        </a:prstGeom>
      </xdr:spPr>
    </xdr:pic>
    <xdr:clientData/>
  </xdr:oneCellAnchor>
  <xdr:oneCellAnchor>
    <xdr:from>
      <xdr:col>14</xdr:col>
      <xdr:colOff>19050</xdr:colOff>
      <xdr:row>16</xdr:row>
      <xdr:rowOff>107950</xdr:rowOff>
    </xdr:from>
    <xdr:ext cx="3029106" cy="1663786"/>
    <xdr:pic>
      <xdr:nvPicPr>
        <xdr:cNvPr id="4" name="Picture 3">
          <a:extLst>
            <a:ext uri="{FF2B5EF4-FFF2-40B4-BE49-F238E27FC236}">
              <a16:creationId xmlns:a16="http://schemas.microsoft.com/office/drawing/2014/main" id="{42A02C60-7483-4DD6-9EB1-CF95A6CA3D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53450" y="3054350"/>
          <a:ext cx="3029106" cy="1663786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184150</xdr:colOff>
      <xdr:row>7</xdr:row>
      <xdr:rowOff>165100</xdr:rowOff>
    </xdr:from>
    <xdr:ext cx="6658904" cy="1667108"/>
    <xdr:pic>
      <xdr:nvPicPr>
        <xdr:cNvPr id="2" name="Picture 1">
          <a:extLst>
            <a:ext uri="{FF2B5EF4-FFF2-40B4-BE49-F238E27FC236}">
              <a16:creationId xmlns:a16="http://schemas.microsoft.com/office/drawing/2014/main" id="{F9C28372-B021-4008-9600-12ADE1649D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41750" y="1454150"/>
          <a:ext cx="6658904" cy="1667108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529319</xdr:colOff>
      <xdr:row>1</xdr:row>
      <xdr:rowOff>93920</xdr:rowOff>
    </xdr:from>
    <xdr:to>
      <xdr:col>29</xdr:col>
      <xdr:colOff>125575</xdr:colOff>
      <xdr:row>25</xdr:row>
      <xdr:rowOff>90714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F5C40E4-59F8-EE7D-BD8E-AA0BED65DE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42176" y="275349"/>
          <a:ext cx="10580932" cy="435107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95250</xdr:colOff>
      <xdr:row>5</xdr:row>
      <xdr:rowOff>95250</xdr:rowOff>
    </xdr:from>
    <xdr:to>
      <xdr:col>13</xdr:col>
      <xdr:colOff>589758</xdr:colOff>
      <xdr:row>16</xdr:row>
      <xdr:rowOff>171179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1998FEF-53EE-EA6D-8D50-B2A165D308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53000" y="1047750"/>
          <a:ext cx="6333333" cy="21714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36003-4729-44C4-BBC4-1B9DF703E367}">
  <dimension ref="B2:O79"/>
  <sheetViews>
    <sheetView workbookViewId="0">
      <selection activeCell="K25" sqref="K25"/>
    </sheetView>
  </sheetViews>
  <sheetFormatPr defaultRowHeight="14.5" x14ac:dyDescent="0.35"/>
  <cols>
    <col min="2" max="2" width="38" bestFit="1" customWidth="1"/>
    <col min="3" max="3" width="16.54296875" bestFit="1" customWidth="1"/>
    <col min="5" max="5" width="14.26953125" customWidth="1"/>
    <col min="7" max="7" width="11.81640625" bestFit="1" customWidth="1"/>
    <col min="11" max="11" width="9.26953125" customWidth="1"/>
  </cols>
  <sheetData>
    <row r="2" spans="2:3" ht="29" x14ac:dyDescent="0.35">
      <c r="B2" s="4" t="s">
        <v>149</v>
      </c>
      <c r="C2" t="s">
        <v>148</v>
      </c>
    </row>
    <row r="5" spans="2:3" x14ac:dyDescent="0.35">
      <c r="B5" t="s">
        <v>147</v>
      </c>
    </row>
    <row r="6" spans="2:3" x14ac:dyDescent="0.35">
      <c r="B6" t="s">
        <v>146</v>
      </c>
    </row>
    <row r="10" spans="2:3" x14ac:dyDescent="0.35">
      <c r="B10" t="s">
        <v>145</v>
      </c>
      <c r="C10">
        <v>12</v>
      </c>
    </row>
    <row r="11" spans="2:3" x14ac:dyDescent="0.35">
      <c r="B11" t="s">
        <v>144</v>
      </c>
      <c r="C11">
        <f>2^C10</f>
        <v>4096</v>
      </c>
    </row>
    <row r="12" spans="2:3" x14ac:dyDescent="0.35">
      <c r="B12" t="s">
        <v>143</v>
      </c>
      <c r="C12">
        <v>3.3</v>
      </c>
    </row>
    <row r="13" spans="2:3" x14ac:dyDescent="0.35">
      <c r="B13" t="s">
        <v>142</v>
      </c>
      <c r="C13">
        <v>3300</v>
      </c>
    </row>
    <row r="21" spans="5:15" x14ac:dyDescent="0.35">
      <c r="H21">
        <v>274.14999999999998</v>
      </c>
    </row>
    <row r="24" spans="5:15" x14ac:dyDescent="0.35">
      <c r="E24" t="s">
        <v>141</v>
      </c>
      <c r="F24">
        <v>10000</v>
      </c>
      <c r="G24" t="s">
        <v>140</v>
      </c>
      <c r="H24" t="s">
        <v>139</v>
      </c>
      <c r="I24" t="s">
        <v>138</v>
      </c>
      <c r="K24" t="s">
        <v>137</v>
      </c>
    </row>
    <row r="25" spans="5:15" x14ac:dyDescent="0.35">
      <c r="E25">
        <v>3455</v>
      </c>
      <c r="F25">
        <v>10000</v>
      </c>
      <c r="G25">
        <f t="shared" ref="G25:G49" si="0">F25/(EXP(E25*((1/($H$21+H25))-(1/($H$21+I25)))))</f>
        <v>246828.50082754227</v>
      </c>
      <c r="H25">
        <v>25</v>
      </c>
      <c r="I25">
        <v>-40</v>
      </c>
      <c r="K25" s="5">
        <f t="shared" ref="K25:K49" si="1">$C$11/($C$13+G25)*$C$13</f>
        <v>54.039423557411865</v>
      </c>
    </row>
    <row r="26" spans="5:15" x14ac:dyDescent="0.35">
      <c r="E26">
        <v>3455</v>
      </c>
      <c r="F26">
        <v>10000</v>
      </c>
      <c r="G26">
        <f t="shared" si="0"/>
        <v>134872.75133045891</v>
      </c>
      <c r="H26">
        <v>25</v>
      </c>
      <c r="I26">
        <v>-30</v>
      </c>
      <c r="K26" s="5">
        <f t="shared" si="1"/>
        <v>97.82536621618496</v>
      </c>
    </row>
    <row r="27" spans="5:15" x14ac:dyDescent="0.35">
      <c r="E27">
        <v>3455</v>
      </c>
      <c r="F27">
        <v>10000</v>
      </c>
      <c r="G27">
        <f t="shared" si="0"/>
        <v>77287.266178102058</v>
      </c>
      <c r="H27">
        <v>25</v>
      </c>
      <c r="I27">
        <v>-20</v>
      </c>
      <c r="K27" s="5">
        <f t="shared" si="1"/>
        <v>167.72873235490044</v>
      </c>
    </row>
    <row r="28" spans="5:15" x14ac:dyDescent="0.35">
      <c r="E28">
        <v>3455</v>
      </c>
      <c r="F28">
        <v>10000</v>
      </c>
      <c r="G28">
        <f t="shared" si="0"/>
        <v>46195.607839338802</v>
      </c>
      <c r="H28">
        <v>25</v>
      </c>
      <c r="I28">
        <v>-10</v>
      </c>
      <c r="K28" s="5">
        <f t="shared" si="1"/>
        <v>273.09089816363326</v>
      </c>
    </row>
    <row r="29" spans="5:15" x14ac:dyDescent="0.35">
      <c r="E29">
        <v>3455</v>
      </c>
      <c r="F29">
        <v>10000</v>
      </c>
      <c r="G29">
        <f t="shared" si="0"/>
        <v>28668.099185540497</v>
      </c>
      <c r="H29">
        <v>25</v>
      </c>
      <c r="I29">
        <v>0</v>
      </c>
      <c r="K29" s="5">
        <f t="shared" si="1"/>
        <v>422.82151095532726</v>
      </c>
      <c r="O29" t="s">
        <v>136</v>
      </c>
    </row>
    <row r="30" spans="5:15" x14ac:dyDescent="0.35">
      <c r="E30">
        <v>3455</v>
      </c>
      <c r="F30">
        <v>10000</v>
      </c>
      <c r="G30">
        <f t="shared" si="0"/>
        <v>18398.443489705667</v>
      </c>
      <c r="H30">
        <v>25</v>
      </c>
      <c r="I30">
        <v>10</v>
      </c>
      <c r="K30" s="5">
        <f t="shared" si="1"/>
        <v>622.93869172748441</v>
      </c>
    </row>
    <row r="31" spans="5:15" x14ac:dyDescent="0.35">
      <c r="E31">
        <v>3455</v>
      </c>
      <c r="F31">
        <v>10000</v>
      </c>
      <c r="G31">
        <f t="shared" si="0"/>
        <v>12169.138637391874</v>
      </c>
      <c r="H31">
        <v>25</v>
      </c>
      <c r="I31">
        <v>20</v>
      </c>
      <c r="K31" s="5">
        <f t="shared" si="1"/>
        <v>873.79138016950094</v>
      </c>
      <c r="O31" t="s">
        <v>135</v>
      </c>
    </row>
    <row r="32" spans="5:15" x14ac:dyDescent="0.35">
      <c r="E32">
        <v>3455</v>
      </c>
      <c r="F32">
        <v>10000</v>
      </c>
      <c r="G32">
        <f t="shared" si="0"/>
        <v>8270.7211357457963</v>
      </c>
      <c r="H32">
        <v>25</v>
      </c>
      <c r="I32">
        <v>30</v>
      </c>
      <c r="K32" s="5">
        <f t="shared" si="1"/>
        <v>1168.1899374657055</v>
      </c>
    </row>
    <row r="33" spans="5:11" x14ac:dyDescent="0.35">
      <c r="E33">
        <v>3455</v>
      </c>
      <c r="F33">
        <v>10000</v>
      </c>
      <c r="G33">
        <f t="shared" si="0"/>
        <v>5761.086466363975</v>
      </c>
      <c r="H33">
        <v>25</v>
      </c>
      <c r="I33">
        <v>40</v>
      </c>
      <c r="K33" s="5">
        <f t="shared" si="1"/>
        <v>1491.7416415985278</v>
      </c>
    </row>
    <row r="34" spans="5:11" x14ac:dyDescent="0.35">
      <c r="E34">
        <v>3455</v>
      </c>
      <c r="F34">
        <v>10000</v>
      </c>
      <c r="G34">
        <f t="shared" si="0"/>
        <v>4103.5023614527327</v>
      </c>
      <c r="H34">
        <v>25</v>
      </c>
      <c r="I34">
        <v>50</v>
      </c>
      <c r="K34" s="5">
        <f t="shared" si="1"/>
        <v>1825.7304907981015</v>
      </c>
    </row>
    <row r="35" spans="5:11" x14ac:dyDescent="0.35">
      <c r="E35">
        <v>3455</v>
      </c>
      <c r="F35">
        <v>10000</v>
      </c>
      <c r="G35">
        <f t="shared" si="0"/>
        <v>2982.8015272073576</v>
      </c>
      <c r="H35">
        <v>25</v>
      </c>
      <c r="I35">
        <v>60</v>
      </c>
      <c r="K35" s="5">
        <f t="shared" si="1"/>
        <v>2151.396943141714</v>
      </c>
    </row>
    <row r="36" spans="5:11" x14ac:dyDescent="0.35">
      <c r="E36">
        <v>3455</v>
      </c>
      <c r="F36">
        <v>10000</v>
      </c>
      <c r="G36">
        <f t="shared" si="0"/>
        <v>2208.7400416494347</v>
      </c>
      <c r="H36">
        <v>25</v>
      </c>
      <c r="I36">
        <v>70</v>
      </c>
      <c r="K36" s="5">
        <f t="shared" si="1"/>
        <v>2453.7008277400541</v>
      </c>
    </row>
    <row r="37" spans="5:11" x14ac:dyDescent="0.35">
      <c r="E37">
        <v>3455</v>
      </c>
      <c r="F37">
        <v>10000</v>
      </c>
      <c r="G37">
        <f t="shared" si="0"/>
        <v>1663.5408398844263</v>
      </c>
      <c r="H37">
        <v>25</v>
      </c>
      <c r="I37">
        <v>80</v>
      </c>
      <c r="K37" s="5">
        <f t="shared" si="1"/>
        <v>2723.2172426961902</v>
      </c>
    </row>
    <row r="38" spans="5:11" x14ac:dyDescent="0.35">
      <c r="E38">
        <v>3455</v>
      </c>
      <c r="F38">
        <v>10000</v>
      </c>
      <c r="G38">
        <f t="shared" si="0"/>
        <v>1272.576478922656</v>
      </c>
      <c r="H38">
        <v>25</v>
      </c>
      <c r="I38">
        <v>90</v>
      </c>
      <c r="K38" s="5">
        <f t="shared" si="1"/>
        <v>2956.0577198229148</v>
      </c>
    </row>
    <row r="39" spans="5:11" x14ac:dyDescent="0.35">
      <c r="E39">
        <v>3455</v>
      </c>
      <c r="F39">
        <v>10000</v>
      </c>
      <c r="G39">
        <f t="shared" si="0"/>
        <v>987.53779188377439</v>
      </c>
      <c r="H39">
        <v>25</v>
      </c>
      <c r="I39">
        <v>100</v>
      </c>
      <c r="K39" s="5">
        <f t="shared" si="1"/>
        <v>3152.5786257994127</v>
      </c>
    </row>
    <row r="40" spans="5:11" x14ac:dyDescent="0.35">
      <c r="E40">
        <v>3455</v>
      </c>
      <c r="F40">
        <v>10000</v>
      </c>
      <c r="G40">
        <f t="shared" si="0"/>
        <v>776.52825670682455</v>
      </c>
      <c r="H40">
        <v>25</v>
      </c>
      <c r="I40">
        <v>110</v>
      </c>
      <c r="K40" s="5">
        <f t="shared" si="1"/>
        <v>3315.7626168202719</v>
      </c>
    </row>
    <row r="41" spans="5:11" x14ac:dyDescent="0.35">
      <c r="E41">
        <v>3455</v>
      </c>
      <c r="F41">
        <v>10000</v>
      </c>
      <c r="G41">
        <f t="shared" si="0"/>
        <v>618.09908233787269</v>
      </c>
      <c r="H41">
        <v>25</v>
      </c>
      <c r="I41">
        <v>120</v>
      </c>
      <c r="K41" s="5">
        <f t="shared" si="1"/>
        <v>3449.8361873826639</v>
      </c>
    </row>
    <row r="42" spans="5:11" x14ac:dyDescent="0.35">
      <c r="E42">
        <v>3455</v>
      </c>
      <c r="F42">
        <v>10000</v>
      </c>
      <c r="G42">
        <f t="shared" si="0"/>
        <v>497.58011069286306</v>
      </c>
      <c r="H42">
        <v>25</v>
      </c>
      <c r="I42">
        <v>130</v>
      </c>
      <c r="K42" s="5">
        <f t="shared" si="1"/>
        <v>3559.3192522629574</v>
      </c>
    </row>
    <row r="43" spans="5:11" x14ac:dyDescent="0.35">
      <c r="E43">
        <v>3455</v>
      </c>
      <c r="F43">
        <v>10000</v>
      </c>
      <c r="G43">
        <f t="shared" si="0"/>
        <v>404.77787403744497</v>
      </c>
      <c r="H43">
        <v>25</v>
      </c>
      <c r="I43">
        <v>140</v>
      </c>
      <c r="K43" s="5">
        <f t="shared" si="1"/>
        <v>3648.4778466001449</v>
      </c>
    </row>
    <row r="44" spans="5:11" x14ac:dyDescent="0.35">
      <c r="E44">
        <v>3455</v>
      </c>
      <c r="F44">
        <v>10000</v>
      </c>
      <c r="G44">
        <f t="shared" si="0"/>
        <v>332.50457016747879</v>
      </c>
      <c r="H44">
        <v>25</v>
      </c>
      <c r="I44">
        <v>150</v>
      </c>
      <c r="K44" s="5">
        <f t="shared" si="1"/>
        <v>3721.0689591442965</v>
      </c>
    </row>
    <row r="45" spans="5:11" x14ac:dyDescent="0.35">
      <c r="E45">
        <v>3455</v>
      </c>
      <c r="F45">
        <v>10000</v>
      </c>
      <c r="G45">
        <f t="shared" si="0"/>
        <v>275.62174559608877</v>
      </c>
      <c r="H45">
        <v>25</v>
      </c>
      <c r="I45">
        <v>160</v>
      </c>
      <c r="K45" s="5">
        <f t="shared" si="1"/>
        <v>3780.2656325848657</v>
      </c>
    </row>
    <row r="46" spans="5:11" x14ac:dyDescent="0.35">
      <c r="E46">
        <v>3455</v>
      </c>
      <c r="F46">
        <v>10000</v>
      </c>
      <c r="G46">
        <f t="shared" si="0"/>
        <v>230.40853154294933</v>
      </c>
      <c r="H46">
        <v>25</v>
      </c>
      <c r="I46">
        <v>170</v>
      </c>
      <c r="K46" s="5">
        <f t="shared" si="1"/>
        <v>3828.6787150076775</v>
      </c>
    </row>
    <row r="47" spans="5:11" x14ac:dyDescent="0.35">
      <c r="E47">
        <v>3455</v>
      </c>
      <c r="F47">
        <v>10000</v>
      </c>
      <c r="G47">
        <f t="shared" si="0"/>
        <v>194.13796420826</v>
      </c>
      <c r="H47">
        <v>25</v>
      </c>
      <c r="I47">
        <v>180</v>
      </c>
      <c r="K47" s="5">
        <f t="shared" si="1"/>
        <v>3868.4219508381043</v>
      </c>
    </row>
    <row r="48" spans="5:11" x14ac:dyDescent="0.35">
      <c r="E48">
        <v>3455</v>
      </c>
      <c r="F48">
        <v>10000</v>
      </c>
      <c r="G48">
        <f t="shared" si="0"/>
        <v>164.78881587076447</v>
      </c>
      <c r="H48">
        <v>25</v>
      </c>
      <c r="I48">
        <v>190</v>
      </c>
      <c r="K48" s="5">
        <f t="shared" si="1"/>
        <v>3901.1901499119167</v>
      </c>
    </row>
    <row r="49" spans="5:11" x14ac:dyDescent="0.35">
      <c r="E49">
        <v>3455</v>
      </c>
      <c r="F49">
        <v>10000</v>
      </c>
      <c r="G49">
        <f t="shared" si="0"/>
        <v>140.84697882348229</v>
      </c>
      <c r="H49">
        <v>25</v>
      </c>
      <c r="I49">
        <v>200</v>
      </c>
      <c r="K49" s="5">
        <f t="shared" si="1"/>
        <v>3928.3351114386833</v>
      </c>
    </row>
    <row r="55" spans="5:11" x14ac:dyDescent="0.35">
      <c r="F55">
        <v>-40</v>
      </c>
    </row>
    <row r="56" spans="5:11" x14ac:dyDescent="0.35">
      <c r="F56">
        <v>-30</v>
      </c>
    </row>
    <row r="57" spans="5:11" x14ac:dyDescent="0.35">
      <c r="F57">
        <v>-20</v>
      </c>
    </row>
    <row r="58" spans="5:11" x14ac:dyDescent="0.35">
      <c r="F58">
        <v>-10</v>
      </c>
    </row>
    <row r="59" spans="5:11" x14ac:dyDescent="0.35">
      <c r="F59">
        <v>0</v>
      </c>
    </row>
    <row r="60" spans="5:11" x14ac:dyDescent="0.35">
      <c r="F60">
        <v>10</v>
      </c>
    </row>
    <row r="61" spans="5:11" x14ac:dyDescent="0.35">
      <c r="F61">
        <v>20</v>
      </c>
    </row>
    <row r="62" spans="5:11" x14ac:dyDescent="0.35">
      <c r="F62">
        <v>30</v>
      </c>
    </row>
    <row r="63" spans="5:11" x14ac:dyDescent="0.35">
      <c r="F63">
        <v>40</v>
      </c>
    </row>
    <row r="64" spans="5:11" x14ac:dyDescent="0.35">
      <c r="F64">
        <v>50</v>
      </c>
    </row>
    <row r="65" spans="6:6" x14ac:dyDescent="0.35">
      <c r="F65">
        <v>60</v>
      </c>
    </row>
    <row r="66" spans="6:6" x14ac:dyDescent="0.35">
      <c r="F66">
        <v>70</v>
      </c>
    </row>
    <row r="67" spans="6:6" x14ac:dyDescent="0.35">
      <c r="F67">
        <v>80</v>
      </c>
    </row>
    <row r="68" spans="6:6" x14ac:dyDescent="0.35">
      <c r="F68">
        <v>90</v>
      </c>
    </row>
    <row r="69" spans="6:6" x14ac:dyDescent="0.35">
      <c r="F69">
        <v>100</v>
      </c>
    </row>
    <row r="70" spans="6:6" x14ac:dyDescent="0.35">
      <c r="F70">
        <v>110</v>
      </c>
    </row>
    <row r="71" spans="6:6" x14ac:dyDescent="0.35">
      <c r="F71">
        <v>120</v>
      </c>
    </row>
    <row r="72" spans="6:6" x14ac:dyDescent="0.35">
      <c r="F72">
        <v>130</v>
      </c>
    </row>
    <row r="73" spans="6:6" x14ac:dyDescent="0.35">
      <c r="F73">
        <v>140</v>
      </c>
    </row>
    <row r="74" spans="6:6" x14ac:dyDescent="0.35">
      <c r="F74">
        <v>150</v>
      </c>
    </row>
    <row r="75" spans="6:6" x14ac:dyDescent="0.35">
      <c r="F75">
        <v>160</v>
      </c>
    </row>
    <row r="76" spans="6:6" x14ac:dyDescent="0.35">
      <c r="F76">
        <v>170</v>
      </c>
    </row>
    <row r="77" spans="6:6" x14ac:dyDescent="0.35">
      <c r="F77">
        <v>180</v>
      </c>
    </row>
    <row r="78" spans="6:6" x14ac:dyDescent="0.35">
      <c r="F78">
        <v>190</v>
      </c>
    </row>
    <row r="79" spans="6:6" x14ac:dyDescent="0.35">
      <c r="F79">
        <v>200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256D11-FC41-4AB2-818C-45B065599BCC}">
  <dimension ref="B1:J7"/>
  <sheetViews>
    <sheetView tabSelected="1" workbookViewId="0">
      <selection activeCell="D12" sqref="D12"/>
    </sheetView>
  </sheetViews>
  <sheetFormatPr defaultRowHeight="14.5" x14ac:dyDescent="0.35"/>
  <cols>
    <col min="10" max="10" width="11.81640625" customWidth="1"/>
  </cols>
  <sheetData>
    <row r="1" spans="2:10" x14ac:dyDescent="0.35">
      <c r="I1" t="s">
        <v>165</v>
      </c>
      <c r="J1" t="s">
        <v>167</v>
      </c>
    </row>
    <row r="2" spans="2:10" x14ac:dyDescent="0.35">
      <c r="B2" t="s">
        <v>163</v>
      </c>
      <c r="C2" t="s">
        <v>162</v>
      </c>
      <c r="D2" t="s">
        <v>161</v>
      </c>
      <c r="E2" t="s">
        <v>160</v>
      </c>
      <c r="I2" t="s">
        <v>166</v>
      </c>
      <c r="J2" t="s">
        <v>164</v>
      </c>
    </row>
    <row r="3" spans="2:10" x14ac:dyDescent="0.35">
      <c r="B3">
        <f>C3*(D3/E3)</f>
        <v>340</v>
      </c>
      <c r="C3">
        <v>16</v>
      </c>
      <c r="D3">
        <v>85</v>
      </c>
      <c r="E3">
        <v>4</v>
      </c>
      <c r="I3" t="s">
        <v>159</v>
      </c>
      <c r="J3" t="s">
        <v>158</v>
      </c>
    </row>
    <row r="4" spans="2:10" x14ac:dyDescent="0.35">
      <c r="I4" t="s">
        <v>157</v>
      </c>
      <c r="J4" t="s">
        <v>156</v>
      </c>
    </row>
    <row r="7" spans="2:10" x14ac:dyDescent="0.35">
      <c r="B7">
        <f>340/16</f>
        <v>21.25</v>
      </c>
      <c r="C7">
        <f>B7*8</f>
        <v>170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F148E-F223-466A-A7C9-AAB69A928868}">
  <dimension ref="C11:I180"/>
  <sheetViews>
    <sheetView topLeftCell="B2" zoomScale="130" zoomScaleNormal="130" workbookViewId="0">
      <selection activeCell="D39" sqref="D39"/>
    </sheetView>
  </sheetViews>
  <sheetFormatPr defaultRowHeight="14.5" x14ac:dyDescent="0.35"/>
  <cols>
    <col min="5" max="5" width="11.1796875" bestFit="1" customWidth="1"/>
  </cols>
  <sheetData>
    <row r="11" spans="3:9" x14ac:dyDescent="0.35">
      <c r="C11" t="s">
        <v>150</v>
      </c>
    </row>
    <row r="14" spans="3:9" x14ac:dyDescent="0.35">
      <c r="D14">
        <v>0</v>
      </c>
      <c r="E14" s="6">
        <f>1/(((D14/100*3)+1)^3)</f>
        <v>1</v>
      </c>
      <c r="F14" t="s">
        <v>151</v>
      </c>
      <c r="G14" t="s">
        <v>152</v>
      </c>
      <c r="I14">
        <f t="shared" ref="I14:I45" si="0">255*E14</f>
        <v>255</v>
      </c>
    </row>
    <row r="15" spans="3:9" x14ac:dyDescent="0.35">
      <c r="D15">
        <v>1</v>
      </c>
      <c r="E15" s="6">
        <f t="shared" ref="E15:E78" si="1">1/(((D15/100*3)+1)^3)</f>
        <v>0.91514165935315961</v>
      </c>
      <c r="F15" t="s">
        <v>151</v>
      </c>
      <c r="G15" t="s">
        <v>152</v>
      </c>
      <c r="I15">
        <f t="shared" si="0"/>
        <v>233.36112313505569</v>
      </c>
    </row>
    <row r="16" spans="3:9" x14ac:dyDescent="0.35">
      <c r="D16">
        <v>2</v>
      </c>
      <c r="E16" s="6">
        <f t="shared" si="1"/>
        <v>0.8396192830323016</v>
      </c>
      <c r="F16" t="s">
        <v>151</v>
      </c>
      <c r="G16" t="s">
        <v>152</v>
      </c>
      <c r="I16">
        <f t="shared" si="0"/>
        <v>214.1029171732369</v>
      </c>
    </row>
    <row r="17" spans="4:9" x14ac:dyDescent="0.35">
      <c r="D17">
        <v>3</v>
      </c>
      <c r="E17" s="6">
        <f t="shared" si="1"/>
        <v>0.77218348006106419</v>
      </c>
      <c r="F17" t="s">
        <v>151</v>
      </c>
      <c r="G17" t="s">
        <v>152</v>
      </c>
      <c r="I17">
        <f t="shared" si="0"/>
        <v>196.90678741557136</v>
      </c>
    </row>
    <row r="18" spans="4:9" x14ac:dyDescent="0.35">
      <c r="D18">
        <v>4</v>
      </c>
      <c r="E18" s="6">
        <f t="shared" si="1"/>
        <v>0.71178024781341087</v>
      </c>
      <c r="F18" t="s">
        <v>151</v>
      </c>
      <c r="G18" t="s">
        <v>152</v>
      </c>
      <c r="I18">
        <f t="shared" si="0"/>
        <v>181.50396319241977</v>
      </c>
    </row>
    <row r="19" spans="4:9" x14ac:dyDescent="0.35">
      <c r="D19">
        <v>5</v>
      </c>
      <c r="E19" s="6">
        <f t="shared" si="1"/>
        <v>0.65751623243198831</v>
      </c>
      <c r="F19" t="s">
        <v>151</v>
      </c>
      <c r="G19" t="s">
        <v>152</v>
      </c>
      <c r="I19">
        <f t="shared" si="0"/>
        <v>167.66663927015702</v>
      </c>
    </row>
    <row r="20" spans="4:9" x14ac:dyDescent="0.35">
      <c r="D20">
        <v>6</v>
      </c>
      <c r="E20" s="6">
        <f t="shared" si="1"/>
        <v>0.6086308726792905</v>
      </c>
      <c r="F20" t="s">
        <v>151</v>
      </c>
      <c r="G20" t="s">
        <v>152</v>
      </c>
      <c r="I20">
        <f t="shared" si="0"/>
        <v>155.20087253321907</v>
      </c>
    </row>
    <row r="21" spans="4:9" x14ac:dyDescent="0.35">
      <c r="D21">
        <v>7</v>
      </c>
      <c r="E21" s="6">
        <f t="shared" si="1"/>
        <v>0.56447393005377744</v>
      </c>
      <c r="F21" t="s">
        <v>151</v>
      </c>
      <c r="G21" t="s">
        <v>152</v>
      </c>
      <c r="I21">
        <f t="shared" si="0"/>
        <v>143.94085216371326</v>
      </c>
    </row>
    <row r="22" spans="4:9" x14ac:dyDescent="0.35">
      <c r="D22">
        <v>8</v>
      </c>
      <c r="E22" s="6">
        <f>1/(((D22/100*3)+1)^3)</f>
        <v>0.52448726125339862</v>
      </c>
      <c r="F22" t="s">
        <v>151</v>
      </c>
      <c r="G22" t="s">
        <v>152</v>
      </c>
      <c r="I22">
        <f t="shared" si="0"/>
        <v>133.74425161961665</v>
      </c>
    </row>
    <row r="23" spans="4:9" x14ac:dyDescent="0.35">
      <c r="D23">
        <v>9</v>
      </c>
      <c r="E23" s="6">
        <f t="shared" si="1"/>
        <v>0.48818995275785831</v>
      </c>
      <c r="F23" t="s">
        <v>151</v>
      </c>
      <c r="G23" t="s">
        <v>152</v>
      </c>
      <c r="I23">
        <f t="shared" si="0"/>
        <v>124.48843795325386</v>
      </c>
    </row>
    <row r="24" spans="4:9" x14ac:dyDescent="0.35">
      <c r="D24">
        <v>10</v>
      </c>
      <c r="E24" s="6">
        <f t="shared" si="1"/>
        <v>0.45516613563950831</v>
      </c>
      <c r="F24" t="s">
        <v>151</v>
      </c>
      <c r="G24" t="s">
        <v>152</v>
      </c>
      <c r="I24">
        <f t="shared" si="0"/>
        <v>116.06736458807462</v>
      </c>
    </row>
    <row r="25" spans="4:9" x14ac:dyDescent="0.35">
      <c r="D25">
        <v>11</v>
      </c>
      <c r="E25" s="6">
        <f t="shared" si="1"/>
        <v>0.42505494897852919</v>
      </c>
      <c r="F25" t="s">
        <v>151</v>
      </c>
      <c r="G25" t="s">
        <v>152</v>
      </c>
      <c r="I25">
        <f t="shared" si="0"/>
        <v>108.38901198952495</v>
      </c>
    </row>
    <row r="26" spans="4:9" x14ac:dyDescent="0.35">
      <c r="D26">
        <v>12</v>
      </c>
      <c r="E26" s="6">
        <f t="shared" si="1"/>
        <v>0.3975422348870345</v>
      </c>
      <c r="F26" t="s">
        <v>151</v>
      </c>
      <c r="G26" t="s">
        <v>152</v>
      </c>
      <c r="I26">
        <f t="shared" si="0"/>
        <v>101.37326989619379</v>
      </c>
    </row>
    <row r="27" spans="4:9" x14ac:dyDescent="0.35">
      <c r="D27">
        <v>13</v>
      </c>
      <c r="E27" s="6">
        <f t="shared" si="1"/>
        <v>0.3723536361635808</v>
      </c>
      <c r="F27" t="s">
        <v>151</v>
      </c>
      <c r="G27" t="s">
        <v>152</v>
      </c>
      <c r="I27">
        <f t="shared" si="0"/>
        <v>94.950177221713105</v>
      </c>
    </row>
    <row r="28" spans="4:9" x14ac:dyDescent="0.35">
      <c r="D28">
        <v>14</v>
      </c>
      <c r="E28" s="6">
        <f t="shared" si="1"/>
        <v>0.34924883560438214</v>
      </c>
      <c r="F28" t="s">
        <v>151</v>
      </c>
      <c r="G28" t="s">
        <v>152</v>
      </c>
      <c r="I28">
        <f t="shared" si="0"/>
        <v>89.058453079117442</v>
      </c>
    </row>
    <row r="29" spans="4:9" x14ac:dyDescent="0.35">
      <c r="D29">
        <v>15</v>
      </c>
      <c r="E29" s="6">
        <f t="shared" si="1"/>
        <v>0.32801672885317151</v>
      </c>
      <c r="F29" t="s">
        <v>151</v>
      </c>
      <c r="G29" t="s">
        <v>152</v>
      </c>
      <c r="I29">
        <f t="shared" si="0"/>
        <v>83.644265857558736</v>
      </c>
    </row>
    <row r="30" spans="4:9" x14ac:dyDescent="0.35">
      <c r="D30">
        <v>16</v>
      </c>
      <c r="E30" s="6">
        <f t="shared" si="1"/>
        <v>0.30847136398633845</v>
      </c>
      <c r="F30" t="s">
        <v>151</v>
      </c>
      <c r="G30" t="s">
        <v>152</v>
      </c>
      <c r="I30">
        <f t="shared" si="0"/>
        <v>78.660197816516302</v>
      </c>
    </row>
    <row r="31" spans="4:9" x14ac:dyDescent="0.35">
      <c r="D31">
        <v>17</v>
      </c>
      <c r="E31" s="6">
        <f t="shared" si="1"/>
        <v>0.29044851349903034</v>
      </c>
      <c r="F31" t="s">
        <v>151</v>
      </c>
      <c r="G31" t="s">
        <v>152</v>
      </c>
      <c r="I31">
        <f t="shared" si="0"/>
        <v>74.064370942252737</v>
      </c>
    </row>
    <row r="32" spans="4:9" x14ac:dyDescent="0.35">
      <c r="D32">
        <v>18</v>
      </c>
      <c r="E32" s="6">
        <f t="shared" si="1"/>
        <v>0.27380277000786363</v>
      </c>
      <c r="F32" t="s">
        <v>151</v>
      </c>
      <c r="G32" t="s">
        <v>152</v>
      </c>
      <c r="I32">
        <f t="shared" si="0"/>
        <v>69.819706352005227</v>
      </c>
    </row>
    <row r="33" spans="4:9" x14ac:dyDescent="0.35">
      <c r="D33">
        <v>19</v>
      </c>
      <c r="E33" s="6">
        <f t="shared" si="1"/>
        <v>0.25840507734968382</v>
      </c>
      <c r="F33" t="s">
        <v>151</v>
      </c>
      <c r="G33" t="s">
        <v>152</v>
      </c>
      <c r="I33">
        <f t="shared" si="0"/>
        <v>65.89329472416938</v>
      </c>
    </row>
    <row r="34" spans="4:9" x14ac:dyDescent="0.35">
      <c r="D34">
        <v>20</v>
      </c>
      <c r="E34" s="6">
        <f t="shared" si="1"/>
        <v>0.24414062499999994</v>
      </c>
      <c r="F34" t="s">
        <v>151</v>
      </c>
      <c r="G34" t="s">
        <v>152</v>
      </c>
      <c r="I34">
        <f t="shared" si="0"/>
        <v>62.255859374999986</v>
      </c>
    </row>
    <row r="35" spans="4:9" x14ac:dyDescent="0.35">
      <c r="D35">
        <v>21</v>
      </c>
      <c r="E35" s="6">
        <f t="shared" si="1"/>
        <v>0.23090704675198068</v>
      </c>
      <c r="F35" t="s">
        <v>151</v>
      </c>
      <c r="G35" t="s">
        <v>152</v>
      </c>
      <c r="I35">
        <f t="shared" si="0"/>
        <v>58.881296921755073</v>
      </c>
    </row>
    <row r="36" spans="4:9" x14ac:dyDescent="0.35">
      <c r="D36">
        <v>22</v>
      </c>
      <c r="E36" s="6">
        <f t="shared" si="1"/>
        <v>0.2186128750741097</v>
      </c>
      <c r="F36" t="s">
        <v>151</v>
      </c>
      <c r="G36" t="s">
        <v>152</v>
      </c>
      <c r="I36">
        <f t="shared" si="0"/>
        <v>55.746283143897976</v>
      </c>
    </row>
    <row r="37" spans="4:9" x14ac:dyDescent="0.35">
      <c r="D37">
        <v>23</v>
      </c>
      <c r="E37" s="6">
        <f t="shared" si="1"/>
        <v>0.20717621103300343</v>
      </c>
      <c r="F37" t="s">
        <v>151</v>
      </c>
      <c r="G37" t="s">
        <v>152</v>
      </c>
      <c r="I37">
        <f t="shared" si="0"/>
        <v>52.829933813415877</v>
      </c>
    </row>
    <row r="38" spans="4:9" x14ac:dyDescent="0.35">
      <c r="D38">
        <v>24</v>
      </c>
      <c r="E38" s="6">
        <f t="shared" si="1"/>
        <v>0.19652357654043043</v>
      </c>
      <c r="F38" t="s">
        <v>151</v>
      </c>
      <c r="G38" t="s">
        <v>152</v>
      </c>
      <c r="I38">
        <f t="shared" si="0"/>
        <v>50.113512017809761</v>
      </c>
    </row>
    <row r="39" spans="4:9" x14ac:dyDescent="0.35">
      <c r="D39">
        <v>25</v>
      </c>
      <c r="E39" s="6">
        <f t="shared" si="1"/>
        <v>0.18658892128279883</v>
      </c>
      <c r="F39" t="s">
        <v>151</v>
      </c>
      <c r="G39" t="s">
        <v>152</v>
      </c>
      <c r="I39">
        <f t="shared" si="0"/>
        <v>47.580174927113703</v>
      </c>
    </row>
    <row r="40" spans="4:9" x14ac:dyDescent="0.35">
      <c r="D40">
        <v>26</v>
      </c>
      <c r="E40" s="6">
        <f t="shared" si="1"/>
        <v>0.17731276127035372</v>
      </c>
      <c r="F40" t="s">
        <v>151</v>
      </c>
      <c r="G40" t="s">
        <v>152</v>
      </c>
      <c r="I40">
        <f t="shared" si="0"/>
        <v>45.214754123940203</v>
      </c>
    </row>
    <row r="41" spans="4:9" x14ac:dyDescent="0.35">
      <c r="D41">
        <v>27</v>
      </c>
      <c r="E41" s="6">
        <f t="shared" si="1"/>
        <v>0.16864142970156706</v>
      </c>
      <c r="F41" t="s">
        <v>151</v>
      </c>
      <c r="G41" t="s">
        <v>152</v>
      </c>
      <c r="I41">
        <f t="shared" si="0"/>
        <v>43.003564573899602</v>
      </c>
    </row>
    <row r="42" spans="4:9" x14ac:dyDescent="0.35">
      <c r="D42">
        <v>28</v>
      </c>
      <c r="E42" s="6">
        <f t="shared" si="1"/>
        <v>0.16052642393359084</v>
      </c>
      <c r="F42" t="s">
        <v>151</v>
      </c>
      <c r="G42" t="s">
        <v>152</v>
      </c>
      <c r="I42">
        <f t="shared" si="0"/>
        <v>40.934238103065667</v>
      </c>
    </row>
    <row r="43" spans="4:9" x14ac:dyDescent="0.35">
      <c r="D43">
        <v>29</v>
      </c>
      <c r="E43" s="6">
        <f t="shared" si="1"/>
        <v>0.15292383490770972</v>
      </c>
      <c r="F43" t="s">
        <v>151</v>
      </c>
      <c r="G43" t="s">
        <v>152</v>
      </c>
      <c r="I43">
        <f t="shared" si="0"/>
        <v>38.995577901465978</v>
      </c>
    </row>
    <row r="44" spans="4:9" x14ac:dyDescent="0.35">
      <c r="D44">
        <v>30</v>
      </c>
      <c r="E44" s="6">
        <f t="shared" si="1"/>
        <v>0.14579384749963553</v>
      </c>
      <c r="F44" t="s">
        <v>151</v>
      </c>
      <c r="G44" t="s">
        <v>152</v>
      </c>
      <c r="I44">
        <f t="shared" si="0"/>
        <v>37.177431112407064</v>
      </c>
    </row>
    <row r="45" spans="4:9" x14ac:dyDescent="0.35">
      <c r="D45">
        <v>31</v>
      </c>
      <c r="E45" s="6">
        <f t="shared" si="1"/>
        <v>0.13910030202848581</v>
      </c>
      <c r="F45" t="s">
        <v>151</v>
      </c>
      <c r="G45" t="s">
        <v>152</v>
      </c>
      <c r="I45">
        <f t="shared" si="0"/>
        <v>35.470577017263878</v>
      </c>
    </row>
    <row r="46" spans="4:9" x14ac:dyDescent="0.35">
      <c r="D46">
        <v>32</v>
      </c>
      <c r="E46" s="6">
        <f t="shared" si="1"/>
        <v>0.13281030862990761</v>
      </c>
      <c r="F46" t="s">
        <v>151</v>
      </c>
      <c r="G46" t="s">
        <v>152</v>
      </c>
      <c r="I46">
        <f t="shared" ref="I46:I77" si="2">255*E46</f>
        <v>33.866628700626443</v>
      </c>
    </row>
    <row r="47" spans="4:9" x14ac:dyDescent="0.35">
      <c r="D47">
        <v>33</v>
      </c>
      <c r="E47" s="6">
        <f t="shared" si="1"/>
        <v>0.12689390743013315</v>
      </c>
      <c r="F47" t="s">
        <v>151</v>
      </c>
      <c r="G47" t="s">
        <v>152</v>
      </c>
      <c r="I47">
        <f t="shared" si="2"/>
        <v>32.357946394683957</v>
      </c>
    </row>
    <row r="48" spans="4:9" x14ac:dyDescent="0.35">
      <c r="D48">
        <v>34</v>
      </c>
      <c r="E48" s="6">
        <f t="shared" si="1"/>
        <v>0.12132376849095557</v>
      </c>
      <c r="F48" t="s">
        <v>151</v>
      </c>
      <c r="G48" t="s">
        <v>152</v>
      </c>
      <c r="I48">
        <f t="shared" si="2"/>
        <v>30.937560965193668</v>
      </c>
    </row>
    <row r="49" spans="4:9" x14ac:dyDescent="0.35">
      <c r="D49">
        <v>35</v>
      </c>
      <c r="E49" s="6">
        <f t="shared" si="1"/>
        <v>0.11607492636496861</v>
      </c>
      <c r="F49" t="s">
        <v>151</v>
      </c>
      <c r="G49" t="s">
        <v>152</v>
      </c>
      <c r="I49">
        <f t="shared" si="2"/>
        <v>29.599106223066993</v>
      </c>
    </row>
    <row r="50" spans="4:9" x14ac:dyDescent="0.35">
      <c r="D50">
        <v>36</v>
      </c>
      <c r="E50" s="6">
        <f t="shared" si="1"/>
        <v>0.11112454483386436</v>
      </c>
      <c r="F50" t="s">
        <v>151</v>
      </c>
      <c r="G50" t="s">
        <v>152</v>
      </c>
      <c r="I50">
        <f t="shared" si="2"/>
        <v>28.336758932635412</v>
      </c>
    </row>
    <row r="51" spans="4:9" x14ac:dyDescent="0.35">
      <c r="D51">
        <v>37</v>
      </c>
      <c r="E51" s="6">
        <f t="shared" si="1"/>
        <v>0.10645170802297783</v>
      </c>
      <c r="F51" t="s">
        <v>151</v>
      </c>
      <c r="G51" t="s">
        <v>152</v>
      </c>
      <c r="I51">
        <f t="shared" si="2"/>
        <v>27.145185545859349</v>
      </c>
    </row>
    <row r="52" spans="4:9" x14ac:dyDescent="0.35">
      <c r="D52">
        <v>38</v>
      </c>
      <c r="E52" s="6">
        <f t="shared" si="1"/>
        <v>0.10203723461135648</v>
      </c>
      <c r="F52" t="s">
        <v>151</v>
      </c>
      <c r="G52" t="s">
        <v>152</v>
      </c>
      <c r="I52">
        <f t="shared" si="2"/>
        <v>26.019494825895904</v>
      </c>
    </row>
    <row r="53" spans="4:9" x14ac:dyDescent="0.35">
      <c r="D53">
        <v>39</v>
      </c>
      <c r="E53" s="6">
        <f t="shared" si="1"/>
        <v>9.7863512303841146E-2</v>
      </c>
      <c r="F53" t="s">
        <v>151</v>
      </c>
      <c r="G53" t="s">
        <v>152</v>
      </c>
      <c r="I53">
        <f t="shared" si="2"/>
        <v>24.955195637479491</v>
      </c>
    </row>
    <row r="54" spans="4:9" x14ac:dyDescent="0.35">
      <c r="D54">
        <v>40</v>
      </c>
      <c r="E54" s="6">
        <f t="shared" si="1"/>
        <v>9.3914350112697192E-2</v>
      </c>
      <c r="F54" t="s">
        <v>151</v>
      </c>
      <c r="G54" t="s">
        <v>152</v>
      </c>
      <c r="I54">
        <f t="shared" si="2"/>
        <v>23.948159278737783</v>
      </c>
    </row>
    <row r="55" spans="4:9" x14ac:dyDescent="0.35">
      <c r="D55">
        <v>41</v>
      </c>
      <c r="E55" s="6">
        <f t="shared" si="1"/>
        <v>9.0174846321772528E-2</v>
      </c>
      <c r="F55" t="s">
        <v>151</v>
      </c>
      <c r="G55" t="s">
        <v>152</v>
      </c>
      <c r="I55">
        <f t="shared" si="2"/>
        <v>22.994585812051994</v>
      </c>
    </row>
    <row r="56" spans="4:9" x14ac:dyDescent="0.35">
      <c r="D56">
        <v>42</v>
      </c>
      <c r="E56" s="6">
        <f t="shared" si="1"/>
        <v>8.6631270284711973E-2</v>
      </c>
      <c r="F56" t="s">
        <v>151</v>
      </c>
      <c r="G56" t="s">
        <v>152</v>
      </c>
      <c r="I56">
        <f t="shared" si="2"/>
        <v>22.090973922601552</v>
      </c>
    </row>
    <row r="57" spans="4:9" x14ac:dyDescent="0.35">
      <c r="D57">
        <v>43</v>
      </c>
      <c r="E57" s="6">
        <f t="shared" si="1"/>
        <v>8.3270956447707614E-2</v>
      </c>
      <c r="F57" t="s">
        <v>151</v>
      </c>
      <c r="G57" t="s">
        <v>152</v>
      </c>
      <c r="I57">
        <f t="shared" si="2"/>
        <v>21.23409389416544</v>
      </c>
    </row>
    <row r="58" spans="4:9" x14ac:dyDescent="0.35">
      <c r="D58">
        <v>44</v>
      </c>
      <c r="E58" s="6">
        <f t="shared" si="1"/>
        <v>8.0082209192668799E-2</v>
      </c>
      <c r="F58" t="s">
        <v>151</v>
      </c>
      <c r="G58" t="s">
        <v>152</v>
      </c>
      <c r="I58">
        <f t="shared" si="2"/>
        <v>20.420963344130545</v>
      </c>
    </row>
    <row r="59" spans="4:9" x14ac:dyDescent="0.35">
      <c r="D59">
        <v>45</v>
      </c>
      <c r="E59" s="6">
        <f t="shared" si="1"/>
        <v>7.7054217273629141E-2</v>
      </c>
      <c r="F59" t="s">
        <v>151</v>
      </c>
      <c r="G59" t="s">
        <v>152</v>
      </c>
      <c r="I59">
        <f t="shared" si="2"/>
        <v>19.64882540477543</v>
      </c>
    </row>
    <row r="60" spans="4:9" x14ac:dyDescent="0.35">
      <c r="D60">
        <v>46</v>
      </c>
      <c r="E60" s="6">
        <f t="shared" si="1"/>
        <v>7.4176976771924794E-2</v>
      </c>
      <c r="F60" t="s">
        <v>151</v>
      </c>
      <c r="G60" t="s">
        <v>152</v>
      </c>
      <c r="I60">
        <f t="shared" si="2"/>
        <v>18.915129076840824</v>
      </c>
    </row>
    <row r="61" spans="4:9" x14ac:dyDescent="0.35">
      <c r="D61">
        <v>47</v>
      </c>
      <c r="E61" s="6">
        <f t="shared" si="1"/>
        <v>7.1441221627743925E-2</v>
      </c>
      <c r="F61" t="s">
        <v>151</v>
      </c>
      <c r="G61" t="s">
        <v>152</v>
      </c>
      <c r="I61">
        <f t="shared" si="2"/>
        <v>18.217511515074701</v>
      </c>
    </row>
    <row r="62" spans="4:9" x14ac:dyDescent="0.35">
      <c r="D62">
        <v>48</v>
      </c>
      <c r="E62" s="6">
        <f t="shared" si="1"/>
        <v>6.8838360920077016E-2</v>
      </c>
      <c r="F62" t="s">
        <v>151</v>
      </c>
      <c r="G62" t="s">
        <v>152</v>
      </c>
      <c r="I62">
        <f t="shared" si="2"/>
        <v>17.55378203461964</v>
      </c>
    </row>
    <row r="63" spans="4:9" x14ac:dyDescent="0.35">
      <c r="D63">
        <v>49</v>
      </c>
      <c r="E63" s="6">
        <f t="shared" si="1"/>
        <v>6.6360422166424932E-2</v>
      </c>
      <c r="F63" t="s">
        <v>151</v>
      </c>
      <c r="G63" t="s">
        <v>152</v>
      </c>
      <c r="I63">
        <f t="shared" si="2"/>
        <v>16.921907652438357</v>
      </c>
    </row>
    <row r="64" spans="4:9" x14ac:dyDescent="0.35">
      <c r="D64">
        <v>50</v>
      </c>
      <c r="E64" s="6">
        <f t="shared" si="1"/>
        <v>6.4000000000000001E-2</v>
      </c>
      <c r="F64" t="s">
        <v>151</v>
      </c>
      <c r="G64" t="s">
        <v>152</v>
      </c>
      <c r="I64">
        <f t="shared" si="2"/>
        <v>16.32</v>
      </c>
    </row>
    <row r="65" spans="4:9" x14ac:dyDescent="0.35">
      <c r="D65">
        <v>51</v>
      </c>
      <c r="E65" s="6">
        <f t="shared" si="1"/>
        <v>6.175020965739933E-2</v>
      </c>
      <c r="F65" t="s">
        <v>151</v>
      </c>
      <c r="G65" t="s">
        <v>152</v>
      </c>
      <c r="I65">
        <f t="shared" si="2"/>
        <v>15.746303462636829</v>
      </c>
    </row>
    <row r="66" spans="4:9" x14ac:dyDescent="0.35">
      <c r="D66">
        <v>52</v>
      </c>
      <c r="E66" s="6">
        <f t="shared" si="1"/>
        <v>5.9604644775390618E-2</v>
      </c>
      <c r="F66" t="s">
        <v>151</v>
      </c>
      <c r="G66" t="s">
        <v>152</v>
      </c>
      <c r="I66">
        <f t="shared" si="2"/>
        <v>15.199184417724608</v>
      </c>
    </row>
    <row r="67" spans="4:9" x14ac:dyDescent="0.35">
      <c r="D67">
        <v>53</v>
      </c>
      <c r="E67" s="6">
        <f t="shared" si="1"/>
        <v>5.7557339052844506E-2</v>
      </c>
      <c r="F67" t="s">
        <v>151</v>
      </c>
      <c r="G67" t="s">
        <v>152</v>
      </c>
      <c r="I67">
        <f t="shared" si="2"/>
        <v>14.67712145847535</v>
      </c>
    </row>
    <row r="68" spans="4:9" x14ac:dyDescent="0.35">
      <c r="D68">
        <v>54</v>
      </c>
      <c r="E68" s="6">
        <f t="shared" si="1"/>
        <v>5.5602731384094314E-2</v>
      </c>
      <c r="F68" t="s">
        <v>151</v>
      </c>
      <c r="G68" t="s">
        <v>152</v>
      </c>
      <c r="I68">
        <f t="shared" si="2"/>
        <v>14.178696502944049</v>
      </c>
    </row>
    <row r="69" spans="4:9" x14ac:dyDescent="0.35">
      <c r="D69">
        <v>55</v>
      </c>
      <c r="E69" s="6">
        <f t="shared" si="1"/>
        <v>5.3735634114067295E-2</v>
      </c>
      <c r="F69" t="s">
        <v>151</v>
      </c>
      <c r="G69" t="s">
        <v>152</v>
      </c>
      <c r="I69">
        <f t="shared" si="2"/>
        <v>13.70258669908716</v>
      </c>
    </row>
    <row r="70" spans="4:9" x14ac:dyDescent="0.35">
      <c r="D70">
        <v>56</v>
      </c>
      <c r="E70" s="6">
        <f t="shared" si="1"/>
        <v>5.1951204104228238E-2</v>
      </c>
      <c r="F70" t="s">
        <v>151</v>
      </c>
      <c r="G70" t="s">
        <v>152</v>
      </c>
      <c r="I70">
        <f t="shared" si="2"/>
        <v>13.247557046578201</v>
      </c>
    </row>
    <row r="71" spans="4:9" x14ac:dyDescent="0.35">
      <c r="D71">
        <v>57</v>
      </c>
      <c r="E71" s="6">
        <f t="shared" si="1"/>
        <v>5.0244916332416546E-2</v>
      </c>
      <c r="F71" t="s">
        <v>151</v>
      </c>
      <c r="G71" t="s">
        <v>152</v>
      </c>
      <c r="I71">
        <f t="shared" si="2"/>
        <v>12.812453664766219</v>
      </c>
    </row>
    <row r="72" spans="4:9" x14ac:dyDescent="0.35">
      <c r="D72">
        <v>58</v>
      </c>
      <c r="E72" s="6">
        <f t="shared" si="1"/>
        <v>4.8612539779641313E-2</v>
      </c>
      <c r="F72" t="s">
        <v>151</v>
      </c>
      <c r="G72" t="s">
        <v>152</v>
      </c>
      <c r="I72">
        <f t="shared" si="2"/>
        <v>12.396197643808534</v>
      </c>
    </row>
    <row r="73" spans="4:9" x14ac:dyDescent="0.35">
      <c r="D73">
        <v>59</v>
      </c>
      <c r="E73" s="6">
        <f t="shared" si="1"/>
        <v>4.7050115383350459E-2</v>
      </c>
      <c r="F73" t="s">
        <v>151</v>
      </c>
      <c r="G73" t="s">
        <v>152</v>
      </c>
      <c r="I73">
        <f t="shared" si="2"/>
        <v>11.997779422754368</v>
      </c>
    </row>
    <row r="74" spans="4:9" x14ac:dyDescent="0.35">
      <c r="D74">
        <v>60</v>
      </c>
      <c r="E74" s="6">
        <f t="shared" si="1"/>
        <v>4.555393586005832E-2</v>
      </c>
      <c r="F74" t="s">
        <v>151</v>
      </c>
      <c r="G74" t="s">
        <v>152</v>
      </c>
      <c r="I74">
        <f t="shared" si="2"/>
        <v>11.616253644314872</v>
      </c>
    </row>
    <row r="75" spans="4:9" x14ac:dyDescent="0.35">
      <c r="D75">
        <v>61</v>
      </c>
      <c r="E75" s="6">
        <f t="shared" si="1"/>
        <v>4.4120527220887253E-2</v>
      </c>
      <c r="F75" t="s">
        <v>151</v>
      </c>
      <c r="G75" t="s">
        <v>152</v>
      </c>
      <c r="I75">
        <f t="shared" si="2"/>
        <v>11.25073444132625</v>
      </c>
    </row>
    <row r="76" spans="4:9" x14ac:dyDescent="0.35">
      <c r="D76">
        <v>62</v>
      </c>
      <c r="E76" s="6">
        <f t="shared" si="1"/>
        <v>4.2746631821892235E-2</v>
      </c>
      <c r="F76" t="s">
        <v>151</v>
      </c>
      <c r="G76" t="s">
        <v>152</v>
      </c>
      <c r="I76">
        <f t="shared" si="2"/>
        <v>10.90039111458252</v>
      </c>
    </row>
    <row r="77" spans="4:9" x14ac:dyDescent="0.35">
      <c r="D77">
        <v>63</v>
      </c>
      <c r="E77" s="6">
        <f t="shared" si="1"/>
        <v>4.1429192807278969E-2</v>
      </c>
      <c r="F77" t="s">
        <v>151</v>
      </c>
      <c r="G77" t="s">
        <v>152</v>
      </c>
      <c r="I77">
        <f t="shared" si="2"/>
        <v>10.564444165856138</v>
      </c>
    </row>
    <row r="78" spans="4:9" x14ac:dyDescent="0.35">
      <c r="D78">
        <v>64</v>
      </c>
      <c r="E78" s="6">
        <f t="shared" si="1"/>
        <v>4.016533981805423E-2</v>
      </c>
      <c r="F78" t="s">
        <v>151</v>
      </c>
      <c r="G78" t="s">
        <v>152</v>
      </c>
      <c r="I78">
        <f t="shared" ref="I78:I109" si="3">255*E78</f>
        <v>10.242161653603828</v>
      </c>
    </row>
    <row r="79" spans="4:9" x14ac:dyDescent="0.35">
      <c r="D79">
        <v>65</v>
      </c>
      <c r="E79" s="6">
        <f t="shared" ref="E79:E142" si="4">1/(((D79/100*3)+1)^3)</f>
        <v>3.895237585147459E-2</v>
      </c>
      <c r="F79" t="s">
        <v>151</v>
      </c>
      <c r="G79" t="s">
        <v>152</v>
      </c>
      <c r="I79">
        <f t="shared" si="3"/>
        <v>9.9328558421260205</v>
      </c>
    </row>
    <row r="80" spans="4:9" x14ac:dyDescent="0.35">
      <c r="D80">
        <v>66</v>
      </c>
      <c r="E80" s="6">
        <f t="shared" si="4"/>
        <v>3.7787765168084519E-2</v>
      </c>
      <c r="F80" t="s">
        <v>151</v>
      </c>
      <c r="G80" t="s">
        <v>152</v>
      </c>
      <c r="I80">
        <f t="shared" si="3"/>
        <v>9.6358801178615519</v>
      </c>
    </row>
    <row r="81" spans="4:9" x14ac:dyDescent="0.35">
      <c r="D81">
        <v>67</v>
      </c>
      <c r="E81" s="6">
        <f t="shared" si="4"/>
        <v>3.6669122153316448E-2</v>
      </c>
      <c r="F81" t="s">
        <v>151</v>
      </c>
      <c r="G81" t="s">
        <v>152</v>
      </c>
      <c r="I81">
        <f t="shared" si="3"/>
        <v>9.3506261490956941</v>
      </c>
    </row>
    <row r="82" spans="4:9" x14ac:dyDescent="0.35">
      <c r="D82">
        <v>68</v>
      </c>
      <c r="E82" s="6">
        <f t="shared" si="4"/>
        <v>3.5594201049715703E-2</v>
      </c>
      <c r="F82" t="s">
        <v>151</v>
      </c>
      <c r="G82" t="s">
        <v>152</v>
      </c>
      <c r="I82">
        <f t="shared" si="3"/>
        <v>9.0765212676775047</v>
      </c>
    </row>
    <row r="83" spans="4:9" x14ac:dyDescent="0.35">
      <c r="D83">
        <v>69</v>
      </c>
      <c r="E83" s="6">
        <f t="shared" si="4"/>
        <v>3.4560886483973451E-2</v>
      </c>
      <c r="F83" t="s">
        <v>151</v>
      </c>
      <c r="G83" t="s">
        <v>152</v>
      </c>
      <c r="I83">
        <f t="shared" si="3"/>
        <v>8.8130260534132301</v>
      </c>
    </row>
    <row r="84" spans="4:9" x14ac:dyDescent="0.35">
      <c r="D84">
        <v>70</v>
      </c>
      <c r="E84" s="6">
        <f t="shared" si="4"/>
        <v>3.3567184720217524E-2</v>
      </c>
      <c r="F84" t="s">
        <v>151</v>
      </c>
      <c r="G84" t="s">
        <v>152</v>
      </c>
      <c r="I84">
        <f t="shared" si="3"/>
        <v>8.5596321036554688</v>
      </c>
    </row>
    <row r="85" spans="4:9" x14ac:dyDescent="0.35">
      <c r="D85">
        <v>71</v>
      </c>
      <c r="E85" s="6">
        <f t="shared" si="4"/>
        <v>3.2611215577516749E-2</v>
      </c>
      <c r="F85" t="s">
        <v>151</v>
      </c>
      <c r="G85" t="s">
        <v>152</v>
      </c>
      <c r="I85">
        <f t="shared" si="3"/>
        <v>8.3158599722667716</v>
      </c>
    </row>
    <row r="86" spans="4:9" x14ac:dyDescent="0.35">
      <c r="D86">
        <v>72</v>
      </c>
      <c r="E86" s="6">
        <f t="shared" si="4"/>
        <v>3.1691204955388914E-2</v>
      </c>
      <c r="F86" t="s">
        <v>151</v>
      </c>
      <c r="G86" t="s">
        <v>152</v>
      </c>
      <c r="I86">
        <f t="shared" si="3"/>
        <v>8.081257263624174</v>
      </c>
    </row>
    <row r="87" spans="4:9" x14ac:dyDescent="0.35">
      <c r="D87">
        <v>73</v>
      </c>
      <c r="E87" s="6">
        <f t="shared" si="4"/>
        <v>3.080547791633842E-2</v>
      </c>
      <c r="F87" t="s">
        <v>151</v>
      </c>
      <c r="G87" t="s">
        <v>152</v>
      </c>
      <c r="I87">
        <f t="shared" si="3"/>
        <v>7.8553968686662969</v>
      </c>
    </row>
    <row r="88" spans="4:9" x14ac:dyDescent="0.35">
      <c r="D88">
        <v>74</v>
      </c>
      <c r="E88" s="6">
        <f t="shared" si="4"/>
        <v>2.9952452279153993E-2</v>
      </c>
      <c r="F88" t="s">
        <v>151</v>
      </c>
      <c r="G88" t="s">
        <v>152</v>
      </c>
      <c r="I88">
        <f t="shared" si="3"/>
        <v>7.6378753311842678</v>
      </c>
    </row>
    <row r="89" spans="4:9" x14ac:dyDescent="0.35">
      <c r="D89">
        <v>75</v>
      </c>
      <c r="E89" s="6">
        <f t="shared" si="4"/>
        <v>2.9130632680928539E-2</v>
      </c>
      <c r="F89" t="s">
        <v>151</v>
      </c>
      <c r="G89" t="s">
        <v>152</v>
      </c>
      <c r="I89">
        <f t="shared" si="3"/>
        <v>7.4283113336367776</v>
      </c>
    </row>
    <row r="90" spans="4:9" x14ac:dyDescent="0.35">
      <c r="D90">
        <v>76</v>
      </c>
      <c r="E90" s="6">
        <f t="shared" si="4"/>
        <v>2.8338605069572406E-2</v>
      </c>
      <c r="F90" t="s">
        <v>151</v>
      </c>
      <c r="G90" t="s">
        <v>152</v>
      </c>
      <c r="I90">
        <f t="shared" si="3"/>
        <v>7.226344292740964</v>
      </c>
    </row>
    <row r="91" spans="4:9" x14ac:dyDescent="0.35">
      <c r="D91">
        <v>77</v>
      </c>
      <c r="E91" s="6">
        <f t="shared" si="4"/>
        <v>2.7575031592024315E-2</v>
      </c>
      <c r="F91" t="s">
        <v>151</v>
      </c>
      <c r="G91" t="s">
        <v>152</v>
      </c>
      <c r="I91">
        <f t="shared" si="3"/>
        <v>7.0316330559661999</v>
      </c>
    </row>
    <row r="92" spans="4:9" x14ac:dyDescent="0.35">
      <c r="D92">
        <v>78</v>
      </c>
      <c r="E92" s="6">
        <f t="shared" si="4"/>
        <v>2.6838645846461905E-2</v>
      </c>
      <c r="F92" t="s">
        <v>151</v>
      </c>
      <c r="G92" t="s">
        <v>152</v>
      </c>
      <c r="I92">
        <f t="shared" si="3"/>
        <v>6.8438546908477855</v>
      </c>
    </row>
    <row r="93" spans="4:9" x14ac:dyDescent="0.35">
      <c r="D93">
        <v>79</v>
      </c>
      <c r="E93" s="6">
        <f t="shared" si="4"/>
        <v>2.6128248469609691E-2</v>
      </c>
      <c r="F93" t="s">
        <v>151</v>
      </c>
      <c r="G93" t="s">
        <v>152</v>
      </c>
      <c r="I93">
        <f t="shared" si="3"/>
        <v>6.6627033597504717</v>
      </c>
    </row>
    <row r="94" spans="4:9" x14ac:dyDescent="0.35">
      <c r="D94">
        <v>80</v>
      </c>
      <c r="E94" s="6">
        <f t="shared" si="4"/>
        <v>2.5442703032770197E-2</v>
      </c>
      <c r="F94" t="s">
        <v>151</v>
      </c>
      <c r="G94" t="s">
        <v>152</v>
      </c>
      <c r="I94">
        <f t="shared" si="3"/>
        <v>6.4878892733563998</v>
      </c>
    </row>
    <row r="95" spans="4:9" x14ac:dyDescent="0.35">
      <c r="D95">
        <v>81</v>
      </c>
      <c r="E95" s="6">
        <f t="shared" si="4"/>
        <v>2.4780932222490046E-2</v>
      </c>
      <c r="F95" t="s">
        <v>151</v>
      </c>
      <c r="G95" t="s">
        <v>152</v>
      </c>
      <c r="I95">
        <f t="shared" si="3"/>
        <v>6.3191377167349616</v>
      </c>
    </row>
    <row r="96" spans="4:9" x14ac:dyDescent="0.35">
      <c r="D96">
        <v>82</v>
      </c>
      <c r="E96" s="6">
        <f t="shared" si="4"/>
        <v>2.414191428384363E-2</v>
      </c>
      <c r="F96" t="s">
        <v>151</v>
      </c>
      <c r="G96" t="s">
        <v>152</v>
      </c>
      <c r="I96">
        <f t="shared" si="3"/>
        <v>6.1561881423801257</v>
      </c>
    </row>
    <row r="97" spans="4:9" x14ac:dyDescent="0.35">
      <c r="D97">
        <v>83</v>
      </c>
      <c r="E97" s="6">
        <f t="shared" si="4"/>
        <v>2.3524679706192753E-2</v>
      </c>
      <c r="F97" t="s">
        <v>151</v>
      </c>
      <c r="G97" t="s">
        <v>152</v>
      </c>
      <c r="I97">
        <f t="shared" si="3"/>
        <v>5.9987933250791521</v>
      </c>
    </row>
    <row r="98" spans="4:9" x14ac:dyDescent="0.35">
      <c r="D98">
        <v>84</v>
      </c>
      <c r="E98" s="6">
        <f t="shared" si="4"/>
        <v>2.292830813298272E-2</v>
      </c>
      <c r="F98" t="s">
        <v>151</v>
      </c>
      <c r="G98" t="s">
        <v>152</v>
      </c>
      <c r="I98">
        <f t="shared" si="3"/>
        <v>5.8467185739105938</v>
      </c>
    </row>
    <row r="99" spans="4:9" x14ac:dyDescent="0.35">
      <c r="D99">
        <v>85</v>
      </c>
      <c r="E99" s="6">
        <f t="shared" si="4"/>
        <v>2.2351925478680458E-2</v>
      </c>
      <c r="F99" t="s">
        <v>151</v>
      </c>
      <c r="G99" t="s">
        <v>152</v>
      </c>
      <c r="I99">
        <f t="shared" si="3"/>
        <v>5.6997409970635164</v>
      </c>
    </row>
    <row r="100" spans="4:9" x14ac:dyDescent="0.35">
      <c r="D100">
        <v>86</v>
      </c>
      <c r="E100" s="6">
        <f t="shared" si="4"/>
        <v>2.1794701237363653E-2</v>
      </c>
      <c r="F100" t="s">
        <v>151</v>
      </c>
      <c r="G100" t="s">
        <v>152</v>
      </c>
      <c r="I100">
        <f t="shared" si="3"/>
        <v>5.557648815527731</v>
      </c>
    </row>
    <row r="101" spans="4:9" x14ac:dyDescent="0.35">
      <c r="D101">
        <v>87</v>
      </c>
      <c r="E101" s="6">
        <f t="shared" si="4"/>
        <v>2.1255845968746981E-2</v>
      </c>
      <c r="F101" t="s">
        <v>151</v>
      </c>
      <c r="G101" t="s">
        <v>152</v>
      </c>
      <c r="I101">
        <f t="shared" si="3"/>
        <v>5.4202407220304805</v>
      </c>
    </row>
    <row r="102" spans="4:9" x14ac:dyDescent="0.35">
      <c r="D102">
        <v>88</v>
      </c>
      <c r="E102" s="6">
        <f t="shared" si="4"/>
        <v>2.0734608948592765E-2</v>
      </c>
      <c r="F102" t="s">
        <v>151</v>
      </c>
      <c r="G102" t="s">
        <v>152</v>
      </c>
      <c r="I102">
        <f t="shared" si="3"/>
        <v>5.2873252818911549</v>
      </c>
    </row>
    <row r="103" spans="4:9" x14ac:dyDescent="0.35">
      <c r="D103">
        <v>89</v>
      </c>
      <c r="E103" s="6">
        <f t="shared" si="4"/>
        <v>2.0230275971511971E-2</v>
      </c>
      <c r="F103" t="s">
        <v>151</v>
      </c>
      <c r="G103" t="s">
        <v>152</v>
      </c>
      <c r="I103">
        <f t="shared" si="3"/>
        <v>5.1587203727355524</v>
      </c>
    </row>
    <row r="104" spans="4:9" x14ac:dyDescent="0.35">
      <c r="D104">
        <v>90</v>
      </c>
      <c r="E104" s="6">
        <f t="shared" si="4"/>
        <v>1.9742167295125658E-2</v>
      </c>
      <c r="F104" t="s">
        <v>151</v>
      </c>
      <c r="G104" t="s">
        <v>152</v>
      </c>
      <c r="I104">
        <f t="shared" si="3"/>
        <v>5.0342526602570432</v>
      </c>
    </row>
    <row r="105" spans="4:9" x14ac:dyDescent="0.35">
      <c r="D105">
        <v>91</v>
      </c>
      <c r="E105" s="6">
        <f t="shared" si="4"/>
        <v>1.9269635715437352E-2</v>
      </c>
      <c r="F105" t="s">
        <v>151</v>
      </c>
      <c r="G105" t="s">
        <v>152</v>
      </c>
      <c r="I105">
        <f t="shared" si="3"/>
        <v>4.9137571074365249</v>
      </c>
    </row>
    <row r="106" spans="4:9" x14ac:dyDescent="0.35">
      <c r="D106">
        <v>92</v>
      </c>
      <c r="E106" s="6">
        <f t="shared" si="4"/>
        <v>1.8812064764069613E-2</v>
      </c>
      <c r="F106" t="s">
        <v>151</v>
      </c>
      <c r="G106" t="s">
        <v>152</v>
      </c>
      <c r="I106">
        <f t="shared" si="3"/>
        <v>4.7970765148377517</v>
      </c>
    </row>
    <row r="107" spans="4:9" x14ac:dyDescent="0.35">
      <c r="D107">
        <v>93</v>
      </c>
      <c r="E107" s="6">
        <f t="shared" si="4"/>
        <v>1.8368867018752538E-2</v>
      </c>
      <c r="F107" t="s">
        <v>151</v>
      </c>
      <c r="G107" t="s">
        <v>152</v>
      </c>
      <c r="I107">
        <f t="shared" si="3"/>
        <v>4.6840610897818973</v>
      </c>
    </row>
    <row r="108" spans="4:9" x14ac:dyDescent="0.35">
      <c r="D108">
        <v>94</v>
      </c>
      <c r="E108" s="6">
        <f t="shared" si="4"/>
        <v>1.7939482519122411E-2</v>
      </c>
      <c r="F108" t="s">
        <v>151</v>
      </c>
      <c r="G108" t="s">
        <v>152</v>
      </c>
      <c r="I108">
        <f t="shared" si="3"/>
        <v>4.5745680423762147</v>
      </c>
    </row>
    <row r="109" spans="4:9" x14ac:dyDescent="0.35">
      <c r="D109">
        <v>95</v>
      </c>
      <c r="E109" s="6">
        <f t="shared" si="4"/>
        <v>1.7523377280503277E-2</v>
      </c>
      <c r="F109" t="s">
        <v>151</v>
      </c>
      <c r="G109" t="s">
        <v>152</v>
      </c>
      <c r="I109">
        <f t="shared" si="3"/>
        <v>4.4684612065283353</v>
      </c>
    </row>
    <row r="110" spans="4:9" x14ac:dyDescent="0.35">
      <c r="D110">
        <v>96</v>
      </c>
      <c r="E110" s="6">
        <f t="shared" si="4"/>
        <v>1.7120041898905744E-2</v>
      </c>
      <c r="F110" t="s">
        <v>151</v>
      </c>
      <c r="G110" t="s">
        <v>152</v>
      </c>
      <c r="I110">
        <f t="shared" ref="I110:I141" si="5">255*E110</f>
        <v>4.3656106842209645</v>
      </c>
    </row>
    <row r="111" spans="4:9" x14ac:dyDescent="0.35">
      <c r="D111">
        <v>97</v>
      </c>
      <c r="E111" s="6">
        <f t="shared" si="4"/>
        <v>1.6728990240992978E-2</v>
      </c>
      <c r="F111" t="s">
        <v>151</v>
      </c>
      <c r="G111" t="s">
        <v>152</v>
      </c>
      <c r="I111">
        <f t="shared" si="5"/>
        <v>4.2658925114532096</v>
      </c>
    </row>
    <row r="112" spans="4:9" x14ac:dyDescent="0.35">
      <c r="D112">
        <v>98</v>
      </c>
      <c r="E112" s="6">
        <f t="shared" si="4"/>
        <v>1.634975821323564E-2</v>
      </c>
      <c r="F112" t="s">
        <v>151</v>
      </c>
      <c r="G112" t="s">
        <v>152</v>
      </c>
      <c r="I112">
        <f t="shared" si="5"/>
        <v>4.1691883443750886</v>
      </c>
    </row>
    <row r="113" spans="4:9" x14ac:dyDescent="0.35">
      <c r="D113">
        <v>99</v>
      </c>
      <c r="E113" s="6">
        <f t="shared" si="4"/>
        <v>1.5981902604911086E-2</v>
      </c>
      <c r="F113" t="s">
        <v>151</v>
      </c>
      <c r="G113" t="s">
        <v>152</v>
      </c>
      <c r="I113">
        <f t="shared" si="5"/>
        <v>4.0753851642523271</v>
      </c>
    </row>
    <row r="114" spans="4:9" x14ac:dyDescent="0.35">
      <c r="D114">
        <v>100</v>
      </c>
      <c r="E114" s="6">
        <f t="shared" si="4"/>
        <v>1.5625E-2</v>
      </c>
      <c r="F114" t="s">
        <v>151</v>
      </c>
      <c r="G114" t="s">
        <v>152</v>
      </c>
      <c r="I114">
        <f t="shared" si="5"/>
        <v>3.984375</v>
      </c>
    </row>
    <row r="115" spans="4:9" x14ac:dyDescent="0.35">
      <c r="D115">
        <v>101</v>
      </c>
      <c r="E115" s="6">
        <f t="shared" si="4"/>
        <v>1.5278645753398956E-2</v>
      </c>
      <c r="F115" t="s">
        <v>151</v>
      </c>
      <c r="G115" t="s">
        <v>152</v>
      </c>
      <c r="I115">
        <f t="shared" si="5"/>
        <v>3.8960546671167338</v>
      </c>
    </row>
    <row r="116" spans="4:9" x14ac:dyDescent="0.35">
      <c r="D116">
        <v>102</v>
      </c>
      <c r="E116" s="6">
        <f t="shared" si="4"/>
        <v>1.4942453027203508E-2</v>
      </c>
      <c r="F116" t="s">
        <v>151</v>
      </c>
      <c r="G116" t="s">
        <v>152</v>
      </c>
      <c r="I116">
        <f t="shared" si="5"/>
        <v>3.8103255219368948</v>
      </c>
    </row>
    <row r="117" spans="4:9" x14ac:dyDescent="0.35">
      <c r="D117">
        <v>103</v>
      </c>
      <c r="E117" s="6">
        <f t="shared" si="4"/>
        <v>1.461605188312555E-2</v>
      </c>
      <c r="F117" t="s">
        <v>151</v>
      </c>
      <c r="G117" t="s">
        <v>152</v>
      </c>
      <c r="I117">
        <f t="shared" si="5"/>
        <v>3.7270932301970152</v>
      </c>
    </row>
    <row r="118" spans="4:9" x14ac:dyDescent="0.35">
      <c r="D118">
        <v>104</v>
      </c>
      <c r="E118" s="6">
        <f t="shared" si="4"/>
        <v>1.4299088427393119E-2</v>
      </c>
      <c r="F118" t="s">
        <v>151</v>
      </c>
      <c r="G118" t="s">
        <v>152</v>
      </c>
      <c r="I118">
        <f t="shared" si="5"/>
        <v>3.6462675489852452</v>
      </c>
    </row>
    <row r="119" spans="4:9" x14ac:dyDescent="0.35">
      <c r="D119">
        <v>105</v>
      </c>
      <c r="E119" s="6">
        <f t="shared" si="4"/>
        <v>1.3991224004743022E-2</v>
      </c>
      <c r="F119" t="s">
        <v>151</v>
      </c>
      <c r="G119" t="s">
        <v>152</v>
      </c>
      <c r="I119">
        <f t="shared" si="5"/>
        <v>3.5677621212094706</v>
      </c>
    </row>
    <row r="120" spans="4:9" x14ac:dyDescent="0.35">
      <c r="D120">
        <v>106</v>
      </c>
      <c r="E120" s="6">
        <f t="shared" si="4"/>
        <v>1.3692134438357957E-2</v>
      </c>
      <c r="F120" t="s">
        <v>151</v>
      </c>
      <c r="G120" t="s">
        <v>152</v>
      </c>
      <c r="I120">
        <f t="shared" si="5"/>
        <v>3.4914942817812791</v>
      </c>
    </row>
    <row r="121" spans="4:9" x14ac:dyDescent="0.35">
      <c r="D121">
        <v>107</v>
      </c>
      <c r="E121" s="6">
        <f t="shared" si="4"/>
        <v>1.3401509312822735E-2</v>
      </c>
      <c r="F121" t="s">
        <v>151</v>
      </c>
      <c r="G121" t="s">
        <v>152</v>
      </c>
      <c r="I121">
        <f t="shared" si="5"/>
        <v>3.4173848747697977</v>
      </c>
    </row>
    <row r="122" spans="4:9" x14ac:dyDescent="0.35">
      <c r="D122">
        <v>108</v>
      </c>
      <c r="E122" s="6">
        <f t="shared" si="4"/>
        <v>1.3119051297379712E-2</v>
      </c>
      <c r="F122" t="s">
        <v>151</v>
      </c>
      <c r="G122" t="s">
        <v>152</v>
      </c>
      <c r="I122">
        <f t="shared" si="5"/>
        <v>3.3453580808318266</v>
      </c>
    </row>
    <row r="123" spans="4:9" x14ac:dyDescent="0.35">
      <c r="D123">
        <v>109</v>
      </c>
      <c r="E123" s="6">
        <f t="shared" si="4"/>
        <v>1.284447550695314E-2</v>
      </c>
      <c r="F123" t="s">
        <v>151</v>
      </c>
      <c r="G123" t="s">
        <v>152</v>
      </c>
      <c r="I123">
        <f t="shared" si="5"/>
        <v>3.2753412542730507</v>
      </c>
    </row>
    <row r="124" spans="4:9" x14ac:dyDescent="0.35">
      <c r="D124">
        <v>110</v>
      </c>
      <c r="E124" s="6">
        <f t="shared" si="4"/>
        <v>1.2577508898587541E-2</v>
      </c>
      <c r="F124" t="s">
        <v>151</v>
      </c>
      <c r="G124" t="s">
        <v>152</v>
      </c>
      <c r="I124">
        <f t="shared" si="5"/>
        <v>3.2072647691398228</v>
      </c>
    </row>
    <row r="125" spans="4:9" x14ac:dyDescent="0.35">
      <c r="D125">
        <v>111</v>
      </c>
      <c r="E125" s="6">
        <f t="shared" si="4"/>
        <v>1.2317889701107268E-2</v>
      </c>
      <c r="F125" t="s">
        <v>151</v>
      </c>
      <c r="G125" t="s">
        <v>152</v>
      </c>
      <c r="I125">
        <f t="shared" si="5"/>
        <v>3.1410618737823532</v>
      </c>
    </row>
    <row r="126" spans="4:9" x14ac:dyDescent="0.35">
      <c r="D126">
        <v>112</v>
      </c>
      <c r="E126" s="6">
        <f t="shared" si="4"/>
        <v>1.2065366875954128E-2</v>
      </c>
      <c r="F126" t="s">
        <v>151</v>
      </c>
      <c r="G126" t="s">
        <v>152</v>
      </c>
      <c r="I126">
        <f t="shared" si="5"/>
        <v>3.0766685533683025</v>
      </c>
    </row>
    <row r="127" spans="4:9" x14ac:dyDescent="0.35">
      <c r="D127">
        <v>113</v>
      </c>
      <c r="E127" s="6">
        <f t="shared" si="4"/>
        <v>1.1819699607298758E-2</v>
      </c>
      <c r="F127" t="s">
        <v>151</v>
      </c>
      <c r="G127" t="s">
        <v>152</v>
      </c>
      <c r="I127">
        <f t="shared" si="5"/>
        <v>3.0140233998611832</v>
      </c>
    </row>
    <row r="128" spans="4:9" x14ac:dyDescent="0.35">
      <c r="D128">
        <v>114</v>
      </c>
      <c r="E128" s="6">
        <f t="shared" si="4"/>
        <v>1.1580656819649614E-2</v>
      </c>
      <c r="F128" t="s">
        <v>151</v>
      </c>
      <c r="G128" t="s">
        <v>152</v>
      </c>
      <c r="I128">
        <f t="shared" si="5"/>
        <v>2.9530674890106514</v>
      </c>
    </row>
    <row r="129" spans="4:9" x14ac:dyDescent="0.35">
      <c r="D129">
        <v>115</v>
      </c>
      <c r="E129" s="6">
        <f t="shared" si="4"/>
        <v>1.1348016721302643E-2</v>
      </c>
      <c r="F129" t="s">
        <v>151</v>
      </c>
      <c r="G129" t="s">
        <v>152</v>
      </c>
      <c r="I129">
        <f t="shared" si="5"/>
        <v>2.8937442639321742</v>
      </c>
    </row>
    <row r="130" spans="4:9" x14ac:dyDescent="0.35">
      <c r="D130">
        <v>116</v>
      </c>
      <c r="E130" s="6">
        <f t="shared" si="4"/>
        <v>1.1121566372084552E-2</v>
      </c>
      <c r="F130" t="s">
        <v>151</v>
      </c>
      <c r="G130" t="s">
        <v>152</v>
      </c>
      <c r="I130">
        <f t="shared" si="5"/>
        <v>2.8359994248815608</v>
      </c>
    </row>
    <row r="131" spans="4:9" x14ac:dyDescent="0.35">
      <c r="D131">
        <v>117</v>
      </c>
      <c r="E131" s="6">
        <f t="shared" si="4"/>
        <v>1.090110127394521E-2</v>
      </c>
      <c r="F131" t="s">
        <v>151</v>
      </c>
      <c r="G131" t="s">
        <v>152</v>
      </c>
      <c r="I131">
        <f t="shared" si="5"/>
        <v>2.7797808248560285</v>
      </c>
    </row>
    <row r="132" spans="4:9" x14ac:dyDescent="0.35">
      <c r="D132">
        <v>118</v>
      </c>
      <c r="E132" s="6">
        <f t="shared" si="4"/>
        <v>1.0686424983049194E-2</v>
      </c>
      <c r="F132" t="s">
        <v>151</v>
      </c>
      <c r="G132" t="s">
        <v>152</v>
      </c>
      <c r="I132">
        <f t="shared" si="5"/>
        <v>2.7250383706775443</v>
      </c>
    </row>
    <row r="133" spans="4:9" x14ac:dyDescent="0.35">
      <c r="D133">
        <v>119</v>
      </c>
      <c r="E133" s="6">
        <f t="shared" si="4"/>
        <v>1.04773487421047E-2</v>
      </c>
      <c r="F133" t="s">
        <v>151</v>
      </c>
      <c r="G133" t="s">
        <v>152</v>
      </c>
      <c r="I133">
        <f t="shared" si="5"/>
        <v>2.6717239292366983</v>
      </c>
    </row>
    <row r="134" spans="4:9" x14ac:dyDescent="0.35">
      <c r="D134">
        <v>120</v>
      </c>
      <c r="E134" s="6">
        <f t="shared" si="4"/>
        <v>1.0273691131749817E-2</v>
      </c>
      <c r="F134" t="s">
        <v>151</v>
      </c>
      <c r="G134" t="s">
        <v>152</v>
      </c>
      <c r="I134">
        <f t="shared" si="5"/>
        <v>2.6197912385962034</v>
      </c>
    </row>
    <row r="135" spans="4:9" x14ac:dyDescent="0.35">
      <c r="D135">
        <v>121</v>
      </c>
      <c r="E135" s="6">
        <f t="shared" si="4"/>
        <v>1.0075277739891936E-2</v>
      </c>
      <c r="F135" t="s">
        <v>151</v>
      </c>
      <c r="G135" t="s">
        <v>152</v>
      </c>
      <c r="I135">
        <f t="shared" si="5"/>
        <v>2.5691958236724437</v>
      </c>
    </row>
    <row r="136" spans="4:9" x14ac:dyDescent="0.35">
      <c r="D136">
        <v>122</v>
      </c>
      <c r="E136" s="6">
        <f t="shared" si="4"/>
        <v>9.8819408479669715E-3</v>
      </c>
      <c r="F136" t="s">
        <v>151</v>
      </c>
      <c r="G136" t="s">
        <v>152</v>
      </c>
      <c r="I136">
        <f t="shared" si="5"/>
        <v>2.5198949162315776</v>
      </c>
    </row>
    <row r="137" spans="4:9" x14ac:dyDescent="0.35">
      <c r="D137">
        <v>123</v>
      </c>
      <c r="E137" s="6">
        <f t="shared" si="4"/>
        <v>9.693519133150464E-3</v>
      </c>
      <c r="F137" t="s">
        <v>151</v>
      </c>
      <c r="G137" t="s">
        <v>152</v>
      </c>
      <c r="I137">
        <f t="shared" si="5"/>
        <v>2.4718473789533681</v>
      </c>
    </row>
    <row r="138" spans="4:9" x14ac:dyDescent="0.35">
      <c r="D138">
        <v>124</v>
      </c>
      <c r="E138" s="6">
        <f t="shared" si="4"/>
        <v>9.5098573856139141E-3</v>
      </c>
      <c r="F138" t="s">
        <v>151</v>
      </c>
      <c r="G138" t="s">
        <v>152</v>
      </c>
      <c r="I138">
        <f t="shared" si="5"/>
        <v>2.425013633331548</v>
      </c>
    </row>
    <row r="139" spans="4:9" x14ac:dyDescent="0.35">
      <c r="D139">
        <v>125</v>
      </c>
      <c r="E139" s="6">
        <f t="shared" si="4"/>
        <v>9.3308062399766727E-3</v>
      </c>
      <c r="F139" t="s">
        <v>151</v>
      </c>
      <c r="G139" t="s">
        <v>152</v>
      </c>
      <c r="I139">
        <f t="shared" si="5"/>
        <v>2.3793555911940514</v>
      </c>
    </row>
    <row r="140" spans="4:9" x14ac:dyDescent="0.35">
      <c r="D140">
        <v>126</v>
      </c>
      <c r="E140" s="6">
        <f t="shared" si="4"/>
        <v>9.1562219201564259E-3</v>
      </c>
      <c r="F140" t="s">
        <v>151</v>
      </c>
      <c r="G140" t="s">
        <v>152</v>
      </c>
      <c r="I140">
        <f t="shared" si="5"/>
        <v>2.3348365896398886</v>
      </c>
    </row>
    <row r="141" spans="4:9" x14ac:dyDescent="0.35">
      <c r="D141">
        <v>127</v>
      </c>
      <c r="E141" s="6">
        <f t="shared" si="4"/>
        <v>8.9859659968710304E-3</v>
      </c>
      <c r="F141" t="s">
        <v>151</v>
      </c>
      <c r="G141" t="s">
        <v>152</v>
      </c>
      <c r="I141">
        <f t="shared" si="5"/>
        <v>2.2914213292021128</v>
      </c>
    </row>
    <row r="142" spans="4:9" x14ac:dyDescent="0.35">
      <c r="D142">
        <v>128</v>
      </c>
      <c r="E142" s="6">
        <f t="shared" si="4"/>
        <v>8.8199051570902725E-3</v>
      </c>
      <c r="F142" t="s">
        <v>151</v>
      </c>
      <c r="G142" t="s">
        <v>152</v>
      </c>
      <c r="I142">
        <f t="shared" ref="I142:I149" si="6">255*E142</f>
        <v>2.2490758150580197</v>
      </c>
    </row>
    <row r="143" spans="4:9" x14ac:dyDescent="0.35">
      <c r="D143">
        <v>129</v>
      </c>
      <c r="E143" s="6">
        <f t="shared" ref="E143:E149" si="7">1/(((D143/100*3)+1)^3)</f>
        <v>8.657910984779105E-3</v>
      </c>
      <c r="F143" t="s">
        <v>151</v>
      </c>
      <c r="G143" t="s">
        <v>152</v>
      </c>
      <c r="I143">
        <f t="shared" si="6"/>
        <v>2.2077673011186718</v>
      </c>
    </row>
    <row r="144" spans="4:9" x14ac:dyDescent="0.35">
      <c r="D144">
        <v>130</v>
      </c>
      <c r="E144" s="6">
        <f t="shared" si="7"/>
        <v>8.4998597523140845E-3</v>
      </c>
      <c r="F144" t="s">
        <v>151</v>
      </c>
      <c r="G144" t="s">
        <v>152</v>
      </c>
      <c r="I144">
        <f t="shared" si="6"/>
        <v>2.1674642368400914</v>
      </c>
    </row>
    <row r="145" spans="4:9" x14ac:dyDescent="0.35">
      <c r="D145">
        <v>131</v>
      </c>
      <c r="E145" s="6">
        <f t="shared" si="7"/>
        <v>8.3456322219919495E-3</v>
      </c>
      <c r="F145" t="s">
        <v>151</v>
      </c>
      <c r="G145" t="s">
        <v>152</v>
      </c>
      <c r="I145">
        <f t="shared" si="6"/>
        <v>2.1281362166079472</v>
      </c>
    </row>
    <row r="146" spans="4:9" x14ac:dyDescent="0.35">
      <c r="D146">
        <v>132</v>
      </c>
      <c r="E146" s="6">
        <f t="shared" si="7"/>
        <v>8.1951134570843534E-3</v>
      </c>
      <c r="F146" t="s">
        <v>151</v>
      </c>
      <c r="G146" t="s">
        <v>152</v>
      </c>
      <c r="I146">
        <f t="shared" si="6"/>
        <v>2.0897539315565101</v>
      </c>
    </row>
    <row r="147" spans="4:9" x14ac:dyDescent="0.35">
      <c r="D147">
        <v>133</v>
      </c>
      <c r="E147" s="6">
        <f t="shared" si="7"/>
        <v>8.0481926419253905E-3</v>
      </c>
      <c r="F147" t="s">
        <v>151</v>
      </c>
      <c r="G147" t="s">
        <v>152</v>
      </c>
      <c r="I147">
        <f t="shared" si="6"/>
        <v>2.0522891236909744</v>
      </c>
    </row>
    <row r="148" spans="4:9" x14ac:dyDescent="0.35">
      <c r="D148">
        <v>134</v>
      </c>
      <c r="E148" s="6">
        <f t="shared" si="7"/>
        <v>7.9047629105488786E-3</v>
      </c>
      <c r="F148" t="s">
        <v>151</v>
      </c>
      <c r="G148" t="s">
        <v>152</v>
      </c>
      <c r="I148">
        <f t="shared" si="6"/>
        <v>2.015714542189964</v>
      </c>
    </row>
    <row r="149" spans="4:9" x14ac:dyDescent="0.35">
      <c r="D149">
        <v>135</v>
      </c>
      <c r="E149" s="6">
        <f t="shared" si="7"/>
        <v>7.7647211834211529E-3</v>
      </c>
      <c r="F149" t="s">
        <v>151</v>
      </c>
      <c r="G149" t="s">
        <v>152</v>
      </c>
      <c r="I149">
        <f t="shared" si="6"/>
        <v>1.980003901772394</v>
      </c>
    </row>
    <row r="150" spans="4:9" x14ac:dyDescent="0.35">
      <c r="E150" s="6"/>
    </row>
    <row r="151" spans="4:9" x14ac:dyDescent="0.35">
      <c r="E151" s="6"/>
    </row>
    <row r="152" spans="4:9" x14ac:dyDescent="0.35">
      <c r="E152" s="6"/>
    </row>
    <row r="153" spans="4:9" x14ac:dyDescent="0.35">
      <c r="E153" s="6"/>
    </row>
    <row r="154" spans="4:9" x14ac:dyDescent="0.35">
      <c r="E154" s="6"/>
    </row>
    <row r="155" spans="4:9" x14ac:dyDescent="0.35">
      <c r="E155" s="6"/>
    </row>
    <row r="156" spans="4:9" x14ac:dyDescent="0.35">
      <c r="E156" s="6"/>
    </row>
    <row r="157" spans="4:9" x14ac:dyDescent="0.35">
      <c r="E157" s="6"/>
    </row>
    <row r="158" spans="4:9" x14ac:dyDescent="0.35">
      <c r="E158" s="6"/>
    </row>
    <row r="159" spans="4:9" x14ac:dyDescent="0.35">
      <c r="E159" s="6"/>
    </row>
    <row r="160" spans="4:9" x14ac:dyDescent="0.35">
      <c r="E160" s="6"/>
    </row>
    <row r="161" spans="5:5" x14ac:dyDescent="0.35">
      <c r="E161" s="6"/>
    </row>
    <row r="162" spans="5:5" x14ac:dyDescent="0.35">
      <c r="E162" s="6"/>
    </row>
    <row r="163" spans="5:5" x14ac:dyDescent="0.35">
      <c r="E163" s="6"/>
    </row>
    <row r="164" spans="5:5" x14ac:dyDescent="0.35">
      <c r="E164" s="6"/>
    </row>
    <row r="165" spans="5:5" x14ac:dyDescent="0.35">
      <c r="E165" s="6"/>
    </row>
    <row r="166" spans="5:5" x14ac:dyDescent="0.35">
      <c r="E166" s="6"/>
    </row>
    <row r="167" spans="5:5" x14ac:dyDescent="0.35">
      <c r="E167" s="6"/>
    </row>
    <row r="168" spans="5:5" x14ac:dyDescent="0.35">
      <c r="E168" s="6"/>
    </row>
    <row r="169" spans="5:5" x14ac:dyDescent="0.35">
      <c r="E169" s="6"/>
    </row>
    <row r="170" spans="5:5" x14ac:dyDescent="0.35">
      <c r="E170" s="6"/>
    </row>
    <row r="171" spans="5:5" x14ac:dyDescent="0.35">
      <c r="E171" s="6"/>
    </row>
    <row r="172" spans="5:5" x14ac:dyDescent="0.35">
      <c r="E172" s="6"/>
    </row>
    <row r="173" spans="5:5" x14ac:dyDescent="0.35">
      <c r="E173" s="6"/>
    </row>
    <row r="174" spans="5:5" x14ac:dyDescent="0.35">
      <c r="E174" s="6"/>
    </row>
    <row r="175" spans="5:5" x14ac:dyDescent="0.35">
      <c r="E175" s="6"/>
    </row>
    <row r="176" spans="5:5" x14ac:dyDescent="0.35">
      <c r="E176" s="6"/>
    </row>
    <row r="177" spans="5:5" x14ac:dyDescent="0.35">
      <c r="E177" s="6"/>
    </row>
    <row r="178" spans="5:5" x14ac:dyDescent="0.35">
      <c r="E178" s="6"/>
    </row>
    <row r="179" spans="5:5" x14ac:dyDescent="0.35">
      <c r="E179" s="6"/>
    </row>
    <row r="180" spans="5:5" x14ac:dyDescent="0.35">
      <c r="E180" s="6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F94E3F-4D34-4266-AA2E-47BA9E73B523}">
  <dimension ref="C5:I48"/>
  <sheetViews>
    <sheetView topLeftCell="A17" zoomScaleNormal="100" workbookViewId="0">
      <selection activeCell="F19" sqref="F19"/>
    </sheetView>
  </sheetViews>
  <sheetFormatPr defaultRowHeight="14.5" x14ac:dyDescent="0.35"/>
  <cols>
    <col min="4" max="4" width="19.81640625" customWidth="1"/>
    <col min="5" max="5" width="13.453125" bestFit="1" customWidth="1"/>
    <col min="6" max="6" width="59" bestFit="1" customWidth="1"/>
    <col min="8" max="8" width="20.7265625" bestFit="1" customWidth="1"/>
  </cols>
  <sheetData>
    <row r="5" spans="3:8" x14ac:dyDescent="0.35">
      <c r="E5" t="s">
        <v>134</v>
      </c>
      <c r="F5" t="s">
        <v>133</v>
      </c>
      <c r="G5" t="s">
        <v>132</v>
      </c>
      <c r="H5" t="s">
        <v>131</v>
      </c>
    </row>
    <row r="6" spans="3:8" x14ac:dyDescent="0.35">
      <c r="C6" t="s">
        <v>53</v>
      </c>
      <c r="D6" t="s">
        <v>130</v>
      </c>
      <c r="E6" t="s">
        <v>129</v>
      </c>
      <c r="F6" t="s">
        <v>128</v>
      </c>
      <c r="G6" t="s">
        <v>64</v>
      </c>
    </row>
    <row r="7" spans="3:8" x14ac:dyDescent="0.35">
      <c r="C7" t="s">
        <v>53</v>
      </c>
      <c r="D7" t="s">
        <v>127</v>
      </c>
      <c r="E7" t="s">
        <v>126</v>
      </c>
      <c r="F7" t="s">
        <v>153</v>
      </c>
      <c r="G7" t="s">
        <v>64</v>
      </c>
    </row>
    <row r="8" spans="3:8" x14ac:dyDescent="0.35">
      <c r="C8" t="s">
        <v>53</v>
      </c>
      <c r="D8" t="s">
        <v>125</v>
      </c>
      <c r="E8" t="s">
        <v>124</v>
      </c>
      <c r="F8" t="s">
        <v>123</v>
      </c>
      <c r="G8" t="s">
        <v>64</v>
      </c>
      <c r="H8" t="s">
        <v>119</v>
      </c>
    </row>
    <row r="9" spans="3:8" x14ac:dyDescent="0.35">
      <c r="C9" t="s">
        <v>53</v>
      </c>
      <c r="D9" t="s">
        <v>122</v>
      </c>
      <c r="E9" t="s">
        <v>121</v>
      </c>
      <c r="F9" t="s">
        <v>120</v>
      </c>
      <c r="G9" t="s">
        <v>64</v>
      </c>
      <c r="H9" t="s">
        <v>119</v>
      </c>
    </row>
    <row r="11" spans="3:8" x14ac:dyDescent="0.35">
      <c r="C11" t="s">
        <v>53</v>
      </c>
      <c r="D11" t="s">
        <v>118</v>
      </c>
      <c r="E11" t="s">
        <v>117</v>
      </c>
      <c r="G11" t="s">
        <v>64</v>
      </c>
    </row>
    <row r="12" spans="3:8" x14ac:dyDescent="0.35">
      <c r="C12" t="s">
        <v>53</v>
      </c>
      <c r="D12" t="s">
        <v>116</v>
      </c>
      <c r="E12" t="s">
        <v>115</v>
      </c>
      <c r="G12" t="s">
        <v>64</v>
      </c>
    </row>
    <row r="13" spans="3:8" x14ac:dyDescent="0.35">
      <c r="C13" t="s">
        <v>53</v>
      </c>
      <c r="D13" t="s">
        <v>114</v>
      </c>
      <c r="E13" t="s">
        <v>113</v>
      </c>
      <c r="G13" t="s">
        <v>64</v>
      </c>
    </row>
    <row r="14" spans="3:8" x14ac:dyDescent="0.35">
      <c r="C14" t="s">
        <v>53</v>
      </c>
      <c r="D14" t="s">
        <v>112</v>
      </c>
      <c r="E14" t="s">
        <v>111</v>
      </c>
      <c r="G14" t="s">
        <v>64</v>
      </c>
    </row>
    <row r="15" spans="3:8" x14ac:dyDescent="0.35">
      <c r="C15" t="s">
        <v>53</v>
      </c>
      <c r="D15" t="s">
        <v>110</v>
      </c>
      <c r="E15" t="s">
        <v>109</v>
      </c>
      <c r="F15" t="s">
        <v>108</v>
      </c>
      <c r="G15" t="s">
        <v>64</v>
      </c>
    </row>
    <row r="17" spans="3:7" x14ac:dyDescent="0.35">
      <c r="C17" t="s">
        <v>53</v>
      </c>
      <c r="D17" t="s">
        <v>107</v>
      </c>
      <c r="E17" t="s">
        <v>106</v>
      </c>
      <c r="G17" t="s">
        <v>64</v>
      </c>
    </row>
    <row r="18" spans="3:7" x14ac:dyDescent="0.35">
      <c r="C18" t="s">
        <v>53</v>
      </c>
      <c r="D18" t="s">
        <v>105</v>
      </c>
      <c r="E18" t="s">
        <v>104</v>
      </c>
      <c r="G18" t="s">
        <v>64</v>
      </c>
    </row>
    <row r="20" spans="3:7" x14ac:dyDescent="0.35">
      <c r="C20" t="s">
        <v>53</v>
      </c>
      <c r="D20" t="s">
        <v>103</v>
      </c>
      <c r="E20" t="s">
        <v>102</v>
      </c>
      <c r="G20" t="s">
        <v>64</v>
      </c>
    </row>
    <row r="21" spans="3:7" x14ac:dyDescent="0.35">
      <c r="C21" t="s">
        <v>53</v>
      </c>
      <c r="D21" t="s">
        <v>101</v>
      </c>
      <c r="E21" t="s">
        <v>100</v>
      </c>
      <c r="G21" t="s">
        <v>64</v>
      </c>
    </row>
    <row r="22" spans="3:7" x14ac:dyDescent="0.35">
      <c r="C22" t="s">
        <v>53</v>
      </c>
      <c r="D22" t="s">
        <v>99</v>
      </c>
      <c r="E22" t="s">
        <v>98</v>
      </c>
      <c r="F22" s="4"/>
      <c r="G22" t="s">
        <v>64</v>
      </c>
    </row>
    <row r="24" spans="3:7" x14ac:dyDescent="0.35">
      <c r="C24" t="s">
        <v>53</v>
      </c>
      <c r="D24" t="s">
        <v>97</v>
      </c>
      <c r="E24" t="s">
        <v>96</v>
      </c>
      <c r="F24" t="s">
        <v>84</v>
      </c>
    </row>
    <row r="25" spans="3:7" x14ac:dyDescent="0.35">
      <c r="C25" t="s">
        <v>53</v>
      </c>
      <c r="D25" t="s">
        <v>95</v>
      </c>
      <c r="E25" t="s">
        <v>94</v>
      </c>
      <c r="F25" t="s">
        <v>93</v>
      </c>
    </row>
    <row r="27" spans="3:7" x14ac:dyDescent="0.35">
      <c r="C27" t="s">
        <v>53</v>
      </c>
      <c r="D27" t="s">
        <v>92</v>
      </c>
      <c r="E27" t="s">
        <v>91</v>
      </c>
      <c r="F27" t="s">
        <v>90</v>
      </c>
      <c r="G27" t="s">
        <v>86</v>
      </c>
    </row>
    <row r="28" spans="3:7" x14ac:dyDescent="0.35">
      <c r="C28" t="s">
        <v>53</v>
      </c>
      <c r="D28" t="s">
        <v>89</v>
      </c>
      <c r="E28" t="s">
        <v>88</v>
      </c>
      <c r="F28" t="s">
        <v>87</v>
      </c>
      <c r="G28" t="s">
        <v>86</v>
      </c>
    </row>
    <row r="30" spans="3:7" x14ac:dyDescent="0.35">
      <c r="D30" t="s">
        <v>85</v>
      </c>
      <c r="F30" t="s">
        <v>155</v>
      </c>
    </row>
    <row r="32" spans="3:7" x14ac:dyDescent="0.35">
      <c r="C32" t="s">
        <v>53</v>
      </c>
      <c r="D32" t="s">
        <v>83</v>
      </c>
      <c r="F32" s="7" t="s">
        <v>82</v>
      </c>
    </row>
    <row r="33" spans="3:9" x14ac:dyDescent="0.35">
      <c r="C33" t="s">
        <v>53</v>
      </c>
      <c r="D33" t="s">
        <v>81</v>
      </c>
      <c r="F33" s="7"/>
    </row>
    <row r="34" spans="3:9" x14ac:dyDescent="0.35">
      <c r="C34" t="s">
        <v>53</v>
      </c>
      <c r="D34" t="s">
        <v>80</v>
      </c>
      <c r="E34" t="s">
        <v>79</v>
      </c>
    </row>
    <row r="35" spans="3:9" x14ac:dyDescent="0.35">
      <c r="C35" t="s">
        <v>53</v>
      </c>
      <c r="D35" t="s">
        <v>78</v>
      </c>
      <c r="E35" t="s">
        <v>77</v>
      </c>
      <c r="G35" t="s">
        <v>64</v>
      </c>
    </row>
    <row r="36" spans="3:9" x14ac:dyDescent="0.35">
      <c r="C36" t="s">
        <v>53</v>
      </c>
      <c r="D36" t="s">
        <v>76</v>
      </c>
      <c r="E36" t="s">
        <v>75</v>
      </c>
      <c r="G36" t="s">
        <v>64</v>
      </c>
      <c r="I36" t="s">
        <v>63</v>
      </c>
    </row>
    <row r="37" spans="3:9" x14ac:dyDescent="0.35">
      <c r="C37" t="s">
        <v>53</v>
      </c>
      <c r="D37" t="s">
        <v>74</v>
      </c>
      <c r="E37" t="s">
        <v>73</v>
      </c>
      <c r="G37" t="s">
        <v>64</v>
      </c>
      <c r="I37" t="s">
        <v>63</v>
      </c>
    </row>
    <row r="38" spans="3:9" x14ac:dyDescent="0.35">
      <c r="C38" t="s">
        <v>53</v>
      </c>
      <c r="D38" t="s">
        <v>72</v>
      </c>
      <c r="E38" t="s">
        <v>71</v>
      </c>
      <c r="G38" t="s">
        <v>64</v>
      </c>
      <c r="I38" t="s">
        <v>63</v>
      </c>
    </row>
    <row r="39" spans="3:9" x14ac:dyDescent="0.35">
      <c r="C39" t="s">
        <v>53</v>
      </c>
      <c r="D39" t="s">
        <v>70</v>
      </c>
      <c r="E39" t="s">
        <v>69</v>
      </c>
      <c r="G39" t="s">
        <v>64</v>
      </c>
      <c r="I39" t="s">
        <v>63</v>
      </c>
    </row>
    <row r="40" spans="3:9" x14ac:dyDescent="0.35">
      <c r="C40" t="s">
        <v>53</v>
      </c>
      <c r="D40" t="s">
        <v>68</v>
      </c>
      <c r="E40" t="s">
        <v>67</v>
      </c>
      <c r="G40" t="s">
        <v>64</v>
      </c>
      <c r="I40" t="s">
        <v>63</v>
      </c>
    </row>
    <row r="41" spans="3:9" x14ac:dyDescent="0.35">
      <c r="C41" t="s">
        <v>53</v>
      </c>
      <c r="D41" t="s">
        <v>66</v>
      </c>
      <c r="E41" t="s">
        <v>65</v>
      </c>
      <c r="G41" t="s">
        <v>64</v>
      </c>
      <c r="I41" t="s">
        <v>63</v>
      </c>
    </row>
    <row r="43" spans="3:9" x14ac:dyDescent="0.35">
      <c r="C43" t="s">
        <v>53</v>
      </c>
      <c r="D43" t="s">
        <v>62</v>
      </c>
      <c r="E43" t="s">
        <v>61</v>
      </c>
    </row>
    <row r="44" spans="3:9" x14ac:dyDescent="0.35">
      <c r="C44" t="s">
        <v>53</v>
      </c>
      <c r="D44" t="s">
        <v>60</v>
      </c>
      <c r="E44" t="s">
        <v>59</v>
      </c>
    </row>
    <row r="46" spans="3:9" x14ac:dyDescent="0.35">
      <c r="C46" t="s">
        <v>53</v>
      </c>
      <c r="D46" t="s">
        <v>58</v>
      </c>
      <c r="E46" t="s">
        <v>57</v>
      </c>
      <c r="F46" t="s">
        <v>54</v>
      </c>
    </row>
    <row r="47" spans="3:9" x14ac:dyDescent="0.35">
      <c r="C47" t="s">
        <v>53</v>
      </c>
      <c r="D47" t="s">
        <v>56</v>
      </c>
      <c r="E47" t="s">
        <v>55</v>
      </c>
      <c r="F47" t="s">
        <v>154</v>
      </c>
    </row>
    <row r="48" spans="3:9" x14ac:dyDescent="0.35">
      <c r="C48" t="s">
        <v>53</v>
      </c>
      <c r="D48" t="s">
        <v>52</v>
      </c>
      <c r="E48" t="s">
        <v>51</v>
      </c>
      <c r="F48" t="s">
        <v>50</v>
      </c>
    </row>
  </sheetData>
  <mergeCells count="1">
    <mergeCell ref="F32:F33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7:N35"/>
  <sheetViews>
    <sheetView topLeftCell="A6" zoomScaleNormal="100" workbookViewId="0">
      <selection activeCell="J26" sqref="J26"/>
    </sheetView>
  </sheetViews>
  <sheetFormatPr defaultRowHeight="14.5" x14ac:dyDescent="0.35"/>
  <cols>
    <col min="4" max="4" width="18" customWidth="1"/>
    <col min="8" max="8" width="27" bestFit="1" customWidth="1"/>
    <col min="12" max="12" width="12.54296875" bestFit="1" customWidth="1"/>
    <col min="13" max="13" width="20.54296875" bestFit="1" customWidth="1"/>
    <col min="14" max="14" width="12" bestFit="1" customWidth="1"/>
  </cols>
  <sheetData>
    <row r="7" spans="4:5" x14ac:dyDescent="0.35">
      <c r="D7" t="s">
        <v>3</v>
      </c>
      <c r="E7">
        <v>0.35</v>
      </c>
    </row>
    <row r="8" spans="4:5" x14ac:dyDescent="0.35">
      <c r="D8" t="s">
        <v>2</v>
      </c>
      <c r="E8">
        <v>0.8</v>
      </c>
    </row>
    <row r="9" spans="4:5" x14ac:dyDescent="0.35">
      <c r="E9">
        <f>SUM(E7:E8)</f>
        <v>1.1499999999999999</v>
      </c>
    </row>
    <row r="13" spans="4:5" x14ac:dyDescent="0.35">
      <c r="D13" t="s">
        <v>0</v>
      </c>
      <c r="E13">
        <v>0.7</v>
      </c>
    </row>
    <row r="14" spans="4:5" x14ac:dyDescent="0.35">
      <c r="D14" t="s">
        <v>1</v>
      </c>
      <c r="E14">
        <v>0.6</v>
      </c>
    </row>
    <row r="15" spans="4:5" x14ac:dyDescent="0.35">
      <c r="E15">
        <f>SUM(E13:E14)</f>
        <v>1.2999999999999998</v>
      </c>
    </row>
    <row r="17" spans="4:14" x14ac:dyDescent="0.35">
      <c r="D17">
        <v>1.2</v>
      </c>
    </row>
    <row r="20" spans="4:14" x14ac:dyDescent="0.35">
      <c r="D20">
        <f>0.6-0.35</f>
        <v>0.25</v>
      </c>
    </row>
    <row r="21" spans="4:14" x14ac:dyDescent="0.35">
      <c r="D21">
        <f>D20/2</f>
        <v>0.125</v>
      </c>
      <c r="H21" t="s">
        <v>4</v>
      </c>
      <c r="I21" s="1">
        <v>2.9999999999999999E-7</v>
      </c>
      <c r="J21" t="s">
        <v>5</v>
      </c>
      <c r="M21" t="s">
        <v>46</v>
      </c>
      <c r="N21">
        <v>168000000</v>
      </c>
    </row>
    <row r="22" spans="4:14" x14ac:dyDescent="0.35">
      <c r="D22">
        <f>D21+0.35</f>
        <v>0.47499999999999998</v>
      </c>
      <c r="H22" t="s">
        <v>6</v>
      </c>
      <c r="I22" s="1">
        <f>1/I21</f>
        <v>3333333.3333333335</v>
      </c>
      <c r="J22" t="s">
        <v>7</v>
      </c>
      <c r="M22" t="s">
        <v>47</v>
      </c>
      <c r="N22">
        <v>50</v>
      </c>
    </row>
    <row r="23" spans="4:14" x14ac:dyDescent="0.35">
      <c r="L23" s="3">
        <f>N21/I22</f>
        <v>50.4</v>
      </c>
      <c r="M23" t="s">
        <v>48</v>
      </c>
      <c r="N23">
        <f>N21/N22</f>
        <v>3360000</v>
      </c>
    </row>
    <row r="24" spans="4:14" x14ac:dyDescent="0.35">
      <c r="H24" t="s">
        <v>8</v>
      </c>
      <c r="I24">
        <v>24</v>
      </c>
      <c r="M24" t="s">
        <v>49</v>
      </c>
      <c r="N24">
        <f>1/N23</f>
        <v>2.976190476190476E-7</v>
      </c>
    </row>
    <row r="25" spans="4:14" x14ac:dyDescent="0.35">
      <c r="H25" t="s">
        <v>10</v>
      </c>
      <c r="I25" s="1">
        <f>I24*I21</f>
        <v>7.1999999999999997E-6</v>
      </c>
    </row>
    <row r="26" spans="4:14" x14ac:dyDescent="0.35">
      <c r="H26" t="s">
        <v>11</v>
      </c>
      <c r="I26">
        <v>50</v>
      </c>
    </row>
    <row r="27" spans="4:14" x14ac:dyDescent="0.35">
      <c r="H27" t="s">
        <v>9</v>
      </c>
      <c r="I27" s="1">
        <v>7.4999999999999993E-5</v>
      </c>
      <c r="J27" s="1"/>
    </row>
    <row r="28" spans="4:14" x14ac:dyDescent="0.35">
      <c r="H28" t="s">
        <v>12</v>
      </c>
      <c r="I28" s="1">
        <f>I26*I25+I27</f>
        <v>4.3499999999999995E-4</v>
      </c>
      <c r="J28" t="s">
        <v>13</v>
      </c>
    </row>
    <row r="30" spans="4:14" x14ac:dyDescent="0.35">
      <c r="H30" t="s">
        <v>14</v>
      </c>
      <c r="I30">
        <f>I26*I24</f>
        <v>1200</v>
      </c>
    </row>
    <row r="31" spans="4:14" x14ac:dyDescent="0.35">
      <c r="H31" t="s">
        <v>15</v>
      </c>
      <c r="I31">
        <f>I30*4</f>
        <v>4800</v>
      </c>
    </row>
    <row r="32" spans="4:14" x14ac:dyDescent="0.35">
      <c r="H32" t="s">
        <v>17</v>
      </c>
      <c r="I32" s="1">
        <f>I27/I21</f>
        <v>250</v>
      </c>
    </row>
    <row r="33" spans="8:9" x14ac:dyDescent="0.35">
      <c r="H33" t="s">
        <v>18</v>
      </c>
      <c r="I33" s="1">
        <f>(I31+I32)</f>
        <v>5050</v>
      </c>
    </row>
    <row r="34" spans="8:9" x14ac:dyDescent="0.35">
      <c r="H34" t="s">
        <v>16</v>
      </c>
      <c r="I34">
        <v>2</v>
      </c>
    </row>
    <row r="35" spans="8:9" x14ac:dyDescent="0.35">
      <c r="H35" t="s">
        <v>19</v>
      </c>
      <c r="I35">
        <f>I33*I34</f>
        <v>10100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E3DEB-1503-471F-AAD5-9A844AF9773A}">
  <dimension ref="B4:C34"/>
  <sheetViews>
    <sheetView topLeftCell="A6" workbookViewId="0">
      <selection activeCell="C15" sqref="C15"/>
    </sheetView>
  </sheetViews>
  <sheetFormatPr defaultRowHeight="14.5" x14ac:dyDescent="0.35"/>
  <cols>
    <col min="2" max="2" width="40.26953125" customWidth="1"/>
    <col min="3" max="3" width="24.81640625" bestFit="1" customWidth="1"/>
  </cols>
  <sheetData>
    <row r="4" spans="2:3" x14ac:dyDescent="0.35">
      <c r="C4" t="s">
        <v>30</v>
      </c>
    </row>
    <row r="5" spans="2:3" x14ac:dyDescent="0.35">
      <c r="C5" t="s">
        <v>28</v>
      </c>
    </row>
    <row r="11" spans="2:3" x14ac:dyDescent="0.35">
      <c r="B11" t="s">
        <v>29</v>
      </c>
      <c r="C11">
        <v>2015</v>
      </c>
    </row>
    <row r="12" spans="2:3" x14ac:dyDescent="0.35">
      <c r="B12" t="s">
        <v>31</v>
      </c>
      <c r="C12">
        <v>1880</v>
      </c>
    </row>
    <row r="13" spans="2:3" x14ac:dyDescent="0.35">
      <c r="B13" t="s">
        <v>32</v>
      </c>
      <c r="C13">
        <f>C11-C12</f>
        <v>135</v>
      </c>
    </row>
    <row r="14" spans="2:3" x14ac:dyDescent="0.35">
      <c r="B14" t="s">
        <v>33</v>
      </c>
      <c r="C14">
        <v>3.3</v>
      </c>
    </row>
    <row r="15" spans="2:3" x14ac:dyDescent="0.35">
      <c r="B15" t="s">
        <v>34</v>
      </c>
      <c r="C15">
        <f>2^12</f>
        <v>4096</v>
      </c>
    </row>
    <row r="16" spans="2:3" x14ac:dyDescent="0.35">
      <c r="B16" t="s">
        <v>35</v>
      </c>
      <c r="C16">
        <f>C14/C15*C13</f>
        <v>0.1087646484375</v>
      </c>
    </row>
    <row r="18" spans="2:3" x14ac:dyDescent="0.35">
      <c r="B18" t="s">
        <v>36</v>
      </c>
      <c r="C18">
        <v>80</v>
      </c>
    </row>
    <row r="19" spans="2:3" x14ac:dyDescent="0.35">
      <c r="B19" t="s">
        <v>37</v>
      </c>
      <c r="C19">
        <v>0.01</v>
      </c>
    </row>
    <row r="21" spans="2:3" x14ac:dyDescent="0.35">
      <c r="B21" s="2" t="s">
        <v>38</v>
      </c>
    </row>
    <row r="22" spans="2:3" x14ac:dyDescent="0.35">
      <c r="B22" t="s">
        <v>39</v>
      </c>
      <c r="C22">
        <f>C16/(C19*C18)</f>
        <v>0.135955810546875</v>
      </c>
    </row>
    <row r="27" spans="2:3" x14ac:dyDescent="0.35">
      <c r="B27" t="s">
        <v>40</v>
      </c>
      <c r="C27">
        <v>0.4</v>
      </c>
    </row>
    <row r="28" spans="2:3" x14ac:dyDescent="0.35">
      <c r="B28" t="s">
        <v>41</v>
      </c>
      <c r="C28">
        <v>40</v>
      </c>
    </row>
    <row r="29" spans="2:3" x14ac:dyDescent="0.35">
      <c r="B29" t="s">
        <v>43</v>
      </c>
      <c r="C29">
        <v>1.5</v>
      </c>
    </row>
    <row r="30" spans="2:3" x14ac:dyDescent="0.35">
      <c r="B30" s="2" t="s">
        <v>38</v>
      </c>
    </row>
    <row r="31" spans="2:3" x14ac:dyDescent="0.35">
      <c r="B31" t="s">
        <v>42</v>
      </c>
      <c r="C31">
        <f>C29/(C27*C28)</f>
        <v>9.375E-2</v>
      </c>
    </row>
    <row r="33" spans="2:3" x14ac:dyDescent="0.35">
      <c r="B33" t="s">
        <v>44</v>
      </c>
    </row>
    <row r="34" spans="2:3" x14ac:dyDescent="0.35">
      <c r="B34" t="s">
        <v>45</v>
      </c>
      <c r="C34">
        <f>(C29/C28)*C27</f>
        <v>1.4999999999999999E-2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4417D-B69A-4E2E-80E2-B702A8231408}">
  <dimension ref="C3:D12"/>
  <sheetViews>
    <sheetView workbookViewId="0">
      <selection activeCell="T9" sqref="S9:T9"/>
    </sheetView>
  </sheetViews>
  <sheetFormatPr defaultRowHeight="14.5" x14ac:dyDescent="0.35"/>
  <sheetData>
    <row r="3" spans="3:4" x14ac:dyDescent="0.35">
      <c r="C3">
        <v>11</v>
      </c>
      <c r="D3" t="s">
        <v>20</v>
      </c>
    </row>
    <row r="4" spans="3:4" x14ac:dyDescent="0.35">
      <c r="C4">
        <v>11</v>
      </c>
      <c r="D4" t="s">
        <v>21</v>
      </c>
    </row>
    <row r="5" spans="3:4" x14ac:dyDescent="0.35">
      <c r="C5">
        <v>11</v>
      </c>
      <c r="D5" t="s">
        <v>22</v>
      </c>
    </row>
    <row r="6" spans="3:4" x14ac:dyDescent="0.35">
      <c r="C6">
        <v>11</v>
      </c>
      <c r="D6" t="s">
        <v>23</v>
      </c>
    </row>
    <row r="7" spans="3:4" x14ac:dyDescent="0.35">
      <c r="C7">
        <v>8</v>
      </c>
      <c r="D7" t="s">
        <v>24</v>
      </c>
    </row>
    <row r="8" spans="3:4" x14ac:dyDescent="0.35">
      <c r="C8">
        <v>8</v>
      </c>
      <c r="D8" t="s">
        <v>25</v>
      </c>
    </row>
    <row r="9" spans="3:4" x14ac:dyDescent="0.35">
      <c r="C9">
        <v>2</v>
      </c>
      <c r="D9" t="s">
        <v>26</v>
      </c>
    </row>
    <row r="10" spans="3:4" x14ac:dyDescent="0.35">
      <c r="C10">
        <v>2</v>
      </c>
      <c r="D10" t="s">
        <v>27</v>
      </c>
    </row>
    <row r="12" spans="3:4" x14ac:dyDescent="0.35">
      <c r="C12">
        <f>SUM(C3:C10)</f>
        <v>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NXP15XH103F03RC </vt:lpstr>
      <vt:lpstr>PLL config</vt:lpstr>
      <vt:lpstr>LED Q shaped Pulse LUT</vt:lpstr>
      <vt:lpstr>Pinout</vt:lpstr>
      <vt:lpstr>LED Driver</vt:lpstr>
      <vt:lpstr>Shunt Value Calculation</vt:lpstr>
      <vt:lpstr>CAN 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Ross Talbert</cp:lastModifiedBy>
  <dcterms:created xsi:type="dcterms:W3CDTF">2015-06-05T18:17:20Z</dcterms:created>
  <dcterms:modified xsi:type="dcterms:W3CDTF">2025-06-10T00:28:29Z</dcterms:modified>
</cp:coreProperties>
</file>